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N_LEP\"/>
    </mc:Choice>
  </mc:AlternateContent>
  <xr:revisionPtr revIDLastSave="0" documentId="13_ncr:1_{577AED72-51F8-4F8D-B142-B028FFBC309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<sst xmlns="http://schemas.openxmlformats.org/spreadsheetml/2006/main" count="2355" uniqueCount="531">
  <si>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</si>
  <si>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</si>
  <si>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</si>
  <si>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</si>
  <si>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</si>
  <si>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</si>
  <si>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</si>
  <si>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</si>
  <si>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</si>
  <si>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</si>
  <si>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</si>
  <si>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</si>
  <si>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</si>
  <si>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</si>
  <si>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</si>
  <si>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</si>
  <si>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</si>
  <si>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</si>
  <si>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</si>
  <si>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</si>
  <si>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</si>
  <si>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</si>
  <si>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</si>
  <si>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</si>
  <si>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</si>
  <si>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</si>
  <si>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</si>
  <si>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</si>
  <si>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</si>
  <si>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</si>
  <si>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</si>
  <si>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</si>
  <si>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</si>
  <si>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</si>
  <si>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</si>
  <si>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</si>
  <si>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</si>
  <si>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</si>
  <si>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</si>
  <si>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</si>
  <si>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</si>
  <si>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</si>
  <si>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</si>
  <si>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</si>
  <si>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</si>
  <si>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</si>
  <si>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</si>
  <si>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</si>
  <si>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</si>
  <si>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</si>
  <si>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</si>
  <si>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</si>
  <si>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</si>
  <si>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</si>
  <si>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</si>
  <si>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</si>
  <si>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</si>
  <si>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</si>
  <si>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</si>
  <si>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</si>
  <si>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</si>
  <si>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</si>
  <si>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</si>
  <si>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</si>
  <si>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</si>
  <si>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</si>
  <si>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</si>
  <si>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</si>
  <si>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</si>
  <si>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</si>
  <si>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</si>
  <si>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</si>
  <si>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</si>
  <si>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</si>
  <si>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</si>
  <si>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</si>
  <si>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</si>
  <si>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</si>
  <si>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</si>
  <si>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</si>
  <si>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</si>
  <si>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</si>
  <si>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</si>
  <si>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</si>
  <si>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</si>
  <si>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</si>
  <si>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</si>
  <si>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</si>
  <si>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</si>
  <si>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</si>
  <si>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</si>
  <si>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</si>
  <si>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</si>
  <si>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</si>
  <si>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</si>
  <si>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</si>
  <si>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</si>
  <si>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</si>
  <si>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</si>
  <si>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</si>
  <si>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</si>
  <si>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</si>
  <si>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</si>
  <si>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</si>
  <si>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</si>
  <si>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</si>
  <si>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</si>
  <si>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</si>
  <si>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</si>
  <si>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</si>
  <si>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</si>
  <si>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</si>
  <si>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</si>
  <si>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</si>
  <si>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</si>
  <si>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</si>
  <si>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</si>
  <si>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</si>
  <si>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</si>
  <si>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</si>
  <si>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</si>
  <si>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</si>
  <si>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</si>
  <si>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</si>
  <si>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</si>
  <si>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</si>
  <si>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</si>
  <si>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</si>
  <si>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</si>
  <si>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</si>
  <si>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</si>
  <si>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</si>
  <si>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</si>
  <si>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</si>
  <si>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</si>
  <si>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</si>
  <si>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</si>
  <si>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</si>
  <si>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</si>
  <si>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</si>
  <si>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</si>
  <si>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</si>
  <si>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</si>
  <si>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</si>
  <si>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</si>
  <si>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</si>
  <si>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</si>
  <si>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</si>
  <si>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</si>
  <si>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</si>
  <si>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</si>
  <si>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</si>
  <si>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</si>
  <si>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</si>
  <si>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</si>
  <si>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</si>
  <si>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</si>
  <si>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</si>
  <si>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</si>
  <si>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</si>
  <si>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</si>
  <si>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</si>
  <si>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</si>
  <si>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</si>
  <si>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</si>
  <si>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</si>
  <si>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</si>
  <si>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</si>
  <si>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</si>
  <si>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</si>
  <si>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</si>
  <si>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</si>
  <si>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</si>
  <si>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</si>
  <si>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</si>
  <si>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</si>
  <si>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</si>
  <si>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</si>
  <si>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</si>
  <si>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</si>
  <si>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</si>
  <si>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</si>
  <si>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</si>
  <si>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</si>
  <si>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</si>
  <si>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</si>
  <si>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</si>
  <si>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</si>
  <si>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</si>
  <si>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</si>
  <si>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</si>
  <si>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</si>
  <si>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</si>
  <si>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</si>
  <si>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</si>
  <si>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</si>
  <si>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</si>
  <si>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</si>
  <si>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</si>
  <si>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</si>
  <si>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</si>
  <si>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</si>
  <si>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</si>
  <si>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</si>
  <si>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</si>
  <si>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</si>
  <si>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</si>
  <si>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</si>
  <si>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</si>
  <si>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</si>
  <si>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</si>
  <si>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</si>
  <si>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</si>
  <si>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</si>
  <si>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</si>
  <si>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</si>
  <si>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</si>
  <si>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</si>
  <si>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</si>
  <si>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</si>
  <si>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</si>
  <si>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</si>
  <si>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</si>
  <si>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</si>
  <si>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</si>
  <si>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</si>
  <si>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</si>
  <si>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</si>
  <si>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</si>
  <si>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</si>
  <si>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</si>
  <si>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</si>
  <si>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</si>
  <si>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</si>
  <si>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</si>
  <si>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</si>
  <si>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</si>
  <si>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</si>
  <si>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</si>
  <si>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</si>
  <si>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</si>
  <si>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</si>
  <si>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</si>
  <si>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</si>
  <si>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</si>
  <si>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</si>
  <si>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</si>
  <si>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</si>
  <si>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</si>
  <si>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</si>
  <si>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</si>
  <si>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</si>
  <si>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</si>
  <si>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</si>
  <si>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</si>
  <si>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</si>
  <si>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</si>
  <si>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</si>
  <si>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</si>
  <si>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</si>
  <si>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</si>
  <si>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</si>
  <si>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</si>
  <si>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</si>
  <si>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</si>
  <si>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</si>
  <si>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</si>
  <si>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</si>
  <si>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</si>
  <si>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</si>
  <si>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</si>
  <si>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</si>
  <si>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</si>
  <si>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</si>
  <si>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</si>
  <si>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</si>
  <si>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</si>
  <si>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</si>
  <si>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</si>
  <si>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</si>
  <si>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</si>
  <si>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</si>
  <si>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</si>
  <si>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</si>
  <si>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</si>
  <si>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</si>
  <si>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</si>
  <si>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</si>
  <si>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</si>
  <si>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</si>
  <si>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</si>
  <si>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</si>
  <si>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</si>
  <si>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</si>
  <si>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</si>
  <si>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</si>
  <si>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</si>
  <si>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</si>
  <si>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</si>
  <si>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</si>
  <si>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</si>
  <si>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</si>
  <si>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</si>
  <si>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</si>
  <si>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</si>
  <si>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</si>
  <si>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</si>
  <si>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</si>
  <si>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</si>
  <si>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</si>
  <si>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</si>
  <si>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</si>
  <si>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</si>
  <si>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</si>
  <si>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</si>
  <si>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</si>
  <si>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</si>
  <si>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</si>
  <si>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</si>
  <si>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</si>
  <si>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</si>
  <si>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</si>
  <si>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</si>
  <si>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</si>
  <si>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</si>
  <si>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</si>
  <si>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</si>
  <si>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</si>
  <si>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</si>
  <si>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</si>
  <si>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</si>
  <si>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</si>
  <si>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</si>
  <si>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</si>
  <si>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</si>
  <si>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</si>
  <si>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</si>
  <si>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</si>
  <si>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</si>
  <si>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</si>
  <si>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</si>
  <si>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</si>
  <si>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</si>
  <si>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</si>
  <si>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</si>
  <si>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</si>
  <si>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</si>
  <si>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</si>
  <si>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</si>
  <si>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</si>
  <si>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</si>
  <si>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</si>
  <si>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</si>
  <si>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</si>
  <si>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</si>
  <si>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</si>
  <si>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</si>
  <si>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</si>
  <si>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</si>
  <si>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</si>
  <si>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</si>
  <si>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</si>
  <si>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</si>
  <si>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</si>
  <si>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</si>
  <si>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</si>
  <si>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</si>
  <si>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</si>
  <si>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</si>
  <si>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</si>
  <si>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</si>
  <si>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</si>
  <si>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</si>
  <si>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</si>
  <si>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</si>
  <si>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</si>
  <si>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</si>
  <si>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</si>
  <si>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</si>
  <si>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</si>
  <si>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</si>
  <si>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</si>
  <si>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</si>
  <si>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</si>
  <si>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</si>
  <si>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</si>
  <si>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</si>
  <si>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</si>
  <si>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</si>
  <si>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</si>
  <si>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</si>
  <si>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</si>
  <si>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</si>
  <si>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</si>
  <si>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</si>
  <si>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</si>
  <si>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</si>
  <si>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</si>
  <si>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</si>
  <si>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</si>
  <si>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</si>
  <si>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</si>
  <si>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</si>
  <si>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</si>
  <si>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</si>
  <si>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</si>
  <si>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</si>
  <si>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</si>
  <si>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</si>
  <si>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</si>
  <si>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</si>
  <si>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</si>
  <si>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</si>
  <si>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</si>
  <si>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</si>
  <si>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</si>
  <si>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</si>
  <si>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</si>
  <si>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</si>
  <si>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</si>
  <si>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</si>
  <si>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</si>
  <si>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</si>
  <si>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</si>
  <si>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</si>
  <si>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</si>
  <si>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</si>
  <si>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</si>
  <si>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</si>
  <si>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</si>
  <si>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</si>
  <si>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</si>
  <si>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</si>
  <si>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</si>
  <si>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</si>
  <si>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</si>
  <si>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</si>
  <si>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</si>
  <si>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</si>
  <si>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</si>
  <si>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</si>
  <si>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</si>
  <si>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</si>
  <si>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</si>
  <si>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</si>
  <si>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</si>
  <si>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</si>
  <si>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</si>
  <si>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</si>
  <si>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</si>
  <si>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</si>
  <si>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</si>
  <si>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</si>
  <si>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</si>
  <si>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</si>
  <si>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</si>
  <si>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</si>
  <si>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</si>
  <si>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</si>
  <si>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</si>
  <si>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</si>
  <si>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</si>
  <si>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</si>
  <si>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</si>
  <si>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</si>
  <si>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</si>
  <si>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</si>
  <si>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</si>
  <si>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</si>
  <si>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</si>
  <si>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</si>
  <si>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</si>
  <si>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</si>
  <si>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</si>
  <si>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</si>
  <si>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</si>
  <si>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</si>
  <si>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</si>
  <si>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</si>
  <si>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</si>
  <si>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</si>
  <si>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</si>
  <si>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</si>
  <si>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</si>
  <si>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</si>
  <si>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</si>
  <si>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</si>
  <si>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</si>
  <si>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</si>
  <si>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</si>
  <si>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</si>
  <si>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</si>
  <si>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</si>
  <si>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</si>
  <si>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</si>
  <si>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</si>
  <si>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</si>
  <si>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</si>
  <si>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</si>
  <si>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</si>
  <si>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</si>
  <si>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</si>
  <si>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</si>
  <si>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</si>
  <si>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</si>
  <si>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</si>
  <si>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</si>
  <si>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</si>
  <si>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</si>
  <si>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</si>
  <si>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</si>
  <si>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</si>
  <si>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</si>
  <si>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</si>
  <si>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</si>
  <si>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</si>
  <si>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</si>
  <si>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</si>
  <si>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</si>
  <si>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</si>
  <si>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</si>
  <si>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</si>
  <si>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</si>
  <si>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</si>
  <si>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</si>
  <si>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</si>
  <si>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automation/Data/Results/Workbooks/LEPs/LN_LEP/LN_LEP_Database.Main.xlsx</t>
  </si>
  <si>
    <t>23. London Enterprise Panel</t>
  </si>
  <si>
    <t>28-02-2024 09:59:14</t>
  </si>
  <si>
    <t>London Enterprise Panel</t>
  </si>
  <si>
    <t>29 02 2024 03:53:27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</si>
</sst>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1.2706942261491383</c:v>
                </c:pt>
                <c:pt idx="2">
                  <c:v>1.5992766583150519</c:v>
                </c:pt>
                <c:pt idx="3">
                  <c:v>0.20638775877135362</c:v>
                </c:pt>
                <c:pt idx="4">
                  <c:v>3.1070221582516933</c:v>
                </c:pt>
                <c:pt idx="5">
                  <c:v>1.406201142650465</c:v>
                </c:pt>
                <c:pt idx="7">
                  <c:v>1.1077886652180124</c:v>
                </c:pt>
                <c:pt idx="8">
                  <c:v>0.68678306546965384</c:v>
                </c:pt>
                <c:pt idx="9">
                  <c:v>0.44361239892372062</c:v>
                </c:pt>
                <c:pt idx="10">
                  <c:v>0.51696529114095835</c:v>
                </c:pt>
                <c:pt idx="11">
                  <c:v>3.3436557440545744</c:v>
                </c:pt>
                <c:pt idx="12">
                  <c:v>1.6461429946261319</c:v>
                </c:pt>
                <c:pt idx="13">
                  <c:v>4.893544351849588</c:v>
                </c:pt>
                <c:pt idx="14">
                  <c:v>0.90289964953202961</c:v>
                </c:pt>
                <c:pt idx="15">
                  <c:v>1.3564301330708517</c:v>
                </c:pt>
                <c:pt idx="17">
                  <c:v>2.9375121945125038</c:v>
                </c:pt>
                <c:pt idx="18">
                  <c:v>2.2030784865033404</c:v>
                </c:pt>
                <c:pt idx="19">
                  <c:v>-0.83218171306403965</c:v>
                </c:pt>
                <c:pt idx="20">
                  <c:v>0.94114813256640506</c:v>
                </c:pt>
                <c:pt idx="22">
                  <c:v>0.57112025952203993</c:v>
                </c:pt>
                <c:pt idx="24">
                  <c:v>0.51176129905905476</c:v>
                </c:pt>
                <c:pt idx="25">
                  <c:v>7.0836368691014506</c:v>
                </c:pt>
                <c:pt idx="26">
                  <c:v>9.3889019911433493</c:v>
                </c:pt>
                <c:pt idx="27">
                  <c:v>3.3676952817013772</c:v>
                </c:pt>
                <c:pt idx="29">
                  <c:v>1.0868763062450437</c:v>
                </c:pt>
                <c:pt idx="30">
                  <c:v>3.8333587274515857</c:v>
                </c:pt>
                <c:pt idx="31">
                  <c:v>-8.6940602743635136</c:v>
                </c:pt>
                <c:pt idx="32">
                  <c:v>-9.4121051641489206</c:v>
                </c:pt>
                <c:pt idx="33">
                  <c:v>0.48874927208206742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0.5849677316024593</c:v>
                </c:pt>
                <c:pt idx="2">
                  <c:v>0.36507612779377308</c:v>
                </c:pt>
                <c:pt idx="3">
                  <c:v>-4.1713644145657813E-2</c:v>
                </c:pt>
                <c:pt idx="4">
                  <c:v>7.890699707420179E-2</c:v>
                </c:pt>
                <c:pt idx="5">
                  <c:v>0.17216374367934328</c:v>
                </c:pt>
                <c:pt idx="7">
                  <c:v>1.1762422634179925</c:v>
                </c:pt>
                <c:pt idx="8">
                  <c:v>1.3197708714657086</c:v>
                </c:pt>
                <c:pt idx="9">
                  <c:v>0.65515663908657373</c:v>
                </c:pt>
                <c:pt idx="10">
                  <c:v>0.76288446821111133</c:v>
                </c:pt>
                <c:pt idx="11">
                  <c:v>1.7413303613267317E-3</c:v>
                </c:pt>
                <c:pt idx="12">
                  <c:v>0.17991349628996289</c:v>
                </c:pt>
                <c:pt idx="13">
                  <c:v>1.120082193608174</c:v>
                </c:pt>
                <c:pt idx="14">
                  <c:v>0.46298715520591838</c:v>
                </c:pt>
                <c:pt idx="15">
                  <c:v>0.71052325361486979</c:v>
                </c:pt>
                <c:pt idx="17">
                  <c:v>1.4780441169091718</c:v>
                </c:pt>
                <c:pt idx="18">
                  <c:v>0.5144634803467385</c:v>
                </c:pt>
                <c:pt idx="19">
                  <c:v>-6.9962946880719468E-2</c:v>
                </c:pt>
                <c:pt idx="20">
                  <c:v>0.5739406324331231</c:v>
                </c:pt>
                <c:pt idx="22">
                  <c:v>1.6318277471758735</c:v>
                </c:pt>
                <c:pt idx="24">
                  <c:v>-1.5232259500517764</c:v>
                </c:pt>
                <c:pt idx="25">
                  <c:v>2.0074552455320083</c:v>
                </c:pt>
                <c:pt idx="26">
                  <c:v>-3.5495810530972172E-2</c:v>
                </c:pt>
                <c:pt idx="27">
                  <c:v>-0.64610937156981407</c:v>
                </c:pt>
                <c:pt idx="29">
                  <c:v>1.4993102586207341</c:v>
                </c:pt>
                <c:pt idx="30">
                  <c:v>1.4474578660572668E-2</c:v>
                </c:pt>
                <c:pt idx="31">
                  <c:v>-3.2629123631846446</c:v>
                </c:pt>
                <c:pt idx="32">
                  <c:v>0.41335465486074252</c:v>
                </c:pt>
                <c:pt idx="33">
                  <c:v>0.62394668927396868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5.6999999999999863E-2</c:v>
                </c:pt>
                <c:pt idx="1">
                  <c:v>0.81400000000000283</c:v>
                </c:pt>
                <c:pt idx="2">
                  <c:v>1.8810000000000013</c:v>
                </c:pt>
                <c:pt idx="3">
                  <c:v>0.14700000000000002</c:v>
                </c:pt>
                <c:pt idx="4">
                  <c:v>2.6420000000000035</c:v>
                </c:pt>
                <c:pt idx="5">
                  <c:v>1.6950000000000012</c:v>
                </c:pt>
                <c:pt idx="6">
                  <c:v>0.1180000000000003</c:v>
                </c:pt>
                <c:pt idx="7">
                  <c:v>3.5929999999999991</c:v>
                </c:pt>
                <c:pt idx="8">
                  <c:v>2.3779999999999974</c:v>
                </c:pt>
                <c:pt idx="9">
                  <c:v>4.5530000000000008</c:v>
                </c:pt>
                <c:pt idx="10">
                  <c:v>1.0340000000000014</c:v>
                </c:pt>
                <c:pt idx="11">
                  <c:v>1.0420000000000027</c:v>
                </c:pt>
                <c:pt idx="12">
                  <c:v>1.0499999999999992</c:v>
                </c:pt>
                <c:pt idx="13">
                  <c:v>1.0610000000000046</c:v>
                </c:pt>
                <c:pt idx="14">
                  <c:v>1.0689999999999997</c:v>
                </c:pt>
                <c:pt idx="15">
                  <c:v>1.071000000000002</c:v>
                </c:pt>
                <c:pt idx="16">
                  <c:v>1.074000000000001</c:v>
                </c:pt>
                <c:pt idx="17">
                  <c:v>1.0760000000000034</c:v>
                </c:pt>
                <c:pt idx="18">
                  <c:v>1.0790000000000044</c:v>
                </c:pt>
                <c:pt idx="19">
                  <c:v>1.0809999999999984</c:v>
                </c:pt>
                <c:pt idx="20">
                  <c:v>1.0850000000000009</c:v>
                </c:pt>
                <c:pt idx="21">
                  <c:v>1.0880000000000041</c:v>
                </c:pt>
                <c:pt idx="22">
                  <c:v>1.0909999999999989</c:v>
                </c:pt>
                <c:pt idx="23">
                  <c:v>1.0940000000000007</c:v>
                </c:pt>
                <c:pt idx="24" formatCode="#,##0.00">
                  <c:v>1.0970000000000035</c:v>
                </c:pt>
                <c:pt idx="25">
                  <c:v>1.100000000000003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2.7770000000000046</c:v>
                </c:pt>
                <c:pt idx="1">
                  <c:v>3.1740000000000044</c:v>
                </c:pt>
                <c:pt idx="2">
                  <c:v>4.8640000000000043</c:v>
                </c:pt>
                <c:pt idx="3">
                  <c:v>4.3670000000000098</c:v>
                </c:pt>
                <c:pt idx="4">
                  <c:v>4.1910000000000034</c:v>
                </c:pt>
                <c:pt idx="5">
                  <c:v>4.2609999999999957</c:v>
                </c:pt>
                <c:pt idx="6">
                  <c:v>3.5220000000000078</c:v>
                </c:pt>
                <c:pt idx="7">
                  <c:v>2.6299999999999963</c:v>
                </c:pt>
                <c:pt idx="8">
                  <c:v>3.6150000000000011</c:v>
                </c:pt>
                <c:pt idx="9">
                  <c:v>2.2420000000000027</c:v>
                </c:pt>
                <c:pt idx="10">
                  <c:v>2.703999999999994</c:v>
                </c:pt>
                <c:pt idx="11">
                  <c:v>2.5720000000000041</c:v>
                </c:pt>
                <c:pt idx="12">
                  <c:v>2.5209999999999977</c:v>
                </c:pt>
                <c:pt idx="13">
                  <c:v>2.4059999999999957</c:v>
                </c:pt>
                <c:pt idx="14">
                  <c:v>2.2890000000000024</c:v>
                </c:pt>
                <c:pt idx="15">
                  <c:v>2.1970000000000032</c:v>
                </c:pt>
                <c:pt idx="16">
                  <c:v>2.1239999999999988</c:v>
                </c:pt>
                <c:pt idx="17">
                  <c:v>2.0530000000000008</c:v>
                </c:pt>
                <c:pt idx="18">
                  <c:v>1.9889999999999999</c:v>
                </c:pt>
                <c:pt idx="19">
                  <c:v>1.9299999999999975</c:v>
                </c:pt>
                <c:pt idx="20">
                  <c:v>1.8790000000000018</c:v>
                </c:pt>
                <c:pt idx="21">
                  <c:v>1.8239999999999978</c:v>
                </c:pt>
                <c:pt idx="22">
                  <c:v>1.7729999999999995</c:v>
                </c:pt>
                <c:pt idx="23">
                  <c:v>1.7259999999999975</c:v>
                </c:pt>
                <c:pt idx="24" formatCode="#,##0.00">
                  <c:v>1.6840000000000035</c:v>
                </c:pt>
                <c:pt idx="25">
                  <c:v>1.6439999999999981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5.53</c:v>
                </c:pt>
                <c:pt idx="1">
                  <c:v>7.2690000000000143</c:v>
                </c:pt>
                <c:pt idx="2">
                  <c:v>6.3220000000000098</c:v>
                </c:pt>
                <c:pt idx="3">
                  <c:v>7.18199999999998</c:v>
                </c:pt>
                <c:pt idx="4">
                  <c:v>8.5720000000000063</c:v>
                </c:pt>
                <c:pt idx="5">
                  <c:v>10.292999999999997</c:v>
                </c:pt>
                <c:pt idx="6">
                  <c:v>10.472999999999979</c:v>
                </c:pt>
                <c:pt idx="7">
                  <c:v>9.9940000000000104</c:v>
                </c:pt>
                <c:pt idx="8">
                  <c:v>17.84899999999999</c:v>
                </c:pt>
                <c:pt idx="9">
                  <c:v>15.212999999999999</c:v>
                </c:pt>
                <c:pt idx="10">
                  <c:v>12.423000000000011</c:v>
                </c:pt>
                <c:pt idx="11">
                  <c:v>12.410999999999989</c:v>
                </c:pt>
                <c:pt idx="12">
                  <c:v>12.23999999999999</c:v>
                </c:pt>
                <c:pt idx="13">
                  <c:v>12.202999999999978</c:v>
                </c:pt>
                <c:pt idx="14">
                  <c:v>12.215000000000007</c:v>
                </c:pt>
                <c:pt idx="15">
                  <c:v>12.219000000000023</c:v>
                </c:pt>
                <c:pt idx="16">
                  <c:v>12.218999999999978</c:v>
                </c:pt>
                <c:pt idx="17">
                  <c:v>12.229999999999988</c:v>
                </c:pt>
                <c:pt idx="18">
                  <c:v>12.240000000000002</c:v>
                </c:pt>
                <c:pt idx="19">
                  <c:v>12.257000000000042</c:v>
                </c:pt>
                <c:pt idx="20">
                  <c:v>12.283000000000019</c:v>
                </c:pt>
                <c:pt idx="21">
                  <c:v>12.312000000000017</c:v>
                </c:pt>
                <c:pt idx="22">
                  <c:v>12.343000000000027</c:v>
                </c:pt>
                <c:pt idx="23">
                  <c:v>12.377000000000006</c:v>
                </c:pt>
                <c:pt idx="24" formatCode="#,##0.00">
                  <c:v>12.412000000000017</c:v>
                </c:pt>
                <c:pt idx="25">
                  <c:v>12.449999999999992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18.477999999999952</c:v>
                </c:pt>
                <c:pt idx="1">
                  <c:v>19.58799999999993</c:v>
                </c:pt>
                <c:pt idx="2">
                  <c:v>18.30899999999999</c:v>
                </c:pt>
                <c:pt idx="3">
                  <c:v>15.748000000000019</c:v>
                </c:pt>
                <c:pt idx="4">
                  <c:v>20.149000000000001</c:v>
                </c:pt>
                <c:pt idx="5">
                  <c:v>15.845000000000004</c:v>
                </c:pt>
                <c:pt idx="6">
                  <c:v>14.615999999999971</c:v>
                </c:pt>
                <c:pt idx="7">
                  <c:v>16.877999999999997</c:v>
                </c:pt>
                <c:pt idx="8">
                  <c:v>14.997000000000019</c:v>
                </c:pt>
                <c:pt idx="9">
                  <c:v>16.92899999999997</c:v>
                </c:pt>
                <c:pt idx="10">
                  <c:v>16.725000000000033</c:v>
                </c:pt>
                <c:pt idx="11">
                  <c:v>16.489000000000026</c:v>
                </c:pt>
                <c:pt idx="12">
                  <c:v>16.464000000000013</c:v>
                </c:pt>
                <c:pt idx="13">
                  <c:v>16.845999999999982</c:v>
                </c:pt>
                <c:pt idx="14">
                  <c:v>17.694000000000042</c:v>
                </c:pt>
                <c:pt idx="15">
                  <c:v>18.206000000000035</c:v>
                </c:pt>
                <c:pt idx="16">
                  <c:v>18.609000000000009</c:v>
                </c:pt>
                <c:pt idx="17">
                  <c:v>18.938999999999893</c:v>
                </c:pt>
                <c:pt idx="18">
                  <c:v>19.227000000000011</c:v>
                </c:pt>
                <c:pt idx="19">
                  <c:v>19.490000000000002</c:v>
                </c:pt>
                <c:pt idx="20">
                  <c:v>19.741</c:v>
                </c:pt>
                <c:pt idx="21">
                  <c:v>19.980999999999987</c:v>
                </c:pt>
                <c:pt idx="22">
                  <c:v>20.215999999999937</c:v>
                </c:pt>
                <c:pt idx="23">
                  <c:v>20.447000000000074</c:v>
                </c:pt>
                <c:pt idx="24" formatCode="#,##0.00">
                  <c:v>20.678000000000054</c:v>
                </c:pt>
                <c:pt idx="25">
                  <c:v>20.908000000000008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26.489000000000022</c:v>
                </c:pt>
                <c:pt idx="1">
                  <c:v>26.381000000000068</c:v>
                </c:pt>
                <c:pt idx="2">
                  <c:v>32.390000000000086</c:v>
                </c:pt>
                <c:pt idx="3">
                  <c:v>34.528999999999982</c:v>
                </c:pt>
                <c:pt idx="4">
                  <c:v>33.071000000000019</c:v>
                </c:pt>
                <c:pt idx="5">
                  <c:v>28.489999999999913</c:v>
                </c:pt>
                <c:pt idx="6">
                  <c:v>29.542999999999967</c:v>
                </c:pt>
                <c:pt idx="7">
                  <c:v>36.130999999999958</c:v>
                </c:pt>
                <c:pt idx="8">
                  <c:v>37.307000000000066</c:v>
                </c:pt>
                <c:pt idx="9">
                  <c:v>43.140000000000057</c:v>
                </c:pt>
                <c:pt idx="10">
                  <c:v>44.623000000000069</c:v>
                </c:pt>
                <c:pt idx="11">
                  <c:v>44.769999999999932</c:v>
                </c:pt>
                <c:pt idx="12">
                  <c:v>44.962000000000053</c:v>
                </c:pt>
                <c:pt idx="13">
                  <c:v>45.350000000000271</c:v>
                </c:pt>
                <c:pt idx="14">
                  <c:v>45.417000000000129</c:v>
                </c:pt>
                <c:pt idx="15">
                  <c:v>45.288999999999859</c:v>
                </c:pt>
                <c:pt idx="16">
                  <c:v>45.251999999999967</c:v>
                </c:pt>
                <c:pt idx="17">
                  <c:v>45.182999999999801</c:v>
                </c:pt>
                <c:pt idx="18">
                  <c:v>45.092000000000034</c:v>
                </c:pt>
                <c:pt idx="19">
                  <c:v>44.994000000000085</c:v>
                </c:pt>
                <c:pt idx="20">
                  <c:v>44.907000000000039</c:v>
                </c:pt>
                <c:pt idx="21">
                  <c:v>44.81600000000001</c:v>
                </c:pt>
                <c:pt idx="22">
                  <c:v>44.719999999999921</c:v>
                </c:pt>
                <c:pt idx="23">
                  <c:v>44.615999999999886</c:v>
                </c:pt>
                <c:pt idx="24" formatCode="#,##0.00">
                  <c:v>44.50399999999992</c:v>
                </c:pt>
                <c:pt idx="25">
                  <c:v>44.385999999999946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11.423000000000023</c:v>
                </c:pt>
                <c:pt idx="1">
                  <c:v>12.034000000000004</c:v>
                </c:pt>
                <c:pt idx="2">
                  <c:v>14.659000000000029</c:v>
                </c:pt>
                <c:pt idx="3">
                  <c:v>13.124000000000006</c:v>
                </c:pt>
                <c:pt idx="4">
                  <c:v>11.824999999999989</c:v>
                </c:pt>
                <c:pt idx="5">
                  <c:v>9.7490000000000023</c:v>
                </c:pt>
                <c:pt idx="6">
                  <c:v>12.442000000000041</c:v>
                </c:pt>
                <c:pt idx="7">
                  <c:v>9.3659999999999499</c:v>
                </c:pt>
                <c:pt idx="8">
                  <c:v>10.54699999999999</c:v>
                </c:pt>
                <c:pt idx="9">
                  <c:v>13.439999999999994</c:v>
                </c:pt>
                <c:pt idx="10">
                  <c:v>13.727000000000006</c:v>
                </c:pt>
                <c:pt idx="11">
                  <c:v>14.945000000000007</c:v>
                </c:pt>
                <c:pt idx="12">
                  <c:v>15.507999999999974</c:v>
                </c:pt>
                <c:pt idx="13">
                  <c:v>16.253000000000007</c:v>
                </c:pt>
                <c:pt idx="14">
                  <c:v>16.95699999999999</c:v>
                </c:pt>
                <c:pt idx="15">
                  <c:v>17.33499999999999</c:v>
                </c:pt>
                <c:pt idx="16">
                  <c:v>17.443999999999988</c:v>
                </c:pt>
                <c:pt idx="17">
                  <c:v>17.547999999999988</c:v>
                </c:pt>
                <c:pt idx="18">
                  <c:v>17.648999999999972</c:v>
                </c:pt>
                <c:pt idx="19">
                  <c:v>17.748000000000005</c:v>
                </c:pt>
                <c:pt idx="20">
                  <c:v>17.893999999999995</c:v>
                </c:pt>
                <c:pt idx="21">
                  <c:v>18.021000000000008</c:v>
                </c:pt>
                <c:pt idx="22">
                  <c:v>18.144999999999996</c:v>
                </c:pt>
                <c:pt idx="23">
                  <c:v>18.26500000000005</c:v>
                </c:pt>
                <c:pt idx="24" formatCode="#,##0.00">
                  <c:v>18.381999999999994</c:v>
                </c:pt>
                <c:pt idx="25">
                  <c:v>18.49499999999998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92.101999999999919</c:v>
                </c:pt>
                <c:pt idx="1">
                  <c:v>84.197000000000116</c:v>
                </c:pt>
                <c:pt idx="2">
                  <c:v>80.950000000000031</c:v>
                </c:pt>
                <c:pt idx="3">
                  <c:v>75.553000000000154</c:v>
                </c:pt>
                <c:pt idx="4">
                  <c:v>96.649999999999949</c:v>
                </c:pt>
                <c:pt idx="5">
                  <c:v>85.721000000000032</c:v>
                </c:pt>
                <c:pt idx="6">
                  <c:v>94.473999999999947</c:v>
                </c:pt>
                <c:pt idx="7">
                  <c:v>77.402000000000058</c:v>
                </c:pt>
                <c:pt idx="8">
                  <c:v>90.381999999999749</c:v>
                </c:pt>
                <c:pt idx="9">
                  <c:v>78.649000000000044</c:v>
                </c:pt>
                <c:pt idx="10">
                  <c:v>87.937000000000054</c:v>
                </c:pt>
                <c:pt idx="11">
                  <c:v>86.961999999999975</c:v>
                </c:pt>
                <c:pt idx="12">
                  <c:v>85.242999999999924</c:v>
                </c:pt>
                <c:pt idx="13">
                  <c:v>83.253000000000043</c:v>
                </c:pt>
                <c:pt idx="14">
                  <c:v>81.908000000000129</c:v>
                </c:pt>
                <c:pt idx="15">
                  <c:v>80.508000000000067</c:v>
                </c:pt>
                <c:pt idx="16">
                  <c:v>79.264000000000237</c:v>
                </c:pt>
                <c:pt idx="17">
                  <c:v>78.036999999999807</c:v>
                </c:pt>
                <c:pt idx="18">
                  <c:v>76.874999999999957</c:v>
                </c:pt>
                <c:pt idx="19">
                  <c:v>75.760999999999839</c:v>
                </c:pt>
                <c:pt idx="20">
                  <c:v>74.720000000000056</c:v>
                </c:pt>
                <c:pt idx="21">
                  <c:v>73.661999999999935</c:v>
                </c:pt>
                <c:pt idx="22">
                  <c:v>72.64500000000011</c:v>
                </c:pt>
                <c:pt idx="23">
                  <c:v>71.671000000000049</c:v>
                </c:pt>
                <c:pt idx="24" formatCode="#,##0.00">
                  <c:v>70.738000000000241</c:v>
                </c:pt>
                <c:pt idx="25">
                  <c:v>69.852000000000089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230.90500000000003</c:v>
                </c:pt>
                <c:pt idx="1">
                  <c:v>241.44200000000015</c:v>
                </c:pt>
                <c:pt idx="2">
                  <c:v>272.09999999999997</c:v>
                </c:pt>
                <c:pt idx="3">
                  <c:v>286.80000000000018</c:v>
                </c:pt>
                <c:pt idx="4">
                  <c:v>281.78000000000009</c:v>
                </c:pt>
                <c:pt idx="5">
                  <c:v>289.43299999999977</c:v>
                </c:pt>
                <c:pt idx="6">
                  <c:v>318.72499999999917</c:v>
                </c:pt>
                <c:pt idx="7">
                  <c:v>345.41700000000066</c:v>
                </c:pt>
                <c:pt idx="8">
                  <c:v>316.56800000000084</c:v>
                </c:pt>
                <c:pt idx="9">
                  <c:v>319.71499999999975</c:v>
                </c:pt>
                <c:pt idx="10">
                  <c:v>297.79299999999955</c:v>
                </c:pt>
                <c:pt idx="11">
                  <c:v>297.18899999999996</c:v>
                </c:pt>
                <c:pt idx="12">
                  <c:v>303.41200000000043</c:v>
                </c:pt>
                <c:pt idx="13">
                  <c:v>315.76000000000022</c:v>
                </c:pt>
                <c:pt idx="14">
                  <c:v>325.56800000000044</c:v>
                </c:pt>
                <c:pt idx="15">
                  <c:v>330.63299999999992</c:v>
                </c:pt>
                <c:pt idx="16">
                  <c:v>335.40700000000055</c:v>
                </c:pt>
                <c:pt idx="17">
                  <c:v>339.53599999999983</c:v>
                </c:pt>
                <c:pt idx="18">
                  <c:v>344.07799999999969</c:v>
                </c:pt>
                <c:pt idx="19">
                  <c:v>348.50400000000042</c:v>
                </c:pt>
                <c:pt idx="20">
                  <c:v>353.38800000000015</c:v>
                </c:pt>
                <c:pt idx="21">
                  <c:v>358.39200000000085</c:v>
                </c:pt>
                <c:pt idx="22">
                  <c:v>363.53600000000051</c:v>
                </c:pt>
                <c:pt idx="23">
                  <c:v>368.80199999999934</c:v>
                </c:pt>
                <c:pt idx="24" formatCode="#,##0.00">
                  <c:v>374.16800000000006</c:v>
                </c:pt>
                <c:pt idx="25">
                  <c:v>379.62999999999965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575.3319999999992</c:v>
                </c:pt>
                <c:pt idx="1">
                  <c:v>572.13299999999867</c:v>
                </c:pt>
                <c:pt idx="2">
                  <c:v>635.21599999999955</c:v>
                </c:pt>
                <c:pt idx="3">
                  <c:v>601.66199999999833</c:v>
                </c:pt>
                <c:pt idx="4">
                  <c:v>631.93899999999655</c:v>
                </c:pt>
                <c:pt idx="5">
                  <c:v>665.9449999999996</c:v>
                </c:pt>
                <c:pt idx="6">
                  <c:v>628.40000000000009</c:v>
                </c:pt>
                <c:pt idx="7">
                  <c:v>657.48300000000154</c:v>
                </c:pt>
                <c:pt idx="8">
                  <c:v>667.76300000000072</c:v>
                </c:pt>
                <c:pt idx="9">
                  <c:v>638.43500000000051</c:v>
                </c:pt>
                <c:pt idx="10">
                  <c:v>638.69300000000158</c:v>
                </c:pt>
                <c:pt idx="11">
                  <c:v>632.96900000000028</c:v>
                </c:pt>
                <c:pt idx="12">
                  <c:v>629.88400000000013</c:v>
                </c:pt>
                <c:pt idx="13">
                  <c:v>630.80699999999979</c:v>
                </c:pt>
                <c:pt idx="14">
                  <c:v>631.37700000000063</c:v>
                </c:pt>
                <c:pt idx="15">
                  <c:v>631.94299999999953</c:v>
                </c:pt>
                <c:pt idx="16">
                  <c:v>631.96199999999988</c:v>
                </c:pt>
                <c:pt idx="17">
                  <c:v>631.74699999999973</c:v>
                </c:pt>
                <c:pt idx="18">
                  <c:v>631.48799999999983</c:v>
                </c:pt>
                <c:pt idx="19">
                  <c:v>631.20399999999984</c:v>
                </c:pt>
                <c:pt idx="20">
                  <c:v>631.01799999999889</c:v>
                </c:pt>
                <c:pt idx="21">
                  <c:v>630.96000000000083</c:v>
                </c:pt>
                <c:pt idx="22">
                  <c:v>630.95299999999975</c:v>
                </c:pt>
                <c:pt idx="23">
                  <c:v>631.2639999999999</c:v>
                </c:pt>
                <c:pt idx="24" formatCode="#,##0.00">
                  <c:v>631.60699999999929</c:v>
                </c:pt>
                <c:pt idx="25">
                  <c:v>632.02299999999991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250.13000000000008</c:v>
                </c:pt>
                <c:pt idx="1">
                  <c:v>262.70399999999961</c:v>
                </c:pt>
                <c:pt idx="2">
                  <c:v>264.96199999999925</c:v>
                </c:pt>
                <c:pt idx="3">
                  <c:v>264.02600000000058</c:v>
                </c:pt>
                <c:pt idx="4">
                  <c:v>274.42199999999963</c:v>
                </c:pt>
                <c:pt idx="5">
                  <c:v>286.78999999999979</c:v>
                </c:pt>
                <c:pt idx="6">
                  <c:v>288.09499999999974</c:v>
                </c:pt>
                <c:pt idx="7">
                  <c:v>315.93799999999925</c:v>
                </c:pt>
                <c:pt idx="8">
                  <c:v>277.60500000000002</c:v>
                </c:pt>
                <c:pt idx="9">
                  <c:v>321.04499999999962</c:v>
                </c:pt>
                <c:pt idx="10">
                  <c:v>319.80400000000043</c:v>
                </c:pt>
                <c:pt idx="11">
                  <c:v>335.45300000000026</c:v>
                </c:pt>
                <c:pt idx="12">
                  <c:v>340.72099999999961</c:v>
                </c:pt>
                <c:pt idx="13">
                  <c:v>342.67899999999958</c:v>
                </c:pt>
                <c:pt idx="14">
                  <c:v>344.09399999999914</c:v>
                </c:pt>
                <c:pt idx="15">
                  <c:v>344.99999999999875</c:v>
                </c:pt>
                <c:pt idx="16">
                  <c:v>345.11000000000081</c:v>
                </c:pt>
                <c:pt idx="17">
                  <c:v>345.16400000000044</c:v>
                </c:pt>
                <c:pt idx="18">
                  <c:v>345.1989999999999</c:v>
                </c:pt>
                <c:pt idx="19">
                  <c:v>345.25999999999976</c:v>
                </c:pt>
                <c:pt idx="20">
                  <c:v>345.39800000000054</c:v>
                </c:pt>
                <c:pt idx="21">
                  <c:v>345.45799999999923</c:v>
                </c:pt>
                <c:pt idx="22">
                  <c:v>345.48699999999963</c:v>
                </c:pt>
                <c:pt idx="23">
                  <c:v>345.47799999999955</c:v>
                </c:pt>
                <c:pt idx="24" formatCode="#,##0.00">
                  <c:v>345.43699999999995</c:v>
                </c:pt>
                <c:pt idx="25">
                  <c:v>345.39200000000034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323.39199999999965</c:v>
                </c:pt>
                <c:pt idx="1">
                  <c:v>317.18199999999979</c:v>
                </c:pt>
                <c:pt idx="2">
                  <c:v>343.04899999999986</c:v>
                </c:pt>
                <c:pt idx="3">
                  <c:v>357.9329999999988</c:v>
                </c:pt>
                <c:pt idx="4">
                  <c:v>380.56900000000059</c:v>
                </c:pt>
                <c:pt idx="5">
                  <c:v>370.30899999999929</c:v>
                </c:pt>
                <c:pt idx="6">
                  <c:v>407.45799999999963</c:v>
                </c:pt>
                <c:pt idx="7">
                  <c:v>400.81799999999993</c:v>
                </c:pt>
                <c:pt idx="8">
                  <c:v>443.45300000000026</c:v>
                </c:pt>
                <c:pt idx="9">
                  <c:v>458.78399999999931</c:v>
                </c:pt>
                <c:pt idx="10">
                  <c:v>427.98899999999946</c:v>
                </c:pt>
                <c:pt idx="11">
                  <c:v>409.83700000000033</c:v>
                </c:pt>
                <c:pt idx="12">
                  <c:v>416.76799999999986</c:v>
                </c:pt>
                <c:pt idx="13">
                  <c:v>430.9820000000002</c:v>
                </c:pt>
                <c:pt idx="14">
                  <c:v>444.65099999999944</c:v>
                </c:pt>
                <c:pt idx="15">
                  <c:v>455.07800000000088</c:v>
                </c:pt>
                <c:pt idx="16">
                  <c:v>464.22500000000031</c:v>
                </c:pt>
                <c:pt idx="17">
                  <c:v>472.61200000000048</c:v>
                </c:pt>
                <c:pt idx="18">
                  <c:v>480.6500000000002</c:v>
                </c:pt>
                <c:pt idx="19">
                  <c:v>488.44100000000003</c:v>
                </c:pt>
                <c:pt idx="20">
                  <c:v>496.19900000000007</c:v>
                </c:pt>
                <c:pt idx="21">
                  <c:v>503.84800000000018</c:v>
                </c:pt>
                <c:pt idx="22">
                  <c:v>511.41199999999907</c:v>
                </c:pt>
                <c:pt idx="23">
                  <c:v>518.82500000000005</c:v>
                </c:pt>
                <c:pt idx="24" formatCode="#,##0.00">
                  <c:v>526.12399999999957</c:v>
                </c:pt>
                <c:pt idx="25">
                  <c:v>533.35200000000032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146.83799999999994</c:v>
                </c:pt>
                <c:pt idx="1">
                  <c:v>165.96600000000026</c:v>
                </c:pt>
                <c:pt idx="2">
                  <c:v>165.25900000000004</c:v>
                </c:pt>
                <c:pt idx="3">
                  <c:v>167.70499999999981</c:v>
                </c:pt>
                <c:pt idx="4">
                  <c:v>184.93899999999999</c:v>
                </c:pt>
                <c:pt idx="5">
                  <c:v>169.83700000000016</c:v>
                </c:pt>
                <c:pt idx="6">
                  <c:v>170.03000000000003</c:v>
                </c:pt>
                <c:pt idx="7">
                  <c:v>193.09400000000025</c:v>
                </c:pt>
                <c:pt idx="8">
                  <c:v>192.36900000000043</c:v>
                </c:pt>
                <c:pt idx="9">
                  <c:v>167.9049999999996</c:v>
                </c:pt>
                <c:pt idx="10">
                  <c:v>177.64399999999992</c:v>
                </c:pt>
                <c:pt idx="11">
                  <c:v>180.81799999999984</c:v>
                </c:pt>
                <c:pt idx="12">
                  <c:v>182.58699999999951</c:v>
                </c:pt>
                <c:pt idx="13">
                  <c:v>184.35299999999984</c:v>
                </c:pt>
                <c:pt idx="14">
                  <c:v>185.91799999999964</c:v>
                </c:pt>
                <c:pt idx="15">
                  <c:v>186.1599999999998</c:v>
                </c:pt>
                <c:pt idx="16">
                  <c:v>186.59100000000007</c:v>
                </c:pt>
                <c:pt idx="17">
                  <c:v>186.98799999999994</c:v>
                </c:pt>
                <c:pt idx="18">
                  <c:v>187.38399999999993</c:v>
                </c:pt>
                <c:pt idx="19">
                  <c:v>187.76000000000008</c:v>
                </c:pt>
                <c:pt idx="20">
                  <c:v>188.14499999999995</c:v>
                </c:pt>
                <c:pt idx="21">
                  <c:v>188.52800000000002</c:v>
                </c:pt>
                <c:pt idx="22">
                  <c:v>188.94600000000034</c:v>
                </c:pt>
                <c:pt idx="23">
                  <c:v>189.39500000000004</c:v>
                </c:pt>
                <c:pt idx="24" formatCode="#,##0.00">
                  <c:v>189.87499999999969</c:v>
                </c:pt>
                <c:pt idx="25">
                  <c:v>190.38899999999984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201.352</c:v>
                </c:pt>
                <c:pt idx="1">
                  <c:v>211.22900000000001</c:v>
                </c:pt>
                <c:pt idx="2">
                  <c:v>199.238</c:v>
                </c:pt>
                <c:pt idx="3">
                  <c:v>221.94800000000032</c:v>
                </c:pt>
                <c:pt idx="4">
                  <c:v>251.70700000000002</c:v>
                </c:pt>
                <c:pt idx="5">
                  <c:v>262.0330000000011</c:v>
                </c:pt>
                <c:pt idx="6">
                  <c:v>279.71600000000007</c:v>
                </c:pt>
                <c:pt idx="7">
                  <c:v>283.70299999999997</c:v>
                </c:pt>
                <c:pt idx="8">
                  <c:v>296.57399999999842</c:v>
                </c:pt>
                <c:pt idx="9">
                  <c:v>316.02800000000002</c:v>
                </c:pt>
                <c:pt idx="10">
                  <c:v>332.73600000000027</c:v>
                </c:pt>
                <c:pt idx="11">
                  <c:v>341.25200000000058</c:v>
                </c:pt>
                <c:pt idx="12">
                  <c:v>344.48599999999914</c:v>
                </c:pt>
                <c:pt idx="13">
                  <c:v>350.97199999999941</c:v>
                </c:pt>
                <c:pt idx="14">
                  <c:v>356.05199999999991</c:v>
                </c:pt>
                <c:pt idx="15">
                  <c:v>360.24299999999971</c:v>
                </c:pt>
                <c:pt idx="16">
                  <c:v>364.17200000000014</c:v>
                </c:pt>
                <c:pt idx="17">
                  <c:v>367.61700000000036</c:v>
                </c:pt>
                <c:pt idx="18">
                  <c:v>370.89199999999903</c:v>
                </c:pt>
                <c:pt idx="19">
                  <c:v>374.14700000000022</c:v>
                </c:pt>
                <c:pt idx="20">
                  <c:v>377.56899999999973</c:v>
                </c:pt>
                <c:pt idx="21">
                  <c:v>380.92499999999916</c:v>
                </c:pt>
                <c:pt idx="22">
                  <c:v>384.21400000000057</c:v>
                </c:pt>
                <c:pt idx="23">
                  <c:v>387.37700000000063</c:v>
                </c:pt>
                <c:pt idx="24" formatCode="#,##0.00">
                  <c:v>390.38200000000018</c:v>
                </c:pt>
                <c:pt idx="25">
                  <c:v>393.24300000000113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355.92599999999896</c:v>
                </c:pt>
                <c:pt idx="1">
                  <c:v>369.62799999999925</c:v>
                </c:pt>
                <c:pt idx="2">
                  <c:v>380.63300000000089</c:v>
                </c:pt>
                <c:pt idx="3">
                  <c:v>360.28600000000034</c:v>
                </c:pt>
                <c:pt idx="4">
                  <c:v>365.48299999999944</c:v>
                </c:pt>
                <c:pt idx="5">
                  <c:v>372.22300000000041</c:v>
                </c:pt>
                <c:pt idx="6">
                  <c:v>392.38899999999973</c:v>
                </c:pt>
                <c:pt idx="7">
                  <c:v>390.94699999999972</c:v>
                </c:pt>
                <c:pt idx="8">
                  <c:v>384.27599999999944</c:v>
                </c:pt>
                <c:pt idx="9">
                  <c:v>408.94499999999977</c:v>
                </c:pt>
                <c:pt idx="10">
                  <c:v>403.88499999999982</c:v>
                </c:pt>
                <c:pt idx="11">
                  <c:v>410.4500000000001</c:v>
                </c:pt>
                <c:pt idx="12">
                  <c:v>410.55900000000054</c:v>
                </c:pt>
                <c:pt idx="13">
                  <c:v>410.72800000000086</c:v>
                </c:pt>
                <c:pt idx="14">
                  <c:v>410.15699999999987</c:v>
                </c:pt>
                <c:pt idx="15">
                  <c:v>410.36399999999981</c:v>
                </c:pt>
                <c:pt idx="16">
                  <c:v>411.03100000000018</c:v>
                </c:pt>
                <c:pt idx="17">
                  <c:v>411.64299999999992</c:v>
                </c:pt>
                <c:pt idx="18">
                  <c:v>412.21699999999976</c:v>
                </c:pt>
                <c:pt idx="19">
                  <c:v>412.76200000000023</c:v>
                </c:pt>
                <c:pt idx="20">
                  <c:v>413.35799999999989</c:v>
                </c:pt>
                <c:pt idx="21">
                  <c:v>413.67700000000025</c:v>
                </c:pt>
                <c:pt idx="22">
                  <c:v>413.99999999999898</c:v>
                </c:pt>
                <c:pt idx="23">
                  <c:v>414.31299999999948</c:v>
                </c:pt>
                <c:pt idx="24" formatCode="#,##0.00">
                  <c:v>414.61500000000041</c:v>
                </c:pt>
                <c:pt idx="25">
                  <c:v>414.92299999999932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116.85900000000012</c:v>
                </c:pt>
                <c:pt idx="1">
                  <c:v>110.28199999999991</c:v>
                </c:pt>
                <c:pt idx="2">
                  <c:v>116.62100000000027</c:v>
                </c:pt>
                <c:pt idx="3">
                  <c:v>116.30300000000004</c:v>
                </c:pt>
                <c:pt idx="4">
                  <c:v>115.31500000000001</c:v>
                </c:pt>
                <c:pt idx="5">
                  <c:v>136.39700000000022</c:v>
                </c:pt>
                <c:pt idx="6">
                  <c:v>136.85900000000018</c:v>
                </c:pt>
                <c:pt idx="7">
                  <c:v>116.24900000000014</c:v>
                </c:pt>
                <c:pt idx="8">
                  <c:v>138.09899999999979</c:v>
                </c:pt>
                <c:pt idx="9">
                  <c:v>130.66800000000001</c:v>
                </c:pt>
                <c:pt idx="10">
                  <c:v>160.77700000000041</c:v>
                </c:pt>
                <c:pt idx="11">
                  <c:v>158.32999999999944</c:v>
                </c:pt>
                <c:pt idx="12">
                  <c:v>155.27799999999971</c:v>
                </c:pt>
                <c:pt idx="13">
                  <c:v>153.33300000000034</c:v>
                </c:pt>
                <c:pt idx="14">
                  <c:v>152.51900000000001</c:v>
                </c:pt>
                <c:pt idx="15">
                  <c:v>152.81599999999969</c:v>
                </c:pt>
                <c:pt idx="16">
                  <c:v>153.44300000000007</c:v>
                </c:pt>
                <c:pt idx="17">
                  <c:v>154.22699999999992</c:v>
                </c:pt>
                <c:pt idx="18">
                  <c:v>155.07900000000015</c:v>
                </c:pt>
                <c:pt idx="19">
                  <c:v>155.95300000000012</c:v>
                </c:pt>
                <c:pt idx="20">
                  <c:v>156.82200000000003</c:v>
                </c:pt>
                <c:pt idx="21">
                  <c:v>157.68800000000022</c:v>
                </c:pt>
                <c:pt idx="22">
                  <c:v>158.53100000000006</c:v>
                </c:pt>
                <c:pt idx="23">
                  <c:v>159.33799999999977</c:v>
                </c:pt>
                <c:pt idx="24" formatCode="#,##0.00">
                  <c:v>160.10100000000034</c:v>
                </c:pt>
                <c:pt idx="25">
                  <c:v>160.81899999999962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625.56799999999885</c:v>
                </c:pt>
                <c:pt idx="1">
                  <c:v>603.41800000000092</c:v>
                </c:pt>
                <c:pt idx="2">
                  <c:v>640.12500000000102</c:v>
                </c:pt>
                <c:pt idx="3">
                  <c:v>685.06399999999996</c:v>
                </c:pt>
                <c:pt idx="4">
                  <c:v>747.81500000000051</c:v>
                </c:pt>
                <c:pt idx="5">
                  <c:v>758.16800000000092</c:v>
                </c:pt>
                <c:pt idx="6">
                  <c:v>804.0130000000006</c:v>
                </c:pt>
                <c:pt idx="7">
                  <c:v>817.37300000000175</c:v>
                </c:pt>
                <c:pt idx="8">
                  <c:v>817.25900000000058</c:v>
                </c:pt>
                <c:pt idx="9">
                  <c:v>830.11699999999735</c:v>
                </c:pt>
                <c:pt idx="10">
                  <c:v>777.96899999999948</c:v>
                </c:pt>
                <c:pt idx="11">
                  <c:v>797.61199999999951</c:v>
                </c:pt>
                <c:pt idx="12">
                  <c:v>804.19400000000064</c:v>
                </c:pt>
                <c:pt idx="13">
                  <c:v>811.200999999999</c:v>
                </c:pt>
                <c:pt idx="14">
                  <c:v>818.35600000000011</c:v>
                </c:pt>
                <c:pt idx="15">
                  <c:v>823.48300000000063</c:v>
                </c:pt>
                <c:pt idx="16">
                  <c:v>828.0990000000013</c:v>
                </c:pt>
                <c:pt idx="17">
                  <c:v>832.84400000000096</c:v>
                </c:pt>
                <c:pt idx="18">
                  <c:v>837.68199999999877</c:v>
                </c:pt>
                <c:pt idx="19">
                  <c:v>842.62799999999993</c:v>
                </c:pt>
                <c:pt idx="20">
                  <c:v>847.80199999999809</c:v>
                </c:pt>
                <c:pt idx="21">
                  <c:v>852.67899999999861</c:v>
                </c:pt>
                <c:pt idx="22">
                  <c:v>857.53999999999951</c:v>
                </c:pt>
                <c:pt idx="23">
                  <c:v>862.3630000000004</c:v>
                </c:pt>
                <c:pt idx="24" formatCode="#,##0.00">
                  <c:v>867.1499999999993</c:v>
                </c:pt>
                <c:pt idx="25">
                  <c:v>871.90900000000033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486.6160000000005</c:v>
                </c:pt>
                <c:pt idx="1">
                  <c:v>492.65600000000052</c:v>
                </c:pt>
                <c:pt idx="2">
                  <c:v>509.74400000000071</c:v>
                </c:pt>
                <c:pt idx="3">
                  <c:v>519.46499999999958</c:v>
                </c:pt>
                <c:pt idx="4">
                  <c:v>546.53199999999958</c:v>
                </c:pt>
                <c:pt idx="5">
                  <c:v>570.41899999999941</c:v>
                </c:pt>
                <c:pt idx="6">
                  <c:v>591.76999999999907</c:v>
                </c:pt>
                <c:pt idx="7">
                  <c:v>624.07000000000016</c:v>
                </c:pt>
                <c:pt idx="8">
                  <c:v>604.52899999999863</c:v>
                </c:pt>
                <c:pt idx="9">
                  <c:v>610.37799999999993</c:v>
                </c:pt>
                <c:pt idx="10">
                  <c:v>583.18400000000076</c:v>
                </c:pt>
                <c:pt idx="11">
                  <c:v>590.77899999999966</c:v>
                </c:pt>
                <c:pt idx="12">
                  <c:v>600.43200000000138</c:v>
                </c:pt>
                <c:pt idx="13">
                  <c:v>605.12999999999818</c:v>
                </c:pt>
                <c:pt idx="14">
                  <c:v>608.9809999999984</c:v>
                </c:pt>
                <c:pt idx="15">
                  <c:v>611.80200000000048</c:v>
                </c:pt>
                <c:pt idx="16">
                  <c:v>615.08400000000063</c:v>
                </c:pt>
                <c:pt idx="17">
                  <c:v>618.28799999999944</c:v>
                </c:pt>
                <c:pt idx="18">
                  <c:v>621.44399999999928</c:v>
                </c:pt>
                <c:pt idx="19">
                  <c:v>624.58500000000004</c:v>
                </c:pt>
                <c:pt idx="20">
                  <c:v>627.83599999999933</c:v>
                </c:pt>
                <c:pt idx="21">
                  <c:v>630.91999999999859</c:v>
                </c:pt>
                <c:pt idx="22">
                  <c:v>633.9990000000015</c:v>
                </c:pt>
                <c:pt idx="23">
                  <c:v>637.07000000000085</c:v>
                </c:pt>
                <c:pt idx="24" formatCode="#,##0.00">
                  <c:v>640.13299999999958</c:v>
                </c:pt>
                <c:pt idx="25">
                  <c:v>643.1999999999997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147.80099999999987</c:v>
                </c:pt>
                <c:pt idx="1">
                  <c:v>150.82799999999978</c:v>
                </c:pt>
                <c:pt idx="2">
                  <c:v>170.9800000000001</c:v>
                </c:pt>
                <c:pt idx="3">
                  <c:v>168.6310000000004</c:v>
                </c:pt>
                <c:pt idx="4">
                  <c:v>185.80200000000025</c:v>
                </c:pt>
                <c:pt idx="5">
                  <c:v>201.18300000000036</c:v>
                </c:pt>
                <c:pt idx="6">
                  <c:v>200.5130000000002</c:v>
                </c:pt>
                <c:pt idx="7">
                  <c:v>174.36499999999984</c:v>
                </c:pt>
                <c:pt idx="8">
                  <c:v>201.43899999999999</c:v>
                </c:pt>
                <c:pt idx="9">
                  <c:v>194.0840000000006</c:v>
                </c:pt>
                <c:pt idx="10">
                  <c:v>208.18699999999953</c:v>
                </c:pt>
                <c:pt idx="11">
                  <c:v>213.45200000000008</c:v>
                </c:pt>
                <c:pt idx="12">
                  <c:v>219.35800000000023</c:v>
                </c:pt>
                <c:pt idx="13">
                  <c:v>224.83099999999996</c:v>
                </c:pt>
                <c:pt idx="14">
                  <c:v>228.23900000000026</c:v>
                </c:pt>
                <c:pt idx="15">
                  <c:v>230.31000000000009</c:v>
                </c:pt>
                <c:pt idx="16">
                  <c:v>232.65299999999965</c:v>
                </c:pt>
                <c:pt idx="17">
                  <c:v>235.16699999999994</c:v>
                </c:pt>
                <c:pt idx="18">
                  <c:v>237.16799999999964</c:v>
                </c:pt>
                <c:pt idx="19">
                  <c:v>239.03300000000002</c:v>
                </c:pt>
                <c:pt idx="20">
                  <c:v>241.1599999999998</c:v>
                </c:pt>
                <c:pt idx="21">
                  <c:v>243.51299999999986</c:v>
                </c:pt>
                <c:pt idx="22">
                  <c:v>245.99899999999994</c:v>
                </c:pt>
                <c:pt idx="23">
                  <c:v>248.49199999999993</c:v>
                </c:pt>
                <c:pt idx="24" formatCode="#,##0.00">
                  <c:v>250.96600000000007</c:v>
                </c:pt>
                <c:pt idx="25">
                  <c:v>253.4349999999998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147.31599999999986</c:v>
                </c:pt>
                <c:pt idx="1">
                  <c:v>147.14599999999993</c:v>
                </c:pt>
                <c:pt idx="2">
                  <c:v>136.7570000000002</c:v>
                </c:pt>
                <c:pt idx="3">
                  <c:v>164.92100000000005</c:v>
                </c:pt>
                <c:pt idx="4">
                  <c:v>158.66199999999986</c:v>
                </c:pt>
                <c:pt idx="5">
                  <c:v>151.50899999999973</c:v>
                </c:pt>
                <c:pt idx="6">
                  <c:v>158.32599999999991</c:v>
                </c:pt>
                <c:pt idx="7">
                  <c:v>173.40299999999999</c:v>
                </c:pt>
                <c:pt idx="8">
                  <c:v>161.11899999999991</c:v>
                </c:pt>
                <c:pt idx="9">
                  <c:v>167.5919999999999</c:v>
                </c:pt>
                <c:pt idx="10">
                  <c:v>160.08899999999994</c:v>
                </c:pt>
                <c:pt idx="11">
                  <c:v>169.85700000000011</c:v>
                </c:pt>
                <c:pt idx="12">
                  <c:v>175.43499999999963</c:v>
                </c:pt>
                <c:pt idx="13">
                  <c:v>177.30300000000014</c:v>
                </c:pt>
                <c:pt idx="14">
                  <c:v>179.05700000000016</c:v>
                </c:pt>
                <c:pt idx="15">
                  <c:v>179.8189999999997</c:v>
                </c:pt>
                <c:pt idx="16">
                  <c:v>180.4679999999999</c:v>
                </c:pt>
                <c:pt idx="17">
                  <c:v>181.16299999999993</c:v>
                </c:pt>
                <c:pt idx="18">
                  <c:v>181.94499999999991</c:v>
                </c:pt>
                <c:pt idx="19">
                  <c:v>182.84000000000037</c:v>
                </c:pt>
                <c:pt idx="20">
                  <c:v>183.90999999999931</c:v>
                </c:pt>
                <c:pt idx="21">
                  <c:v>185.10700000000031</c:v>
                </c:pt>
                <c:pt idx="22">
                  <c:v>186.39899999999955</c:v>
                </c:pt>
                <c:pt idx="23">
                  <c:v>187.77100000000007</c:v>
                </c:pt>
                <c:pt idx="24" formatCode="#,##0.00">
                  <c:v>189.22500000000025</c:v>
                </c:pt>
                <c:pt idx="25">
                  <c:v>190.78299999999996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241.37899999999956</c:v>
                </c:pt>
                <c:pt idx="1">
                  <c:v>226.73300000000035</c:v>
                </c:pt>
                <c:pt idx="2">
                  <c:v>227.06700000000006</c:v>
                </c:pt>
                <c:pt idx="3">
                  <c:v>226.2210000000002</c:v>
                </c:pt>
                <c:pt idx="4">
                  <c:v>228.12000000000015</c:v>
                </c:pt>
                <c:pt idx="5">
                  <c:v>223.23000000000027</c:v>
                </c:pt>
                <c:pt idx="6">
                  <c:v>226.44600000000023</c:v>
                </c:pt>
                <c:pt idx="7">
                  <c:v>228.51900000000063</c:v>
                </c:pt>
                <c:pt idx="8">
                  <c:v>238.85899999999964</c:v>
                </c:pt>
                <c:pt idx="9">
                  <c:v>245.19899999999978</c:v>
                </c:pt>
                <c:pt idx="10">
                  <c:v>260.13199999999995</c:v>
                </c:pt>
                <c:pt idx="11">
                  <c:v>260.983</c:v>
                </c:pt>
                <c:pt idx="12">
                  <c:v>262.84099999999972</c:v>
                </c:pt>
                <c:pt idx="13">
                  <c:v>263.72699999999969</c:v>
                </c:pt>
                <c:pt idx="14">
                  <c:v>264.82400000000052</c:v>
                </c:pt>
                <c:pt idx="15">
                  <c:v>265.10699999999974</c:v>
                </c:pt>
                <c:pt idx="16">
                  <c:v>264.94999999999953</c:v>
                </c:pt>
                <c:pt idx="17">
                  <c:v>264.71699999999987</c:v>
                </c:pt>
                <c:pt idx="18">
                  <c:v>264.48299999999966</c:v>
                </c:pt>
                <c:pt idx="19">
                  <c:v>264.23900000000003</c:v>
                </c:pt>
                <c:pt idx="20">
                  <c:v>264.02300000000014</c:v>
                </c:pt>
                <c:pt idx="21">
                  <c:v>263.81099999999998</c:v>
                </c:pt>
                <c:pt idx="22">
                  <c:v>263.63100000000014</c:v>
                </c:pt>
                <c:pt idx="23">
                  <c:v>263.45800000000014</c:v>
                </c:pt>
                <c:pt idx="24" formatCode="#,##0.00">
                  <c:v>263.32000000000016</c:v>
                </c:pt>
                <c:pt idx="25">
                  <c:v>263.22800000000007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362.83500000000009</c:v>
                </c:pt>
                <c:pt idx="1">
                  <c:v>361.01100000000019</c:v>
                </c:pt>
                <c:pt idx="2">
                  <c:v>371.06800000000032</c:v>
                </c:pt>
                <c:pt idx="3">
                  <c:v>376.17400000000021</c:v>
                </c:pt>
                <c:pt idx="4">
                  <c:v>415.97799999999955</c:v>
                </c:pt>
                <c:pt idx="5">
                  <c:v>424.52900000000102</c:v>
                </c:pt>
                <c:pt idx="6">
                  <c:v>415.52599999999904</c:v>
                </c:pt>
                <c:pt idx="7">
                  <c:v>407.88600000000059</c:v>
                </c:pt>
                <c:pt idx="8">
                  <c:v>405.58999999999941</c:v>
                </c:pt>
                <c:pt idx="9">
                  <c:v>401.33700000000084</c:v>
                </c:pt>
                <c:pt idx="10">
                  <c:v>428.92799999999949</c:v>
                </c:pt>
                <c:pt idx="11">
                  <c:v>421.24300000000005</c:v>
                </c:pt>
                <c:pt idx="12">
                  <c:v>414.09699999999975</c:v>
                </c:pt>
                <c:pt idx="13">
                  <c:v>414.10999999999962</c:v>
                </c:pt>
                <c:pt idx="14">
                  <c:v>414.84399999999948</c:v>
                </c:pt>
                <c:pt idx="15">
                  <c:v>416.31699999999972</c:v>
                </c:pt>
                <c:pt idx="16">
                  <c:v>417.00599999999974</c:v>
                </c:pt>
                <c:pt idx="17">
                  <c:v>417.58199999999954</c:v>
                </c:pt>
                <c:pt idx="18">
                  <c:v>418.21099999999927</c:v>
                </c:pt>
                <c:pt idx="19">
                  <c:v>418.92299999999955</c:v>
                </c:pt>
                <c:pt idx="20">
                  <c:v>420.005</c:v>
                </c:pt>
                <c:pt idx="21">
                  <c:v>421.1670000000002</c:v>
                </c:pt>
                <c:pt idx="22">
                  <c:v>422.3760000000006</c:v>
                </c:pt>
                <c:pt idx="23">
                  <c:v>423.60399999999998</c:v>
                </c:pt>
                <c:pt idx="24" formatCode="#,##0.00">
                  <c:v>424.89300000000009</c:v>
                </c:pt>
                <c:pt idx="25">
                  <c:v>426.25200000000024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461.38599999999929</c:v>
                </c:pt>
                <c:pt idx="1">
                  <c:v>473.97499999999985</c:v>
                </c:pt>
                <c:pt idx="2">
                  <c:v>497.20000000000078</c:v>
                </c:pt>
                <c:pt idx="3">
                  <c:v>530.34000000000037</c:v>
                </c:pt>
                <c:pt idx="4">
                  <c:v>544.09900000000118</c:v>
                </c:pt>
                <c:pt idx="5">
                  <c:v>540.82500000000005</c:v>
                </c:pt>
                <c:pt idx="6">
                  <c:v>559.77800000000207</c:v>
                </c:pt>
                <c:pt idx="7">
                  <c:v>584.79699999999832</c:v>
                </c:pt>
                <c:pt idx="8">
                  <c:v>585.91399999999976</c:v>
                </c:pt>
                <c:pt idx="9">
                  <c:v>590.66500000000065</c:v>
                </c:pt>
                <c:pt idx="10">
                  <c:v>585.47700000000066</c:v>
                </c:pt>
                <c:pt idx="11">
                  <c:v>593.34600000000023</c:v>
                </c:pt>
                <c:pt idx="12">
                  <c:v>598.25099999999793</c:v>
                </c:pt>
                <c:pt idx="13">
                  <c:v>601.46900000000028</c:v>
                </c:pt>
                <c:pt idx="14">
                  <c:v>606.17699999999775</c:v>
                </c:pt>
                <c:pt idx="15">
                  <c:v>608.80600000000015</c:v>
                </c:pt>
                <c:pt idx="16">
                  <c:v>610.21000000000049</c:v>
                </c:pt>
                <c:pt idx="17">
                  <c:v>611.19600000000116</c:v>
                </c:pt>
                <c:pt idx="18">
                  <c:v>612.07200000000034</c:v>
                </c:pt>
                <c:pt idx="19">
                  <c:v>612.88899999999876</c:v>
                </c:pt>
                <c:pt idx="20">
                  <c:v>613.70099999999957</c:v>
                </c:pt>
                <c:pt idx="21">
                  <c:v>614.54999999999836</c:v>
                </c:pt>
                <c:pt idx="22">
                  <c:v>615.42400000000043</c:v>
                </c:pt>
                <c:pt idx="23">
                  <c:v>616.31700000000001</c:v>
                </c:pt>
                <c:pt idx="24" formatCode="#,##0.00">
                  <c:v>617.29400000000101</c:v>
                </c:pt>
                <c:pt idx="25">
                  <c:v>618.37099999999953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26.841999999999956</c:v>
                </c:pt>
                <c:pt idx="1">
                  <c:v>30.844999999999949</c:v>
                </c:pt>
                <c:pt idx="2">
                  <c:v>31.376000000000005</c:v>
                </c:pt>
                <c:pt idx="3">
                  <c:v>27.44400000000001</c:v>
                </c:pt>
                <c:pt idx="4">
                  <c:v>35.554000000000016</c:v>
                </c:pt>
                <c:pt idx="5">
                  <c:v>32.094000000000001</c:v>
                </c:pt>
                <c:pt idx="6">
                  <c:v>28.728999999999957</c:v>
                </c:pt>
                <c:pt idx="7">
                  <c:v>33.094999999999999</c:v>
                </c:pt>
                <c:pt idx="8">
                  <c:v>38.839000000000006</c:v>
                </c:pt>
                <c:pt idx="9">
                  <c:v>38.936999999999969</c:v>
                </c:pt>
                <c:pt idx="10">
                  <c:v>32.886000000000038</c:v>
                </c:pt>
                <c:pt idx="11">
                  <c:v>32.514000000000024</c:v>
                </c:pt>
                <c:pt idx="12">
                  <c:v>32.274999999999999</c:v>
                </c:pt>
                <c:pt idx="13">
                  <c:v>32.515999999999963</c:v>
                </c:pt>
                <c:pt idx="14">
                  <c:v>33.267000000000053</c:v>
                </c:pt>
                <c:pt idx="15">
                  <c:v>33.693000000000062</c:v>
                </c:pt>
                <c:pt idx="16">
                  <c:v>34.025999999999982</c:v>
                </c:pt>
                <c:pt idx="17">
                  <c:v>34.297999999999888</c:v>
                </c:pt>
                <c:pt idx="18">
                  <c:v>34.535000000000018</c:v>
                </c:pt>
                <c:pt idx="19">
                  <c:v>34.758000000000038</c:v>
                </c:pt>
                <c:pt idx="20">
                  <c:v>34.988000000000021</c:v>
                </c:pt>
                <c:pt idx="21">
                  <c:v>35.205000000000005</c:v>
                </c:pt>
                <c:pt idx="22">
                  <c:v>35.422999999999959</c:v>
                </c:pt>
                <c:pt idx="23">
                  <c:v>35.644000000000077</c:v>
                </c:pt>
                <c:pt idx="24">
                  <c:v>35.87100000000008</c:v>
                </c:pt>
                <c:pt idx="25">
                  <c:v>36.102000000000004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130.01399999999995</c:v>
                </c:pt>
                <c:pt idx="1">
                  <c:v>122.61200000000019</c:v>
                </c:pt>
                <c:pt idx="2">
                  <c:v>127.99900000000014</c:v>
                </c:pt>
                <c:pt idx="3">
                  <c:v>123.20600000000015</c:v>
                </c:pt>
                <c:pt idx="4">
                  <c:v>141.54599999999996</c:v>
                </c:pt>
                <c:pt idx="5">
                  <c:v>123.95999999999995</c:v>
                </c:pt>
                <c:pt idx="6">
                  <c:v>136.45899999999995</c:v>
                </c:pt>
                <c:pt idx="7">
                  <c:v>122.89899999999997</c:v>
                </c:pt>
                <c:pt idx="8">
                  <c:v>138.23599999999982</c:v>
                </c:pt>
                <c:pt idx="9">
                  <c:v>135.2290000000001</c:v>
                </c:pt>
                <c:pt idx="10">
                  <c:v>146.28700000000012</c:v>
                </c:pt>
                <c:pt idx="11">
                  <c:v>146.67699999999991</c:v>
                </c:pt>
                <c:pt idx="12">
                  <c:v>145.71299999999997</c:v>
                </c:pt>
                <c:pt idx="13">
                  <c:v>144.85600000000034</c:v>
                </c:pt>
                <c:pt idx="14">
                  <c:v>144.28200000000027</c:v>
                </c:pt>
                <c:pt idx="15">
                  <c:v>143.13199999999992</c:v>
                </c:pt>
                <c:pt idx="16">
                  <c:v>141.96000000000021</c:v>
                </c:pt>
                <c:pt idx="17">
                  <c:v>140.7679999999996</c:v>
                </c:pt>
                <c:pt idx="18">
                  <c:v>139.61599999999996</c:v>
                </c:pt>
                <c:pt idx="19">
                  <c:v>138.50299999999993</c:v>
                </c:pt>
                <c:pt idx="20">
                  <c:v>137.52100000000007</c:v>
                </c:pt>
                <c:pt idx="21">
                  <c:v>136.49899999999997</c:v>
                </c:pt>
                <c:pt idx="22">
                  <c:v>135.51000000000002</c:v>
                </c:pt>
                <c:pt idx="23">
                  <c:v>134.55199999999999</c:v>
                </c:pt>
                <c:pt idx="24">
                  <c:v>133.62400000000014</c:v>
                </c:pt>
                <c:pt idx="25">
                  <c:v>132.733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230.90500000000003</c:v>
                </c:pt>
                <c:pt idx="1">
                  <c:v>241.44200000000015</c:v>
                </c:pt>
                <c:pt idx="2">
                  <c:v>272.09999999999997</c:v>
                </c:pt>
                <c:pt idx="3">
                  <c:v>286.80000000000018</c:v>
                </c:pt>
                <c:pt idx="4">
                  <c:v>281.78000000000009</c:v>
                </c:pt>
                <c:pt idx="5">
                  <c:v>289.43299999999977</c:v>
                </c:pt>
                <c:pt idx="6">
                  <c:v>318.72499999999917</c:v>
                </c:pt>
                <c:pt idx="7">
                  <c:v>345.41700000000066</c:v>
                </c:pt>
                <c:pt idx="8">
                  <c:v>316.56800000000084</c:v>
                </c:pt>
                <c:pt idx="9">
                  <c:v>319.71499999999975</c:v>
                </c:pt>
                <c:pt idx="10">
                  <c:v>297.79299999999955</c:v>
                </c:pt>
                <c:pt idx="11">
                  <c:v>297.18899999999996</c:v>
                </c:pt>
                <c:pt idx="12">
                  <c:v>303.41200000000043</c:v>
                </c:pt>
                <c:pt idx="13">
                  <c:v>315.76000000000022</c:v>
                </c:pt>
                <c:pt idx="14">
                  <c:v>325.56800000000044</c:v>
                </c:pt>
                <c:pt idx="15">
                  <c:v>330.63299999999992</c:v>
                </c:pt>
                <c:pt idx="16">
                  <c:v>335.40700000000055</c:v>
                </c:pt>
                <c:pt idx="17">
                  <c:v>339.53599999999983</c:v>
                </c:pt>
                <c:pt idx="18">
                  <c:v>344.07799999999969</c:v>
                </c:pt>
                <c:pt idx="19">
                  <c:v>348.50400000000042</c:v>
                </c:pt>
                <c:pt idx="20">
                  <c:v>353.38800000000015</c:v>
                </c:pt>
                <c:pt idx="21">
                  <c:v>358.39200000000085</c:v>
                </c:pt>
                <c:pt idx="22">
                  <c:v>363.53600000000051</c:v>
                </c:pt>
                <c:pt idx="23">
                  <c:v>368.80199999999934</c:v>
                </c:pt>
                <c:pt idx="24" formatCode="#,##0.00">
                  <c:v>374.16800000000006</c:v>
                </c:pt>
                <c:pt idx="25">
                  <c:v>379.62999999999965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1148.8539999999989</c:v>
                </c:pt>
                <c:pt idx="1">
                  <c:v>1152.018999999998</c:v>
                </c:pt>
                <c:pt idx="2">
                  <c:v>1243.2269999999985</c:v>
                </c:pt>
                <c:pt idx="3">
                  <c:v>1223.6209999999978</c:v>
                </c:pt>
                <c:pt idx="4">
                  <c:v>1286.9299999999969</c:v>
                </c:pt>
                <c:pt idx="5">
                  <c:v>1323.0439999999987</c:v>
                </c:pt>
                <c:pt idx="6">
                  <c:v>1323.9529999999995</c:v>
                </c:pt>
                <c:pt idx="7">
                  <c:v>1374.2390000000007</c:v>
                </c:pt>
                <c:pt idx="8">
                  <c:v>1388.821000000001</c:v>
                </c:pt>
                <c:pt idx="9">
                  <c:v>1418.2639999999994</c:v>
                </c:pt>
                <c:pt idx="10">
                  <c:v>1386.4860000000015</c:v>
                </c:pt>
                <c:pt idx="11">
                  <c:v>1378.2590000000009</c:v>
                </c:pt>
                <c:pt idx="12">
                  <c:v>1387.3729999999996</c:v>
                </c:pt>
                <c:pt idx="13">
                  <c:v>1404.4679999999996</c:v>
                </c:pt>
                <c:pt idx="14">
                  <c:v>1420.1219999999992</c:v>
                </c:pt>
                <c:pt idx="15">
                  <c:v>1432.0209999999993</c:v>
                </c:pt>
                <c:pt idx="16">
                  <c:v>1441.2970000000009</c:v>
                </c:pt>
                <c:pt idx="17">
                  <c:v>1449.5230000000006</c:v>
                </c:pt>
                <c:pt idx="18">
                  <c:v>1457.337</c:v>
                </c:pt>
                <c:pt idx="19">
                  <c:v>1464.9049999999997</c:v>
                </c:pt>
                <c:pt idx="20">
                  <c:v>1472.6149999999996</c:v>
                </c:pt>
                <c:pt idx="21">
                  <c:v>1480.2660000000003</c:v>
                </c:pt>
                <c:pt idx="22">
                  <c:v>1487.8519999999985</c:v>
                </c:pt>
                <c:pt idx="23">
                  <c:v>1495.5669999999996</c:v>
                </c:pt>
                <c:pt idx="24">
                  <c:v>1503.1679999999988</c:v>
                </c:pt>
                <c:pt idx="25">
                  <c:v>1510.7670000000005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2228.275999999998</c:v>
                </c:pt>
                <c:pt idx="1">
                  <c:v>2251.1530000000007</c:v>
                </c:pt>
                <c:pt idx="2">
                  <c:v>2319.3570000000032</c:v>
                </c:pt>
                <c:pt idx="3">
                  <c:v>2404.3230000000003</c:v>
                </c:pt>
                <c:pt idx="4">
                  <c:v>2556.2549999999997</c:v>
                </c:pt>
                <c:pt idx="5">
                  <c:v>2621.7690000000021</c:v>
                </c:pt>
                <c:pt idx="6">
                  <c:v>2733.616</c:v>
                </c:pt>
                <c:pt idx="7">
                  <c:v>2773.2040000000015</c:v>
                </c:pt>
                <c:pt idx="8">
                  <c:v>2795.663999999997</c:v>
                </c:pt>
                <c:pt idx="9">
                  <c:v>2825.7169999999974</c:v>
                </c:pt>
                <c:pt idx="10">
                  <c:v>2804.471</c:v>
                </c:pt>
                <c:pt idx="11">
                  <c:v>2862.5499999999993</c:v>
                </c:pt>
                <c:pt idx="12">
                  <c:v>2892.3290000000006</c:v>
                </c:pt>
                <c:pt idx="13">
                  <c:v>2917.8509999999983</c:v>
                </c:pt>
                <c:pt idx="14">
                  <c:v>2939.2789999999982</c:v>
                </c:pt>
                <c:pt idx="15">
                  <c:v>2954.9969999999998</c:v>
                </c:pt>
                <c:pt idx="16">
                  <c:v>2971.541000000002</c:v>
                </c:pt>
                <c:pt idx="17">
                  <c:v>2987.9370000000004</c:v>
                </c:pt>
                <c:pt idx="18">
                  <c:v>3003.8109999999961</c:v>
                </c:pt>
                <c:pt idx="19">
                  <c:v>3019.7080000000014</c:v>
                </c:pt>
                <c:pt idx="20">
                  <c:v>3036.6019999999967</c:v>
                </c:pt>
                <c:pt idx="21">
                  <c:v>3053.0369999999975</c:v>
                </c:pt>
                <c:pt idx="22">
                  <c:v>3069.6280000000002</c:v>
                </c:pt>
                <c:pt idx="23">
                  <c:v>3086.1190000000006</c:v>
                </c:pt>
                <c:pt idx="24">
                  <c:v>3102.4469999999997</c:v>
                </c:pt>
                <c:pt idx="25">
                  <c:v>3118.7009999999996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1065.599999999999</c:v>
                </c:pt>
                <c:pt idx="1">
                  <c:v>1061.7190000000005</c:v>
                </c:pt>
                <c:pt idx="2">
                  <c:v>1095.3350000000012</c:v>
                </c:pt>
                <c:pt idx="3">
                  <c:v>1132.7350000000008</c:v>
                </c:pt>
                <c:pt idx="4">
                  <c:v>1188.197000000001</c:v>
                </c:pt>
                <c:pt idx="5">
                  <c:v>1188.5840000000012</c:v>
                </c:pt>
                <c:pt idx="6">
                  <c:v>1201.7500000000014</c:v>
                </c:pt>
                <c:pt idx="7">
                  <c:v>1221.2019999999995</c:v>
                </c:pt>
                <c:pt idx="8">
                  <c:v>1230.3629999999989</c:v>
                </c:pt>
                <c:pt idx="9">
                  <c:v>1237.2010000000014</c:v>
                </c:pt>
                <c:pt idx="10">
                  <c:v>1274.5370000000003</c:v>
                </c:pt>
                <c:pt idx="11">
                  <c:v>1275.5720000000003</c:v>
                </c:pt>
                <c:pt idx="12">
                  <c:v>1275.1889999999973</c:v>
                </c:pt>
                <c:pt idx="13">
                  <c:v>1279.3059999999996</c:v>
                </c:pt>
                <c:pt idx="14">
                  <c:v>1285.8449999999978</c:v>
                </c:pt>
                <c:pt idx="15">
                  <c:v>1290.2299999999996</c:v>
                </c:pt>
                <c:pt idx="16">
                  <c:v>1292.1659999999997</c:v>
                </c:pt>
                <c:pt idx="17">
                  <c:v>1293.4950000000006</c:v>
                </c:pt>
                <c:pt idx="18">
                  <c:v>1294.7659999999992</c:v>
                </c:pt>
                <c:pt idx="19">
                  <c:v>1296.0509999999983</c:v>
                </c:pt>
                <c:pt idx="20">
                  <c:v>1297.7289999999998</c:v>
                </c:pt>
                <c:pt idx="21">
                  <c:v>1299.5279999999984</c:v>
                </c:pt>
                <c:pt idx="22">
                  <c:v>1301.4310000000012</c:v>
                </c:pt>
                <c:pt idx="23">
                  <c:v>1303.3790000000001</c:v>
                </c:pt>
                <c:pt idx="24">
                  <c:v>1305.5070000000012</c:v>
                </c:pt>
                <c:pt idx="25">
                  <c:v>1307.8509999999997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21.305049540374039</c:v>
                </c:pt>
                <c:pt idx="1">
                  <c:v>21.447969359490852</c:v>
                </c:pt>
                <c:pt idx="2">
                  <c:v>20.164886773904279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46.994506428167377</c:v>
                </c:pt>
                <c:pt idx="1">
                  <c:v>47.193771603006155</c:v>
                </c:pt>
                <c:pt idx="2">
                  <c:v>48.08518137514293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23.715208991619082</c:v>
                </c:pt>
                <c:pt idx="1">
                  <c:v>23.33185246514072</c:v>
                </c:pt>
                <c:pt idx="2">
                  <c:v>23.293513937559453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5.1880089279504586</c:v>
                </c:pt>
                <c:pt idx="1">
                  <c:v>5.0112747919211822</c:v>
                </c:pt>
                <c:pt idx="2">
                  <c:v>5.8532630750576917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2.2219497662973438</c:v>
                </c:pt>
                <c:pt idx="1">
                  <c:v>2.4617246056347053</c:v>
                </c:pt>
                <c:pt idx="2">
                  <c:v>2.0465220550052243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0.57527634559169882</c:v>
                </c:pt>
                <c:pt idx="1">
                  <c:v>0.5534071748063939</c:v>
                </c:pt>
                <c:pt idx="2">
                  <c:v>0.55663278333043487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85.952999999999065</c:v>
                </c:pt>
                <c:pt idx="1">
                  <c:v>182.70199999999795</c:v>
                </c:pt>
                <c:pt idx="2">
                  <c:v>63.442000000002736</c:v>
                </c:pt>
                <c:pt idx="3">
                  <c:v>8.3599999999997863</c:v>
                </c:pt>
                <c:pt idx="4">
                  <c:v>22.327000000000169</c:v>
                </c:pt>
                <c:pt idx="5">
                  <c:v>0.79200000000003712</c:v>
                </c:pt>
                <c:pt idx="7">
                  <c:v>363.57599999999911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33.313999999999396</c:v>
                </c:pt>
                <c:pt idx="1">
                  <c:v>314.22999999999956</c:v>
                </c:pt>
                <c:pt idx="2">
                  <c:v>124.28099999999904</c:v>
                </c:pt>
                <c:pt idx="3">
                  <c:v>81.837000000000103</c:v>
                </c:pt>
                <c:pt idx="4">
                  <c:v>-13.554000000000116</c:v>
                </c:pt>
                <c:pt idx="5">
                  <c:v>3.2159999999999656</c:v>
                </c:pt>
                <c:pt idx="7">
                  <c:v>543.32399999999802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0.5849677316024593</c:v>
                </c:pt>
                <c:pt idx="2">
                  <c:v>0.15945941580883805</c:v>
                </c:pt>
                <c:pt idx="3">
                  <c:v>-1.8105515691179686</c:v>
                </c:pt>
                <c:pt idx="4">
                  <c:v>4.0643864939648999E-2</c:v>
                </c:pt>
                <c:pt idx="6">
                  <c:v>0.63692919505426993</c:v>
                </c:pt>
                <c:pt idx="7">
                  <c:v>1.8581059944641209</c:v>
                </c:pt>
                <c:pt idx="8">
                  <c:v>0.82728543971120061</c:v>
                </c:pt>
                <c:pt idx="10">
                  <c:v>2.2020385941383003</c:v>
                </c:pt>
                <c:pt idx="11">
                  <c:v>-0.85319167063855339</c:v>
                </c:pt>
                <c:pt idx="12">
                  <c:v>-1.0946603968686741E-2</c:v>
                </c:pt>
                <c:pt idx="14">
                  <c:v>-0.77708487147098992</c:v>
                </c:pt>
                <c:pt idx="15">
                  <c:v>0.89844058608392618</c:v>
                </c:pt>
                <c:pt idx="16">
                  <c:v>0.90552251105682213</c:v>
                </c:pt>
                <c:pt idx="17">
                  <c:v>0.87513726062822261</c:v>
                </c:pt>
                <c:pt idx="19">
                  <c:v>0.7544624193029037</c:v>
                </c:pt>
                <c:pt idx="20">
                  <c:v>1.3598789640981268</c:v>
                </c:pt>
                <c:pt idx="21">
                  <c:v>4.739755887188668E-2</c:v>
                </c:pt>
                <c:pt idx="22">
                  <c:v>1.698227266250707</c:v>
                </c:pt>
                <c:pt idx="23">
                  <c:v>0.81360608324008155</c:v>
                </c:pt>
                <c:pt idx="25">
                  <c:v>-0.81222201354189671</c:v>
                </c:pt>
                <c:pt idx="26">
                  <c:v>-1.2252726959334326</c:v>
                </c:pt>
                <c:pt idx="27">
                  <c:v>-1.149068471094894</c:v>
                </c:pt>
                <c:pt idx="29">
                  <c:v>4.5743361380146119E-2</c:v>
                </c:pt>
                <c:pt idx="30">
                  <c:v>0.87405771629391893</c:v>
                </c:pt>
                <c:pt idx="31">
                  <c:v>1.964638115808337</c:v>
                </c:pt>
                <c:pt idx="32">
                  <c:v>0.20139300403481109</c:v>
                </c:pt>
                <c:pt idx="33">
                  <c:v>-0.11003253868019369</c:v>
                </c:pt>
                <c:pt idx="34">
                  <c:v>0.39081006342711611</c:v>
                </c:pt>
                <c:pt idx="36">
                  <c:v>1.4868002553973358</c:v>
                </c:pt>
                <c:pt idx="37">
                  <c:v>0.59759589407444302</c:v>
                </c:pt>
                <c:pt idx="38">
                  <c:v>0.54774464295690439</c:v>
                </c:pt>
                <c:pt idx="39">
                  <c:v>1.2618676704728049</c:v>
                </c:pt>
                <c:pt idx="40">
                  <c:v>1.1140023223384032</c:v>
                </c:pt>
                <c:pt idx="42">
                  <c:v>2.376015174109769</c:v>
                </c:pt>
                <c:pt idx="43">
                  <c:v>0.20691141037267879</c:v>
                </c:pt>
                <c:pt idx="44">
                  <c:v>0.86722012638118517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1.2706942261491605</c:v>
                </c:pt>
                <c:pt idx="2">
                  <c:v>-0.58426132738063075</c:v>
                </c:pt>
                <c:pt idx="3">
                  <c:v>-4.0654580225809589</c:v>
                </c:pt>
                <c:pt idx="4">
                  <c:v>-0.84780508704657143</c:v>
                </c:pt>
                <c:pt idx="6">
                  <c:v>0.13053330441996636</c:v>
                </c:pt>
                <c:pt idx="7">
                  <c:v>-2.5732799385758787</c:v>
                </c:pt>
                <c:pt idx="8">
                  <c:v>-0.2899682305971707</c:v>
                </c:pt>
                <c:pt idx="10">
                  <c:v>1.6794591517744539</c:v>
                </c:pt>
                <c:pt idx="11">
                  <c:v>-2.6944824510441001</c:v>
                </c:pt>
                <c:pt idx="12">
                  <c:v>-1.7673348015423085</c:v>
                </c:pt>
                <c:pt idx="14">
                  <c:v>2.5150603207876987</c:v>
                </c:pt>
                <c:pt idx="15">
                  <c:v>-0.13941313048231319</c:v>
                </c:pt>
                <c:pt idx="16">
                  <c:v>-6.7429284484255003E-2</c:v>
                </c:pt>
                <c:pt idx="17">
                  <c:v>-4.2170235206118178E-2</c:v>
                </c:pt>
                <c:pt idx="19">
                  <c:v>-2.5809463207773664</c:v>
                </c:pt>
                <c:pt idx="20">
                  <c:v>-7.2028827029128051</c:v>
                </c:pt>
                <c:pt idx="21">
                  <c:v>-1.5043820777385641</c:v>
                </c:pt>
                <c:pt idx="22">
                  <c:v>-0.82852741701391341</c:v>
                </c:pt>
                <c:pt idx="23">
                  <c:v>-3.763716695472985</c:v>
                </c:pt>
                <c:pt idx="25">
                  <c:v>-2.7309371646552005</c:v>
                </c:pt>
                <c:pt idx="26">
                  <c:v>0.18047959251275003</c:v>
                </c:pt>
                <c:pt idx="27">
                  <c:v>-0.38329603924667222</c:v>
                </c:pt>
                <c:pt idx="29">
                  <c:v>1.7848995451158478</c:v>
                </c:pt>
                <c:pt idx="30">
                  <c:v>1.811035263748817</c:v>
                </c:pt>
                <c:pt idx="31">
                  <c:v>2.6325475406775212</c:v>
                </c:pt>
                <c:pt idx="32">
                  <c:v>2.5612440707675432</c:v>
                </c:pt>
                <c:pt idx="33">
                  <c:v>5.1774751840230726</c:v>
                </c:pt>
                <c:pt idx="34">
                  <c:v>2.2303529504946962</c:v>
                </c:pt>
                <c:pt idx="36">
                  <c:v>4.7440561107805923</c:v>
                </c:pt>
                <c:pt idx="37">
                  <c:v>1.583812523072492</c:v>
                </c:pt>
                <c:pt idx="38">
                  <c:v>2.7236828696509896</c:v>
                </c:pt>
                <c:pt idx="39">
                  <c:v>4.4070697493503008</c:v>
                </c:pt>
                <c:pt idx="40">
                  <c:v>3.6490067274258742</c:v>
                </c:pt>
                <c:pt idx="42">
                  <c:v>1.1862622875190354</c:v>
                </c:pt>
                <c:pt idx="43">
                  <c:v>3.6846889055857757</c:v>
                </c:pt>
                <c:pt idx="44">
                  <c:v>2.9648210044305623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87.262060219725583</c:v>
                </c:pt>
                <c:pt idx="1">
                  <c:v>11.354581418289172</c:v>
                </c:pt>
                <c:pt idx="2">
                  <c:v>82.259871745162513</c:v>
                </c:pt>
                <c:pt idx="3">
                  <c:v>36.487556742446031</c:v>
                </c:pt>
                <c:pt idx="4">
                  <c:v>28.029475600004673</c:v>
                </c:pt>
                <c:pt idx="5">
                  <c:v>151.15095649666421</c:v>
                </c:pt>
                <c:pt idx="6">
                  <c:v>23.545707590350176</c:v>
                </c:pt>
                <c:pt idx="7">
                  <c:v>13.042013607419264</c:v>
                </c:pt>
                <c:pt idx="8">
                  <c:v>9.3409895281305069</c:v>
                </c:pt>
                <c:pt idx="9">
                  <c:v>20.990916749253699</c:v>
                </c:pt>
                <c:pt idx="10">
                  <c:v>46.617335683150714</c:v>
                </c:pt>
                <c:pt idx="11">
                  <c:v>3.6280152917108808</c:v>
                </c:pt>
                <c:pt idx="12">
                  <c:v>-13.186382160089295</c:v>
                </c:pt>
                <c:pt idx="13">
                  <c:v>-1.0717925758652491</c:v>
                </c:pt>
                <c:pt idx="14">
                  <c:v>-8.7525565399779452</c:v>
                </c:pt>
                <c:pt idx="15">
                  <c:v>-50.879240538727359</c:v>
                </c:pt>
                <c:pt idx="16">
                  <c:v>-15.809218167893277</c:v>
                </c:pt>
                <c:pt idx="17">
                  <c:v>-0.8521760586701248</c:v>
                </c:pt>
                <c:pt idx="18">
                  <c:v>-0.69654533149827103</c:v>
                </c:pt>
                <c:pt idx="19">
                  <c:v>0.79178366856241755</c:v>
                </c:pt>
                <c:pt idx="20">
                  <c:v>-40.556536890663665</c:v>
                </c:pt>
                <c:pt idx="21">
                  <c:v>6.7890295403725816</c:v>
                </c:pt>
                <c:pt idx="22">
                  <c:v>-4.3313544245502875</c:v>
                </c:pt>
                <c:pt idx="23">
                  <c:v>1.1928521270570513</c:v>
                </c:pt>
                <c:pt idx="24">
                  <c:v>-8.269782188741793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98.616641638014698</c:v>
                </c:pt>
                <c:pt idx="1">
                  <c:v>297.92786058427737</c:v>
                </c:pt>
                <c:pt idx="2">
                  <c:v>113.53696315830416</c:v>
                </c:pt>
                <c:pt idx="3">
                  <c:v>-9.558366868378414</c:v>
                </c:pt>
                <c:pt idx="4">
                  <c:v>-76.512807822463856</c:v>
                </c:pt>
                <c:pt idx="5">
                  <c:v>-0.75693772160599337</c:v>
                </c:pt>
                <c:pt idx="6">
                  <c:v>-33.767507350291055</c:v>
                </c:pt>
                <c:pt idx="7">
                  <c:v>-3.1385022974932326</c:v>
                </c:pt>
                <c:pt idx="8">
                  <c:v>-22.771343320361893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100.3346219852657</c:v>
                </c:pt>
                <c:pt idx="1">
                  <c:v>328.2902712755531</c:v>
                </c:pt>
                <c:pt idx="2">
                  <c:v>65.508602406395084</c:v>
                </c:pt>
                <c:pt idx="3">
                  <c:v>-78.471736875319493</c:v>
                </c:pt>
                <c:pt idx="4">
                  <c:v>46.766015252611226</c:v>
                </c:pt>
                <c:pt idx="5">
                  <c:v>50.060894058171982</c:v>
                </c:pt>
                <c:pt idx="6">
                  <c:v>-0.59412494241945524</c:v>
                </c:pt>
                <c:pt idx="7">
                  <c:v>28.228200736549525</c:v>
                </c:pt>
                <c:pt idx="8">
                  <c:v>3.201256103190417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342.13694429253013</c:v>
                </c:pt>
                <c:pt idx="1">
                  <c:v>375.19207427535235</c:v>
                </c:pt>
                <c:pt idx="2">
                  <c:v>400.59822550282587</c:v>
                </c:pt>
                <c:pt idx="3">
                  <c:v>406.7492700653504</c:v>
                </c:pt>
                <c:pt idx="4">
                  <c:v>414.37970012420476</c:v>
                </c:pt>
                <c:pt idx="5">
                  <c:v>440.00429133457959</c:v>
                </c:pt>
                <c:pt idx="6">
                  <c:v>475.9431519381568</c:v>
                </c:pt>
                <c:pt idx="7">
                  <c:v>494.54276456951658</c:v>
                </c:pt>
                <c:pt idx="8">
                  <c:v>503.05891451774056</c:v>
                </c:pt>
                <c:pt idx="9">
                  <c:v>523.89974930385119</c:v>
                </c:pt>
                <c:pt idx="10">
                  <c:v>527.26635155430517</c:v>
                </c:pt>
                <c:pt idx="11">
                  <c:v>481.75861851563133</c:v>
                </c:pt>
                <c:pt idx="12">
                  <c:v>487.29930962767048</c:v>
                </c:pt>
                <c:pt idx="13">
                  <c:v>493.51039319884228</c:v>
                </c:pt>
                <c:pt idx="14">
                  <c:v>499.40742479741698</c:v>
                </c:pt>
                <c:pt idx="15">
                  <c:v>503.98445225412388</c:v>
                </c:pt>
                <c:pt idx="16">
                  <c:v>508.18675452549087</c:v>
                </c:pt>
                <c:pt idx="17">
                  <c:v>511.97703342875428</c:v>
                </c:pt>
                <c:pt idx="18">
                  <c:v>515.70955572257117</c:v>
                </c:pt>
                <c:pt idx="19">
                  <c:v>519.54495735015519</c:v>
                </c:pt>
                <c:pt idx="20">
                  <c:v>523.57063432082816</c:v>
                </c:pt>
                <c:pt idx="21">
                  <c:v>527.58468128118807</c:v>
                </c:pt>
                <c:pt idx="22">
                  <c:v>531.64019174962846</c:v>
                </c:pt>
                <c:pt idx="23">
                  <c:v>535.61790454872209</c:v>
                </c:pt>
                <c:pt idx="24">
                  <c:v>539.5745153321227</c:v>
                </c:pt>
                <c:pt idx="25">
                  <c:v>543.87012541853289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143.3294006088683</c:v>
                </c:pt>
                <c:pt idx="1">
                  <c:v>158.46710448213145</c:v>
                </c:pt>
                <c:pt idx="2">
                  <c:v>168.52244691490498</c:v>
                </c:pt>
                <c:pt idx="3">
                  <c:v>166.86446463593353</c:v>
                </c:pt>
                <c:pt idx="4">
                  <c:v>194.70441342781953</c:v>
                </c:pt>
                <c:pt idx="5">
                  <c:v>186.946309897437</c:v>
                </c:pt>
                <c:pt idx="6">
                  <c:v>176.08519425568318</c:v>
                </c:pt>
                <c:pt idx="7">
                  <c:v>190.06593067311047</c:v>
                </c:pt>
                <c:pt idx="8">
                  <c:v>201.00381027229329</c:v>
                </c:pt>
                <c:pt idx="9">
                  <c:v>201.45822030345101</c:v>
                </c:pt>
                <c:pt idx="10">
                  <c:v>198.30089131572618</c:v>
                </c:pt>
                <c:pt idx="11">
                  <c:v>234.84110298379363</c:v>
                </c:pt>
                <c:pt idx="12">
                  <c:v>238.8479210508024</c:v>
                </c:pt>
                <c:pt idx="13">
                  <c:v>243.15145551352424</c:v>
                </c:pt>
                <c:pt idx="14">
                  <c:v>247.22635785451098</c:v>
                </c:pt>
                <c:pt idx="15">
                  <c:v>250.61639551220406</c:v>
                </c:pt>
                <c:pt idx="16">
                  <c:v>253.82509078684217</c:v>
                </c:pt>
                <c:pt idx="17">
                  <c:v>256.652085992011</c:v>
                </c:pt>
                <c:pt idx="18">
                  <c:v>259.49307737523571</c:v>
                </c:pt>
                <c:pt idx="19">
                  <c:v>262.38266748184287</c:v>
                </c:pt>
                <c:pt idx="20">
                  <c:v>265.43101871842805</c:v>
                </c:pt>
                <c:pt idx="21">
                  <c:v>268.46623164383993</c:v>
                </c:pt>
                <c:pt idx="22">
                  <c:v>271.6893043324655</c:v>
                </c:pt>
                <c:pt idx="23">
                  <c:v>274.89760450239714</c:v>
                </c:pt>
                <c:pt idx="24">
                  <c:v>277.58902424500496</c:v>
                </c:pt>
                <c:pt idx="25">
                  <c:v>282.03173943676416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286.37511508789675</c:v>
                </c:pt>
                <c:pt idx="1">
                  <c:v>281.60863886102464</c:v>
                </c:pt>
                <c:pt idx="2">
                  <c:v>290.10782748323351</c:v>
                </c:pt>
                <c:pt idx="3">
                  <c:v>294.64090027486469</c:v>
                </c:pt>
                <c:pt idx="4">
                  <c:v>326.9110299997019</c:v>
                </c:pt>
                <c:pt idx="5">
                  <c:v>341.8226541883061</c:v>
                </c:pt>
                <c:pt idx="6">
                  <c:v>371.97485158790209</c:v>
                </c:pt>
                <c:pt idx="7">
                  <c:v>364.42647766511976</c:v>
                </c:pt>
                <c:pt idx="8">
                  <c:v>390.71441120577634</c:v>
                </c:pt>
                <c:pt idx="9">
                  <c:v>406.00287130323483</c:v>
                </c:pt>
                <c:pt idx="10">
                  <c:v>424.08252593346862</c:v>
                </c:pt>
                <c:pt idx="11">
                  <c:v>435.59086246081301</c:v>
                </c:pt>
                <c:pt idx="12">
                  <c:v>442.37199817991524</c:v>
                </c:pt>
                <c:pt idx="13">
                  <c:v>449.54489444019259</c:v>
                </c:pt>
                <c:pt idx="14">
                  <c:v>456.3083663035693</c:v>
                </c:pt>
                <c:pt idx="15">
                  <c:v>462.02044534041579</c:v>
                </c:pt>
                <c:pt idx="16">
                  <c:v>467.45401523158438</c:v>
                </c:pt>
                <c:pt idx="17">
                  <c:v>472.33491497835638</c:v>
                </c:pt>
                <c:pt idx="18">
                  <c:v>477.00964388790436</c:v>
                </c:pt>
                <c:pt idx="19">
                  <c:v>481.86382356165649</c:v>
                </c:pt>
                <c:pt idx="20">
                  <c:v>486.80586070785796</c:v>
                </c:pt>
                <c:pt idx="21">
                  <c:v>491.75785581529306</c:v>
                </c:pt>
                <c:pt idx="22">
                  <c:v>496.67298118765331</c:v>
                </c:pt>
                <c:pt idx="23">
                  <c:v>501.8156491665311</c:v>
                </c:pt>
                <c:pt idx="24">
                  <c:v>506.74327051098464</c:v>
                </c:pt>
                <c:pt idx="25">
                  <c:v>511.84607408108963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196.03509676327559</c:v>
                </c:pt>
                <c:pt idx="1">
                  <c:v>211.34796260992039</c:v>
                </c:pt>
                <c:pt idx="2">
                  <c:v>227.59771405877436</c:v>
                </c:pt>
                <c:pt idx="3">
                  <c:v>242.92746167035696</c:v>
                </c:pt>
                <c:pt idx="4">
                  <c:v>252.85277962517895</c:v>
                </c:pt>
                <c:pt idx="5">
                  <c:v>253.72514426514107</c:v>
                </c:pt>
                <c:pt idx="6">
                  <c:v>264.9631052777371</c:v>
                </c:pt>
                <c:pt idx="7">
                  <c:v>276.834755351995</c:v>
                </c:pt>
                <c:pt idx="8">
                  <c:v>283.22613165771577</c:v>
                </c:pt>
                <c:pt idx="9">
                  <c:v>293.22021633595369</c:v>
                </c:pt>
                <c:pt idx="10">
                  <c:v>290.2127010075871</c:v>
                </c:pt>
                <c:pt idx="11">
                  <c:v>299.5756322393654</c:v>
                </c:pt>
                <c:pt idx="12">
                  <c:v>301.51739877567326</c:v>
                </c:pt>
                <c:pt idx="13">
                  <c:v>303.56169457478006</c:v>
                </c:pt>
                <c:pt idx="14">
                  <c:v>305.75898177506286</c:v>
                </c:pt>
                <c:pt idx="15">
                  <c:v>307.25306304059478</c:v>
                </c:pt>
                <c:pt idx="16">
                  <c:v>308.26731576031352</c:v>
                </c:pt>
                <c:pt idx="17">
                  <c:v>308.97938177103202</c:v>
                </c:pt>
                <c:pt idx="18">
                  <c:v>309.57747383411566</c:v>
                </c:pt>
                <c:pt idx="19">
                  <c:v>310.16154485825166</c:v>
                </c:pt>
                <c:pt idx="20">
                  <c:v>310.8379591141674</c:v>
                </c:pt>
                <c:pt idx="21">
                  <c:v>311.68998836254951</c:v>
                </c:pt>
                <c:pt idx="22">
                  <c:v>312.55763040155426</c:v>
                </c:pt>
                <c:pt idx="23">
                  <c:v>313.34526186125549</c:v>
                </c:pt>
                <c:pt idx="24">
                  <c:v>314.13783460425975</c:v>
                </c:pt>
                <c:pt idx="25">
                  <c:v>314.99337362934591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292.61816626843932</c:v>
                </c:pt>
                <c:pt idx="1">
                  <c:v>296.15844396054837</c:v>
                </c:pt>
                <c:pt idx="2">
                  <c:v>303.27299751508338</c:v>
                </c:pt>
                <c:pt idx="3">
                  <c:v>307.73021288966396</c:v>
                </c:pt>
                <c:pt idx="4">
                  <c:v>336.66184721889823</c:v>
                </c:pt>
                <c:pt idx="5">
                  <c:v>342.91378557225221</c:v>
                </c:pt>
                <c:pt idx="6">
                  <c:v>348.01478382043695</c:v>
                </c:pt>
                <c:pt idx="7">
                  <c:v>341.7644482018319</c:v>
                </c:pt>
                <c:pt idx="8">
                  <c:v>343.09083252567711</c:v>
                </c:pt>
                <c:pt idx="9">
                  <c:v>347.98161079043393</c:v>
                </c:pt>
                <c:pt idx="10">
                  <c:v>370.94326117225688</c:v>
                </c:pt>
                <c:pt idx="11">
                  <c:v>368.54693957541338</c:v>
                </c:pt>
                <c:pt idx="12">
                  <c:v>367.92610845900481</c:v>
                </c:pt>
                <c:pt idx="13">
                  <c:v>371.35729986358962</c:v>
                </c:pt>
                <c:pt idx="14">
                  <c:v>375.08133549661648</c:v>
                </c:pt>
                <c:pt idx="15">
                  <c:v>378.47463308793567</c:v>
                </c:pt>
                <c:pt idx="16">
                  <c:v>381.51154768981326</c:v>
                </c:pt>
                <c:pt idx="17">
                  <c:v>384.14378742580232</c:v>
                </c:pt>
                <c:pt idx="18">
                  <c:v>386.62096970914274</c:v>
                </c:pt>
                <c:pt idx="19">
                  <c:v>389.14193744871034</c:v>
                </c:pt>
                <c:pt idx="20">
                  <c:v>391.70868354311494</c:v>
                </c:pt>
                <c:pt idx="21">
                  <c:v>394.32308138559478</c:v>
                </c:pt>
                <c:pt idx="22">
                  <c:v>397.07204019691187</c:v>
                </c:pt>
                <c:pt idx="23">
                  <c:v>399.82258999920765</c:v>
                </c:pt>
                <c:pt idx="24">
                  <c:v>402.66291457009498</c:v>
                </c:pt>
                <c:pt idx="25">
                  <c:v>405.6220123351809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535.11932816845581</c:v>
                </c:pt>
                <c:pt idx="1">
                  <c:v>509.11804064915287</c:v>
                </c:pt>
                <c:pt idx="2">
                  <c:v>533.77313279684154</c:v>
                </c:pt>
                <c:pt idx="3">
                  <c:v>560.54582972412265</c:v>
                </c:pt>
                <c:pt idx="4">
                  <c:v>589.72560488874115</c:v>
                </c:pt>
                <c:pt idx="5">
                  <c:v>579.56179340681024</c:v>
                </c:pt>
                <c:pt idx="6">
                  <c:v>629.52231203884639</c:v>
                </c:pt>
                <c:pt idx="7">
                  <c:v>650.70863374081785</c:v>
                </c:pt>
                <c:pt idx="8">
                  <c:v>676.24676620916534</c:v>
                </c:pt>
                <c:pt idx="9">
                  <c:v>695.56175538621721</c:v>
                </c:pt>
                <c:pt idx="10">
                  <c:v>730.71274990347445</c:v>
                </c:pt>
                <c:pt idx="11">
                  <c:v>784.93422765675302</c:v>
                </c:pt>
                <c:pt idx="12">
                  <c:v>797.80785415907178</c:v>
                </c:pt>
                <c:pt idx="13">
                  <c:v>810.0606646124055</c:v>
                </c:pt>
                <c:pt idx="14">
                  <c:v>821.95261839102966</c:v>
                </c:pt>
                <c:pt idx="15">
                  <c:v>831.39625492529581</c:v>
                </c:pt>
                <c:pt idx="16">
                  <c:v>839.86477558611148</c:v>
                </c:pt>
                <c:pt idx="17">
                  <c:v>847.72181076036054</c:v>
                </c:pt>
                <c:pt idx="18">
                  <c:v>855.30817769960015</c:v>
                </c:pt>
                <c:pt idx="19">
                  <c:v>862.97102029430198</c:v>
                </c:pt>
                <c:pt idx="20">
                  <c:v>871.08563027479806</c:v>
                </c:pt>
                <c:pt idx="21">
                  <c:v>879.12902997049844</c:v>
                </c:pt>
                <c:pt idx="22">
                  <c:v>887.2495061922084</c:v>
                </c:pt>
                <c:pt idx="23">
                  <c:v>895.38412848217399</c:v>
                </c:pt>
                <c:pt idx="24">
                  <c:v>903.48990817018932</c:v>
                </c:pt>
                <c:pt idx="25">
                  <c:v>911.78004924672405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77.515945652356194</c:v>
                </c:pt>
                <c:pt idx="1">
                  <c:v>78.251511108384761</c:v>
                </c:pt>
                <c:pt idx="2">
                  <c:v>81.608392075049551</c:v>
                </c:pt>
                <c:pt idx="3">
                  <c:v>84.347155103969698</c:v>
                </c:pt>
                <c:pt idx="4">
                  <c:v>81.249315147205579</c:v>
                </c:pt>
                <c:pt idx="5">
                  <c:v>82.011018661071247</c:v>
                </c:pt>
                <c:pt idx="6">
                  <c:v>90.641561887936717</c:v>
                </c:pt>
                <c:pt idx="7">
                  <c:v>99.116298267511439</c:v>
                </c:pt>
                <c:pt idx="8">
                  <c:v>101.36793315709943</c:v>
                </c:pt>
                <c:pt idx="9">
                  <c:v>99.418781258757562</c:v>
                </c:pt>
                <c:pt idx="10">
                  <c:v>105.55672625142142</c:v>
                </c:pt>
                <c:pt idx="11">
                  <c:v>92.233953379829742</c:v>
                </c:pt>
                <c:pt idx="12">
                  <c:v>93.214114314289034</c:v>
                </c:pt>
                <c:pt idx="13">
                  <c:v>94.44036383591704</c:v>
                </c:pt>
                <c:pt idx="14">
                  <c:v>95.613574308526893</c:v>
                </c:pt>
                <c:pt idx="15">
                  <c:v>96.478893002698896</c:v>
                </c:pt>
                <c:pt idx="16">
                  <c:v>97.246750210714268</c:v>
                </c:pt>
                <c:pt idx="17">
                  <c:v>98.009403506210305</c:v>
                </c:pt>
                <c:pt idx="18">
                  <c:v>98.740505538489899</c:v>
                </c:pt>
                <c:pt idx="19">
                  <c:v>99.498156216897641</c:v>
                </c:pt>
                <c:pt idx="20">
                  <c:v>100.21429473020888</c:v>
                </c:pt>
                <c:pt idx="21">
                  <c:v>100.89627971985414</c:v>
                </c:pt>
                <c:pt idx="22">
                  <c:v>101.56450436128213</c:v>
                </c:pt>
                <c:pt idx="23">
                  <c:v>102.292334168217</c:v>
                </c:pt>
                <c:pt idx="24">
                  <c:v>103.01005260348933</c:v>
                </c:pt>
                <c:pt idx="25">
                  <c:v>103.82788021240324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64.499896629351539</c:v>
                </c:pt>
                <c:pt idx="1">
                  <c:v>86.49958681333095</c:v>
                </c:pt>
                <c:pt idx="2">
                  <c:v>88.853044662940917</c:v>
                </c:pt>
                <c:pt idx="3">
                  <c:v>91.639930821597986</c:v>
                </c:pt>
                <c:pt idx="4">
                  <c:v>94.987270646428399</c:v>
                </c:pt>
                <c:pt idx="5">
                  <c:v>96.756330703219319</c:v>
                </c:pt>
                <c:pt idx="6">
                  <c:v>100.32747685614757</c:v>
                </c:pt>
                <c:pt idx="7">
                  <c:v>101.10810092466483</c:v>
                </c:pt>
                <c:pt idx="8">
                  <c:v>110.76313944663062</c:v>
                </c:pt>
                <c:pt idx="9">
                  <c:v>108.4565532772508</c:v>
                </c:pt>
                <c:pt idx="10">
                  <c:v>109.79834431063858</c:v>
                </c:pt>
                <c:pt idx="11">
                  <c:v>106.35386480556934</c:v>
                </c:pt>
                <c:pt idx="12">
                  <c:v>107.11139359606322</c:v>
                </c:pt>
                <c:pt idx="13">
                  <c:v>107.87707731271865</c:v>
                </c:pt>
                <c:pt idx="14">
                  <c:v>108.70040164013179</c:v>
                </c:pt>
                <c:pt idx="15">
                  <c:v>109.27720187350145</c:v>
                </c:pt>
                <c:pt idx="16">
                  <c:v>109.7088751149499</c:v>
                </c:pt>
                <c:pt idx="17">
                  <c:v>110.00298949916368</c:v>
                </c:pt>
                <c:pt idx="18">
                  <c:v>110.31204961336029</c:v>
                </c:pt>
                <c:pt idx="19">
                  <c:v>110.56526795361873</c:v>
                </c:pt>
                <c:pt idx="20">
                  <c:v>110.86958054930668</c:v>
                </c:pt>
                <c:pt idx="21">
                  <c:v>111.17098743885623</c:v>
                </c:pt>
                <c:pt idx="22">
                  <c:v>111.63918884546521</c:v>
                </c:pt>
                <c:pt idx="23">
                  <c:v>112.11008682345641</c:v>
                </c:pt>
                <c:pt idx="24">
                  <c:v>112.60463835794545</c:v>
                </c:pt>
                <c:pt idx="25">
                  <c:v>113.16240755202507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58.19204017302966</c:v>
                </c:pt>
                <c:pt idx="1">
                  <c:v>68.51169484108388</c:v>
                </c:pt>
                <c:pt idx="2">
                  <c:v>69.746232051444295</c:v>
                </c:pt>
                <c:pt idx="3">
                  <c:v>63.282690571688249</c:v>
                </c:pt>
                <c:pt idx="4">
                  <c:v>65.58015267759211</c:v>
                </c:pt>
                <c:pt idx="5">
                  <c:v>67.326066254402733</c:v>
                </c:pt>
                <c:pt idx="6">
                  <c:v>73.522263961766015</c:v>
                </c:pt>
                <c:pt idx="7">
                  <c:v>70.971669514864246</c:v>
                </c:pt>
                <c:pt idx="8">
                  <c:v>70.118273175477967</c:v>
                </c:pt>
                <c:pt idx="9">
                  <c:v>71.561780310208306</c:v>
                </c:pt>
                <c:pt idx="10">
                  <c:v>76.667055782533239</c:v>
                </c:pt>
                <c:pt idx="11">
                  <c:v>85.024487537708055</c:v>
                </c:pt>
                <c:pt idx="12">
                  <c:v>86.390686348502584</c:v>
                </c:pt>
                <c:pt idx="13">
                  <c:v>87.801839937281869</c:v>
                </c:pt>
                <c:pt idx="14">
                  <c:v>89.138940459210218</c:v>
                </c:pt>
                <c:pt idx="15">
                  <c:v>90.060447651795741</c:v>
                </c:pt>
                <c:pt idx="16">
                  <c:v>91.05628485882356</c:v>
                </c:pt>
                <c:pt idx="17">
                  <c:v>92.139951840218671</c:v>
                </c:pt>
                <c:pt idx="18">
                  <c:v>93.463271154273826</c:v>
                </c:pt>
                <c:pt idx="19">
                  <c:v>94.488461835681875</c:v>
                </c:pt>
                <c:pt idx="20">
                  <c:v>95.806315194030148</c:v>
                </c:pt>
                <c:pt idx="21">
                  <c:v>97.099680654672909</c:v>
                </c:pt>
                <c:pt idx="22">
                  <c:v>98.463752513210324</c:v>
                </c:pt>
                <c:pt idx="23">
                  <c:v>99.767548546811909</c:v>
                </c:pt>
                <c:pt idx="24">
                  <c:v>101.41550217811483</c:v>
                </c:pt>
                <c:pt idx="25">
                  <c:v>102.64847903795562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163.13686743238802</c:v>
                </c:pt>
                <c:pt idx="1">
                  <c:v>164.69673609474808</c:v>
                </c:pt>
                <c:pt idx="2">
                  <c:v>182.91252964134495</c:v>
                </c:pt>
                <c:pt idx="3">
                  <c:v>187.52504759130196</c:v>
                </c:pt>
                <c:pt idx="4">
                  <c:v>219.71047050513988</c:v>
                </c:pt>
                <c:pt idx="5">
                  <c:v>223.56555554737832</c:v>
                </c:pt>
                <c:pt idx="6">
                  <c:v>219.96691025472398</c:v>
                </c:pt>
                <c:pt idx="7">
                  <c:v>227.76748307569562</c:v>
                </c:pt>
                <c:pt idx="8">
                  <c:v>236.54748010420147</c:v>
                </c:pt>
                <c:pt idx="9">
                  <c:v>212.62735090101003</c:v>
                </c:pt>
                <c:pt idx="10">
                  <c:v>244.55647229663202</c:v>
                </c:pt>
                <c:pt idx="11">
                  <c:v>236.33190445393402</c:v>
                </c:pt>
                <c:pt idx="12">
                  <c:v>241.82452336312429</c:v>
                </c:pt>
                <c:pt idx="13">
                  <c:v>246.51071613759595</c:v>
                </c:pt>
                <c:pt idx="14">
                  <c:v>250.27718338000767</c:v>
                </c:pt>
                <c:pt idx="15">
                  <c:v>253.11034347551575</c:v>
                </c:pt>
                <c:pt idx="16">
                  <c:v>255.86898542192077</c:v>
                </c:pt>
                <c:pt idx="17">
                  <c:v>258.53660311063146</c:v>
                </c:pt>
                <c:pt idx="18">
                  <c:v>261.00004824354613</c:v>
                </c:pt>
                <c:pt idx="19">
                  <c:v>263.45433647923039</c:v>
                </c:pt>
                <c:pt idx="20">
                  <c:v>266.06660022771558</c:v>
                </c:pt>
                <c:pt idx="21">
                  <c:v>268.61621585502758</c:v>
                </c:pt>
                <c:pt idx="22">
                  <c:v>271.06626326807697</c:v>
                </c:pt>
                <c:pt idx="23">
                  <c:v>273.69364812128657</c:v>
                </c:pt>
                <c:pt idx="24">
                  <c:v>276.30291273142421</c:v>
                </c:pt>
                <c:pt idx="25">
                  <c:v>278.65800589888164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448.1815420086449</c:v>
                </c:pt>
                <c:pt idx="1">
                  <c:v>428.3553626055326</c:v>
                </c:pt>
                <c:pt idx="2">
                  <c:v>464.50410550432565</c:v>
                </c:pt>
                <c:pt idx="3">
                  <c:v>460.64112238017293</c:v>
                </c:pt>
                <c:pt idx="4">
                  <c:v>494.10448837951043</c:v>
                </c:pt>
                <c:pt idx="5">
                  <c:v>504.03540002931265</c:v>
                </c:pt>
                <c:pt idx="6">
                  <c:v>523.12415557735221</c:v>
                </c:pt>
                <c:pt idx="7">
                  <c:v>533.17746483345331</c:v>
                </c:pt>
                <c:pt idx="8">
                  <c:v>529.11022564155326</c:v>
                </c:pt>
                <c:pt idx="9">
                  <c:v>544.54987468630679</c:v>
                </c:pt>
                <c:pt idx="10">
                  <c:v>550.65273571246337</c:v>
                </c:pt>
                <c:pt idx="11">
                  <c:v>522.28258156304628</c:v>
                </c:pt>
                <c:pt idx="12">
                  <c:v>526.01259456431205</c:v>
                </c:pt>
                <c:pt idx="13">
                  <c:v>529.91966609058295</c:v>
                </c:pt>
                <c:pt idx="14">
                  <c:v>533.61477680200062</c:v>
                </c:pt>
                <c:pt idx="15">
                  <c:v>536.22909550302211</c:v>
                </c:pt>
                <c:pt idx="16">
                  <c:v>538.49101498206062</c:v>
                </c:pt>
                <c:pt idx="17">
                  <c:v>540.58803250916696</c:v>
                </c:pt>
                <c:pt idx="18">
                  <c:v>542.48012036716875</c:v>
                </c:pt>
                <c:pt idx="19">
                  <c:v>544.28212244804399</c:v>
                </c:pt>
                <c:pt idx="20">
                  <c:v>546.20335748115122</c:v>
                </c:pt>
                <c:pt idx="21">
                  <c:v>547.98415843632006</c:v>
                </c:pt>
                <c:pt idx="22">
                  <c:v>549.84834255715373</c:v>
                </c:pt>
                <c:pt idx="23">
                  <c:v>551.48568655231816</c:v>
                </c:pt>
                <c:pt idx="24">
                  <c:v>552.88129797817032</c:v>
                </c:pt>
                <c:pt idx="25">
                  <c:v>554.44316405881796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365.93786848680526</c:v>
                </c:pt>
                <c:pt idx="1">
                  <c:v>371.08810240472843</c:v>
                </c:pt>
                <c:pt idx="2">
                  <c:v>383.85064723286098</c:v>
                </c:pt>
                <c:pt idx="3">
                  <c:v>371.32952102099767</c:v>
                </c:pt>
                <c:pt idx="4">
                  <c:v>387.07417552108444</c:v>
                </c:pt>
                <c:pt idx="5">
                  <c:v>400.59302003067904</c:v>
                </c:pt>
                <c:pt idx="6">
                  <c:v>388.11209120023364</c:v>
                </c:pt>
                <c:pt idx="7">
                  <c:v>406.67684138503989</c:v>
                </c:pt>
                <c:pt idx="8">
                  <c:v>393.48506968883726</c:v>
                </c:pt>
                <c:pt idx="9">
                  <c:v>392.3329885844326</c:v>
                </c:pt>
                <c:pt idx="10">
                  <c:v>404.22103532238992</c:v>
                </c:pt>
                <c:pt idx="11">
                  <c:v>377.66064982857625</c:v>
                </c:pt>
                <c:pt idx="12">
                  <c:v>374.42442337501024</c:v>
                </c:pt>
                <c:pt idx="13">
                  <c:v>372.36606247628686</c:v>
                </c:pt>
                <c:pt idx="14">
                  <c:v>369.77713606152292</c:v>
                </c:pt>
                <c:pt idx="15">
                  <c:v>366.19506146498833</c:v>
                </c:pt>
                <c:pt idx="16">
                  <c:v>362.6174897828277</c:v>
                </c:pt>
                <c:pt idx="17">
                  <c:v>359.20877360878865</c:v>
                </c:pt>
                <c:pt idx="18">
                  <c:v>356.32441795306772</c:v>
                </c:pt>
                <c:pt idx="19">
                  <c:v>353.24186408797982</c:v>
                </c:pt>
                <c:pt idx="20">
                  <c:v>350.23502311311034</c:v>
                </c:pt>
                <c:pt idx="21">
                  <c:v>347.0510375315547</c:v>
                </c:pt>
                <c:pt idx="22">
                  <c:v>344.08315213768606</c:v>
                </c:pt>
                <c:pt idx="23">
                  <c:v>341.30884110203402</c:v>
                </c:pt>
                <c:pt idx="24">
                  <c:v>338.57946873793213</c:v>
                </c:pt>
                <c:pt idx="25">
                  <c:v>335.9746425055842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117.03706231413607</c:v>
                </c:pt>
                <c:pt idx="1">
                  <c:v>107.26766062581245</c:v>
                </c:pt>
                <c:pt idx="2">
                  <c:v>106.45651656333379</c:v>
                </c:pt>
                <c:pt idx="3">
                  <c:v>108.65749339015601</c:v>
                </c:pt>
                <c:pt idx="4">
                  <c:v>108.34452024851311</c:v>
                </c:pt>
                <c:pt idx="5">
                  <c:v>101.99093379859734</c:v>
                </c:pt>
                <c:pt idx="6">
                  <c:v>99.36523931032481</c:v>
                </c:pt>
                <c:pt idx="7">
                  <c:v>102.54282102388977</c:v>
                </c:pt>
                <c:pt idx="8">
                  <c:v>101.75801053286612</c:v>
                </c:pt>
                <c:pt idx="9">
                  <c:v>93.275187933378348</c:v>
                </c:pt>
                <c:pt idx="10">
                  <c:v>88.804551638508045</c:v>
                </c:pt>
                <c:pt idx="11">
                  <c:v>97.196717477093401</c:v>
                </c:pt>
                <c:pt idx="12">
                  <c:v>94.212289006704864</c:v>
                </c:pt>
                <c:pt idx="13">
                  <c:v>91.811336650999309</c:v>
                </c:pt>
                <c:pt idx="14">
                  <c:v>89.584049202584126</c:v>
                </c:pt>
                <c:pt idx="15">
                  <c:v>88.22688685784739</c:v>
                </c:pt>
                <c:pt idx="16">
                  <c:v>87.422490806725008</c:v>
                </c:pt>
                <c:pt idx="17">
                  <c:v>86.776529488345091</c:v>
                </c:pt>
                <c:pt idx="18">
                  <c:v>85.882449150337067</c:v>
                </c:pt>
                <c:pt idx="19">
                  <c:v>85.44108430234634</c:v>
                </c:pt>
                <c:pt idx="20">
                  <c:v>84.726378914046322</c:v>
                </c:pt>
                <c:pt idx="21">
                  <c:v>84.030614048624102</c:v>
                </c:pt>
                <c:pt idx="22">
                  <c:v>82.862238089495108</c:v>
                </c:pt>
                <c:pt idx="23">
                  <c:v>81.977254765613893</c:v>
                </c:pt>
                <c:pt idx="24">
                  <c:v>82.095185508754</c:v>
                </c:pt>
                <c:pt idx="25">
                  <c:v>78.579207579994289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20.492254426688135</c:v>
                </c:pt>
                <c:pt idx="1">
                  <c:v>19.388918421547924</c:v>
                </c:pt>
                <c:pt idx="2">
                  <c:v>21.196428736009803</c:v>
                </c:pt>
                <c:pt idx="3">
                  <c:v>23.292951786031505</c:v>
                </c:pt>
                <c:pt idx="4">
                  <c:v>25.541558496889881</c:v>
                </c:pt>
                <c:pt idx="5">
                  <c:v>26.304513303086445</c:v>
                </c:pt>
                <c:pt idx="6">
                  <c:v>27.867456062601818</c:v>
                </c:pt>
                <c:pt idx="7">
                  <c:v>24.585868891139523</c:v>
                </c:pt>
                <c:pt idx="8">
                  <c:v>23.451429126990355</c:v>
                </c:pt>
                <c:pt idx="9">
                  <c:v>26.473912432581511</c:v>
                </c:pt>
                <c:pt idx="10">
                  <c:v>25.232720727221196</c:v>
                </c:pt>
                <c:pt idx="11">
                  <c:v>24.960603027153674</c:v>
                </c:pt>
                <c:pt idx="12">
                  <c:v>25.492963200301418</c:v>
                </c:pt>
                <c:pt idx="13">
                  <c:v>26.091216401277546</c:v>
                </c:pt>
                <c:pt idx="14">
                  <c:v>26.678395184833906</c:v>
                </c:pt>
                <c:pt idx="15">
                  <c:v>27.219721140331135</c:v>
                </c:pt>
                <c:pt idx="16">
                  <c:v>27.758605797406382</c:v>
                </c:pt>
                <c:pt idx="17">
                  <c:v>28.317362659502912</c:v>
                </c:pt>
                <c:pt idx="18">
                  <c:v>28.822135858988869</c:v>
                </c:pt>
                <c:pt idx="19">
                  <c:v>29.305161274505714</c:v>
                </c:pt>
                <c:pt idx="20">
                  <c:v>29.743240762015649</c:v>
                </c:pt>
                <c:pt idx="21">
                  <c:v>30.265305305133793</c:v>
                </c:pt>
                <c:pt idx="22">
                  <c:v>30.800134049818162</c:v>
                </c:pt>
                <c:pt idx="23">
                  <c:v>31.339053772314038</c:v>
                </c:pt>
                <c:pt idx="24">
                  <c:v>31.899621682913477</c:v>
                </c:pt>
                <c:pt idx="25">
                  <c:v>32.483649888364113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102.79765221275372</c:v>
                </c:pt>
                <c:pt idx="1">
                  <c:v>106.3791670509052</c:v>
                </c:pt>
                <c:pt idx="2">
                  <c:v>107.27414295660053</c:v>
                </c:pt>
                <c:pt idx="3">
                  <c:v>111.2198462616108</c:v>
                </c:pt>
                <c:pt idx="4">
                  <c:v>120.7436060517058</c:v>
                </c:pt>
                <c:pt idx="5">
                  <c:v>119.91490537428515</c:v>
                </c:pt>
                <c:pt idx="6">
                  <c:v>124.36124601471785</c:v>
                </c:pt>
                <c:pt idx="7">
                  <c:v>126.12038167030188</c:v>
                </c:pt>
                <c:pt idx="8">
                  <c:v>120.09362073698671</c:v>
                </c:pt>
                <c:pt idx="9">
                  <c:v>126.3568422825677</c:v>
                </c:pt>
                <c:pt idx="10">
                  <c:v>111.16234883430721</c:v>
                </c:pt>
                <c:pt idx="11">
                  <c:v>113.79454327960808</c:v>
                </c:pt>
                <c:pt idx="12">
                  <c:v>114.16399342647283</c:v>
                </c:pt>
                <c:pt idx="13">
                  <c:v>115.21824343179092</c:v>
                </c:pt>
                <c:pt idx="14">
                  <c:v>115.88728849753963</c:v>
                </c:pt>
                <c:pt idx="15">
                  <c:v>115.73617574505941</c:v>
                </c:pt>
                <c:pt idx="16">
                  <c:v>115.37334624552244</c:v>
                </c:pt>
                <c:pt idx="17">
                  <c:v>114.95281331837069</c:v>
                </c:pt>
                <c:pt idx="18">
                  <c:v>114.55084496876997</c:v>
                </c:pt>
                <c:pt idx="19">
                  <c:v>114.11275937157217</c:v>
                </c:pt>
                <c:pt idx="20">
                  <c:v>113.78792082864958</c:v>
                </c:pt>
                <c:pt idx="21">
                  <c:v>113.44818533850167</c:v>
                </c:pt>
                <c:pt idx="22">
                  <c:v>113.07638220811478</c:v>
                </c:pt>
                <c:pt idx="23">
                  <c:v>112.68507049307868</c:v>
                </c:pt>
                <c:pt idx="24">
                  <c:v>112.28991167648498</c:v>
                </c:pt>
                <c:pt idx="25">
                  <c:v>111.95529998223323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128.58964036066402</c:v>
                </c:pt>
                <c:pt idx="1">
                  <c:v>128.86683361302136</c:v>
                </c:pt>
                <c:pt idx="2">
                  <c:v>133.85436704369101</c:v>
                </c:pt>
                <c:pt idx="3">
                  <c:v>150.94606414699567</c:v>
                </c:pt>
                <c:pt idx="4">
                  <c:v>151.56215860834735</c:v>
                </c:pt>
                <c:pt idx="5">
                  <c:v>163.1440682403412</c:v>
                </c:pt>
                <c:pt idx="6">
                  <c:v>159.80700444579296</c:v>
                </c:pt>
                <c:pt idx="7">
                  <c:v>167.60446099543452</c:v>
                </c:pt>
                <c:pt idx="8">
                  <c:v>147.597159385808</c:v>
                </c:pt>
                <c:pt idx="9">
                  <c:v>142.65175451586668</c:v>
                </c:pt>
                <c:pt idx="10">
                  <c:v>112.26482770161384</c:v>
                </c:pt>
                <c:pt idx="11">
                  <c:v>121.06418381757544</c:v>
                </c:pt>
                <c:pt idx="12">
                  <c:v>122.38813494932943</c:v>
                </c:pt>
                <c:pt idx="13">
                  <c:v>125.31116258657661</c:v>
                </c:pt>
                <c:pt idx="14">
                  <c:v>127.68013448212804</c:v>
                </c:pt>
                <c:pt idx="15">
                  <c:v>128.77710953154806</c:v>
                </c:pt>
                <c:pt idx="16">
                  <c:v>129.81919380998224</c:v>
                </c:pt>
                <c:pt idx="17">
                  <c:v>130.73320404508132</c:v>
                </c:pt>
                <c:pt idx="18">
                  <c:v>131.52419760809482</c:v>
                </c:pt>
                <c:pt idx="19">
                  <c:v>132.29716524569912</c:v>
                </c:pt>
                <c:pt idx="20">
                  <c:v>133.20548955138841</c:v>
                </c:pt>
                <c:pt idx="21">
                  <c:v>134.0935651413574</c:v>
                </c:pt>
                <c:pt idx="22">
                  <c:v>134.96823137236842</c:v>
                </c:pt>
                <c:pt idx="23">
                  <c:v>135.80801972421014</c:v>
                </c:pt>
                <c:pt idx="24">
                  <c:v>136.64586827651331</c:v>
                </c:pt>
                <c:pt idx="25">
                  <c:v>137.47855644426375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103.27484543271373</c:v>
                </c:pt>
                <c:pt idx="1">
                  <c:v>102.50746616025025</c:v>
                </c:pt>
                <c:pt idx="2">
                  <c:v>114.22445322833626</c:v>
                </c:pt>
                <c:pt idx="3">
                  <c:v>114.75316580675418</c:v>
                </c:pt>
                <c:pt idx="4">
                  <c:v>127.38937500805341</c:v>
                </c:pt>
                <c:pt idx="5">
                  <c:v>128.99613672180766</c:v>
                </c:pt>
                <c:pt idx="6">
                  <c:v>129.17829983262666</c:v>
                </c:pt>
                <c:pt idx="7">
                  <c:v>132.31230164308312</c:v>
                </c:pt>
                <c:pt idx="8">
                  <c:v>132.37692925131449</c:v>
                </c:pt>
                <c:pt idx="9">
                  <c:v>128.95886611123211</c:v>
                </c:pt>
                <c:pt idx="10">
                  <c:v>113.18691855391438</c:v>
                </c:pt>
                <c:pt idx="11">
                  <c:v>112.12340482360291</c:v>
                </c:pt>
                <c:pt idx="12">
                  <c:v>113.2262127723429</c:v>
                </c:pt>
                <c:pt idx="13">
                  <c:v>115.07448434846718</c:v>
                </c:pt>
                <c:pt idx="14">
                  <c:v>116.65956918354132</c:v>
                </c:pt>
                <c:pt idx="15">
                  <c:v>117.64660698392161</c:v>
                </c:pt>
                <c:pt idx="16">
                  <c:v>118.56411809207218</c:v>
                </c:pt>
                <c:pt idx="17">
                  <c:v>119.99260469618834</c:v>
                </c:pt>
                <c:pt idx="18">
                  <c:v>121.04178364923669</c:v>
                </c:pt>
                <c:pt idx="19">
                  <c:v>122.02555389080673</c:v>
                </c:pt>
                <c:pt idx="20">
                  <c:v>122.98111518460492</c:v>
                </c:pt>
                <c:pt idx="21">
                  <c:v>123.79398503604365</c:v>
                </c:pt>
                <c:pt idx="22">
                  <c:v>124.57717876305065</c:v>
                </c:pt>
                <c:pt idx="23">
                  <c:v>125.34694878931884</c:v>
                </c:pt>
                <c:pt idx="24">
                  <c:v>125.66453226937834</c:v>
                </c:pt>
                <c:pt idx="25">
                  <c:v>126.69532475480673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224.08347868944765</c:v>
                </c:pt>
                <c:pt idx="1">
                  <c:v>217.89848180306015</c:v>
                </c:pt>
                <c:pt idx="2">
                  <c:v>220.04367485755049</c:v>
                </c:pt>
                <c:pt idx="3">
                  <c:v>239.05430923927048</c:v>
                </c:pt>
                <c:pt idx="4">
                  <c:v>253.85373873043659</c:v>
                </c:pt>
                <c:pt idx="5">
                  <c:v>253.10251259974771</c:v>
                </c:pt>
                <c:pt idx="6">
                  <c:v>269.44566609494422</c:v>
                </c:pt>
                <c:pt idx="7">
                  <c:v>271.41693493335299</c:v>
                </c:pt>
                <c:pt idx="8">
                  <c:v>267.02585737969554</c:v>
                </c:pt>
                <c:pt idx="9">
                  <c:v>264.94392292853308</c:v>
                </c:pt>
                <c:pt idx="10">
                  <c:v>252.25033654107759</c:v>
                </c:pt>
                <c:pt idx="11">
                  <c:v>264.2398045016601</c:v>
                </c:pt>
                <c:pt idx="12">
                  <c:v>266.21970021680289</c:v>
                </c:pt>
                <c:pt idx="13">
                  <c:v>268.74481211378833</c:v>
                </c:pt>
                <c:pt idx="14">
                  <c:v>271.49276157001225</c:v>
                </c:pt>
                <c:pt idx="15">
                  <c:v>273.42466047172906</c:v>
                </c:pt>
                <c:pt idx="16">
                  <c:v>275.11974743017555</c:v>
                </c:pt>
                <c:pt idx="17">
                  <c:v>276.65291166058017</c:v>
                </c:pt>
                <c:pt idx="18">
                  <c:v>278.19209022476224</c:v>
                </c:pt>
                <c:pt idx="19">
                  <c:v>279.52586572636176</c:v>
                </c:pt>
                <c:pt idx="20">
                  <c:v>280.95329091888323</c:v>
                </c:pt>
                <c:pt idx="21">
                  <c:v>282.39296407762595</c:v>
                </c:pt>
                <c:pt idx="22">
                  <c:v>283.88476040110379</c:v>
                </c:pt>
                <c:pt idx="23">
                  <c:v>285.40894511423556</c:v>
                </c:pt>
                <c:pt idx="24">
                  <c:v>287.08354929523404</c:v>
                </c:pt>
                <c:pt idx="25">
                  <c:v>288.77247065658844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90.258545276214448</c:v>
                </c:pt>
                <c:pt idx="1">
                  <c:v>94.10847654599651</c:v>
                </c:pt>
                <c:pt idx="2">
                  <c:v>93.651458331363699</c:v>
                </c:pt>
                <c:pt idx="3">
                  <c:v>101.95725018888548</c:v>
                </c:pt>
                <c:pt idx="4">
                  <c:v>97.29738990989577</c:v>
                </c:pt>
                <c:pt idx="5">
                  <c:v>100.20436237050184</c:v>
                </c:pt>
                <c:pt idx="6">
                  <c:v>103.60263494065724</c:v>
                </c:pt>
                <c:pt idx="7">
                  <c:v>106.46234537106051</c:v>
                </c:pt>
                <c:pt idx="8">
                  <c:v>96.939569031136344</c:v>
                </c:pt>
                <c:pt idx="9">
                  <c:v>109.98690260646808</c:v>
                </c:pt>
                <c:pt idx="10">
                  <c:v>99.507817039003569</c:v>
                </c:pt>
                <c:pt idx="11">
                  <c:v>101.27815062301221</c:v>
                </c:pt>
                <c:pt idx="12">
                  <c:v>102.91905249600163</c:v>
                </c:pt>
                <c:pt idx="13">
                  <c:v>104.08298229130595</c:v>
                </c:pt>
                <c:pt idx="14">
                  <c:v>105.07696724674476</c:v>
                </c:pt>
                <c:pt idx="15">
                  <c:v>105.90175459846405</c:v>
                </c:pt>
                <c:pt idx="16">
                  <c:v>106.64395541472142</c:v>
                </c:pt>
                <c:pt idx="17">
                  <c:v>107.33228801792167</c:v>
                </c:pt>
                <c:pt idx="18">
                  <c:v>108.12297975198192</c:v>
                </c:pt>
                <c:pt idx="19">
                  <c:v>108.84624357944692</c:v>
                </c:pt>
                <c:pt idx="20">
                  <c:v>109.61864362222853</c:v>
                </c:pt>
                <c:pt idx="21">
                  <c:v>110.40034417650567</c:v>
                </c:pt>
                <c:pt idx="22">
                  <c:v>111.20925574046952</c:v>
                </c:pt>
                <c:pt idx="23">
                  <c:v>112.02777180944697</c:v>
                </c:pt>
                <c:pt idx="24">
                  <c:v>112.82987904653041</c:v>
                </c:pt>
                <c:pt idx="25">
                  <c:v>113.7952177370326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8.0792208266085392</c:v>
                </c:pt>
                <c:pt idx="1">
                  <c:v>5.9800915038513534</c:v>
                </c:pt>
                <c:pt idx="2">
                  <c:v>6.0853349283985185</c:v>
                </c:pt>
                <c:pt idx="3">
                  <c:v>5.6210085092724285</c:v>
                </c:pt>
                <c:pt idx="4">
                  <c:v>6.4251414843296537</c:v>
                </c:pt>
                <c:pt idx="5">
                  <c:v>5.9874908362809034</c:v>
                </c:pt>
                <c:pt idx="6">
                  <c:v>5.2606789704732018</c:v>
                </c:pt>
                <c:pt idx="7">
                  <c:v>5.6279470454865539</c:v>
                </c:pt>
                <c:pt idx="8">
                  <c:v>5.4833827429458388</c:v>
                </c:pt>
                <c:pt idx="9">
                  <c:v>5.4119636484495679</c:v>
                </c:pt>
                <c:pt idx="10">
                  <c:v>6.7792745048433209</c:v>
                </c:pt>
                <c:pt idx="11">
                  <c:v>5.5054319652553572</c:v>
                </c:pt>
                <c:pt idx="12">
                  <c:v>5.5504365957838537</c:v>
                </c:pt>
                <c:pt idx="13">
                  <c:v>5.6079804058197809</c:v>
                </c:pt>
                <c:pt idx="14">
                  <c:v>5.6592966331587444</c:v>
                </c:pt>
                <c:pt idx="15">
                  <c:v>5.681318090386033</c:v>
                </c:pt>
                <c:pt idx="16">
                  <c:v>5.7081090809563406</c:v>
                </c:pt>
                <c:pt idx="17">
                  <c:v>5.7333988866489758</c:v>
                </c:pt>
                <c:pt idx="18">
                  <c:v>5.772722000916338</c:v>
                </c:pt>
                <c:pt idx="19">
                  <c:v>5.7885909349889193</c:v>
                </c:pt>
                <c:pt idx="20">
                  <c:v>5.8277139288360837</c:v>
                </c:pt>
                <c:pt idx="21">
                  <c:v>5.8680797645969527</c:v>
                </c:pt>
                <c:pt idx="22">
                  <c:v>5.916429561151209</c:v>
                </c:pt>
                <c:pt idx="23">
                  <c:v>5.948173254668089</c:v>
                </c:pt>
                <c:pt idx="24">
                  <c:v>6.0017801729643647</c:v>
                </c:pt>
                <c:pt idx="25">
                  <c:v>6.0306337494754647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279.30612456752959</c:v>
                </c:pt>
                <c:pt idx="1">
                  <c:v>286.55587596968229</c:v>
                </c:pt>
                <c:pt idx="2">
                  <c:v>312.79336825757906</c:v>
                </c:pt>
                <c:pt idx="3">
                  <c:v>301.00627799516883</c:v>
                </c:pt>
                <c:pt idx="4">
                  <c:v>308.74385673459392</c:v>
                </c:pt>
                <c:pt idx="5">
                  <c:v>317.69954976380126</c:v>
                </c:pt>
                <c:pt idx="6">
                  <c:v>307.69741685524264</c:v>
                </c:pt>
                <c:pt idx="7">
                  <c:v>302.67722277367449</c:v>
                </c:pt>
                <c:pt idx="8">
                  <c:v>307.9372923096721</c:v>
                </c:pt>
                <c:pt idx="9">
                  <c:v>283.87292448742249</c:v>
                </c:pt>
                <c:pt idx="10">
                  <c:v>277.14301287313759</c:v>
                </c:pt>
                <c:pt idx="11">
                  <c:v>258.29608126471868</c:v>
                </c:pt>
                <c:pt idx="12">
                  <c:v>256.55081333214713</c:v>
                </c:pt>
                <c:pt idx="13">
                  <c:v>256.46005268802543</c:v>
                </c:pt>
                <c:pt idx="14">
                  <c:v>256.15201780577314</c:v>
                </c:pt>
                <c:pt idx="15">
                  <c:v>255.28291622103831</c:v>
                </c:pt>
                <c:pt idx="16">
                  <c:v>254.09352554227712</c:v>
                </c:pt>
                <c:pt idx="17">
                  <c:v>253.09403911187422</c:v>
                </c:pt>
                <c:pt idx="18">
                  <c:v>252.10541359946242</c:v>
                </c:pt>
                <c:pt idx="19">
                  <c:v>251.03304861774714</c:v>
                </c:pt>
                <c:pt idx="20">
                  <c:v>249.90048018774058</c:v>
                </c:pt>
                <c:pt idx="21">
                  <c:v>248.67389299925387</c:v>
                </c:pt>
                <c:pt idx="22">
                  <c:v>247.43963622456153</c:v>
                </c:pt>
                <c:pt idx="23">
                  <c:v>246.19910156935291</c:v>
                </c:pt>
                <c:pt idx="24">
                  <c:v>244.91028545089333</c:v>
                </c:pt>
                <c:pt idx="25">
                  <c:v>243.71654201959009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70.846853930975456</c:v>
                </c:pt>
                <c:pt idx="1">
                  <c:v>70.311017537204336</c:v>
                </c:pt>
                <c:pt idx="2">
                  <c:v>72.00345407627367</c:v>
                </c:pt>
                <c:pt idx="3">
                  <c:v>72.492819711005737</c:v>
                </c:pt>
                <c:pt idx="4">
                  <c:v>71.286749658490862</c:v>
                </c:pt>
                <c:pt idx="5">
                  <c:v>78.177419451183141</c:v>
                </c:pt>
                <c:pt idx="6">
                  <c:v>75.489176993017423</c:v>
                </c:pt>
                <c:pt idx="7">
                  <c:v>82.95083282359559</c:v>
                </c:pt>
                <c:pt idx="8">
                  <c:v>84.932664115498142</c:v>
                </c:pt>
                <c:pt idx="9">
                  <c:v>84.488294169205062</c:v>
                </c:pt>
                <c:pt idx="10">
                  <c:v>84.966448991555723</c:v>
                </c:pt>
                <c:pt idx="11">
                  <c:v>102.35131900384229</c:v>
                </c:pt>
                <c:pt idx="12">
                  <c:v>103.62829522056497</c:v>
                </c:pt>
                <c:pt idx="13">
                  <c:v>105.22372950545569</c:v>
                </c:pt>
                <c:pt idx="14">
                  <c:v>106.76849120069006</c:v>
                </c:pt>
                <c:pt idx="15">
                  <c:v>108.07035395456307</c:v>
                </c:pt>
                <c:pt idx="16">
                  <c:v>109.23763707476439</c:v>
                </c:pt>
                <c:pt idx="17">
                  <c:v>110.23394001656929</c:v>
                </c:pt>
                <c:pt idx="18">
                  <c:v>111.16058836591576</c:v>
                </c:pt>
                <c:pt idx="19">
                  <c:v>112.11391524767618</c:v>
                </c:pt>
                <c:pt idx="20">
                  <c:v>113.06973493993786</c:v>
                </c:pt>
                <c:pt idx="21">
                  <c:v>114.03023098651053</c:v>
                </c:pt>
                <c:pt idx="22">
                  <c:v>114.95401690038501</c:v>
                </c:pt>
                <c:pt idx="23">
                  <c:v>115.90865876243474</c:v>
                </c:pt>
                <c:pt idx="24">
                  <c:v>116.80089774371561</c:v>
                </c:pt>
                <c:pt idx="25">
                  <c:v>117.79879490268378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32.800653461233296</c:v>
                </c:pt>
                <c:pt idx="1">
                  <c:v>29.38230931954396</c:v>
                </c:pt>
                <c:pt idx="2">
                  <c:v>32.19569787173134</c:v>
                </c:pt>
                <c:pt idx="3">
                  <c:v>32.882080986658913</c:v>
                </c:pt>
                <c:pt idx="4">
                  <c:v>34.140074388420423</c:v>
                </c:pt>
                <c:pt idx="5">
                  <c:v>35.441770143492811</c:v>
                </c:pt>
                <c:pt idx="6">
                  <c:v>34.494565113899007</c:v>
                </c:pt>
                <c:pt idx="7">
                  <c:v>36.013892710662731</c:v>
                </c:pt>
                <c:pt idx="8">
                  <c:v>37.73360453510066</c:v>
                </c:pt>
                <c:pt idx="9">
                  <c:v>33.973546083283381</c:v>
                </c:pt>
                <c:pt idx="10">
                  <c:v>31.110415718942523</c:v>
                </c:pt>
                <c:pt idx="11">
                  <c:v>37.652687550375404</c:v>
                </c:pt>
                <c:pt idx="12">
                  <c:v>37.400551162496242</c:v>
                </c:pt>
                <c:pt idx="13">
                  <c:v>37.743648635496996</c:v>
                </c:pt>
                <c:pt idx="14">
                  <c:v>38.02713738585647</c:v>
                </c:pt>
                <c:pt idx="15">
                  <c:v>38.145150131817857</c:v>
                </c:pt>
                <c:pt idx="16">
                  <c:v>38.238367839895957</c:v>
                </c:pt>
                <c:pt idx="17">
                  <c:v>38.312162515783882</c:v>
                </c:pt>
                <c:pt idx="18">
                  <c:v>38.495552772939263</c:v>
                </c:pt>
                <c:pt idx="19">
                  <c:v>38.737143956510835</c:v>
                </c:pt>
                <c:pt idx="20">
                  <c:v>39.021008283747861</c:v>
                </c:pt>
                <c:pt idx="21">
                  <c:v>39.313271834183411</c:v>
                </c:pt>
                <c:pt idx="22">
                  <c:v>39.734380572585977</c:v>
                </c:pt>
                <c:pt idx="23">
                  <c:v>40.192304748541005</c:v>
                </c:pt>
                <c:pt idx="24">
                  <c:v>40.603128254155784</c:v>
                </c:pt>
                <c:pt idx="25">
                  <c:v>41.005277997965223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158.16625239694756</c:v>
                </c:pt>
                <c:pt idx="1">
                  <c:v>164.6425231408428</c:v>
                </c:pt>
                <c:pt idx="2">
                  <c:v>167.00141486418889</c:v>
                </c:pt>
                <c:pt idx="3">
                  <c:v>168.13188489184304</c:v>
                </c:pt>
                <c:pt idx="4">
                  <c:v>182.57020560244695</c:v>
                </c:pt>
                <c:pt idx="5">
                  <c:v>182.28942507528438</c:v>
                </c:pt>
                <c:pt idx="6">
                  <c:v>194.96226980852083</c:v>
                </c:pt>
                <c:pt idx="7">
                  <c:v>205.48086383958992</c:v>
                </c:pt>
                <c:pt idx="8">
                  <c:v>191.07299895396628</c:v>
                </c:pt>
                <c:pt idx="9">
                  <c:v>206.44915707835764</c:v>
                </c:pt>
                <c:pt idx="10">
                  <c:v>183.48227720234144</c:v>
                </c:pt>
                <c:pt idx="11">
                  <c:v>200.25435080106473</c:v>
                </c:pt>
                <c:pt idx="12">
                  <c:v>202.6671752984081</c:v>
                </c:pt>
                <c:pt idx="13">
                  <c:v>204.1787168813099</c:v>
                </c:pt>
                <c:pt idx="14">
                  <c:v>204.98686723491761</c:v>
                </c:pt>
                <c:pt idx="15">
                  <c:v>204.89739179028473</c:v>
                </c:pt>
                <c:pt idx="16">
                  <c:v>204.68312984854742</c:v>
                </c:pt>
                <c:pt idx="17">
                  <c:v>204.44533281497615</c:v>
                </c:pt>
                <c:pt idx="18">
                  <c:v>204.1843345837793</c:v>
                </c:pt>
                <c:pt idx="19">
                  <c:v>203.86914218054955</c:v>
                </c:pt>
                <c:pt idx="20">
                  <c:v>203.6120122601998</c:v>
                </c:pt>
                <c:pt idx="21">
                  <c:v>203.3205237597268</c:v>
                </c:pt>
                <c:pt idx="22">
                  <c:v>202.99397969532541</c:v>
                </c:pt>
                <c:pt idx="23">
                  <c:v>202.64027341103412</c:v>
                </c:pt>
                <c:pt idx="24">
                  <c:v>202.26635927959771</c:v>
                </c:pt>
                <c:pt idx="25">
                  <c:v>201.81561565986826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42.214277581272064</c:v>
                </c:pt>
                <c:pt idx="1">
                  <c:v>40.170618533177468</c:v>
                </c:pt>
                <c:pt idx="2">
                  <c:v>42.170394313370799</c:v>
                </c:pt>
                <c:pt idx="3">
                  <c:v>40.230438550862132</c:v>
                </c:pt>
                <c:pt idx="4">
                  <c:v>44.519437083242046</c:v>
                </c:pt>
                <c:pt idx="5">
                  <c:v>44.128253668782335</c:v>
                </c:pt>
                <c:pt idx="6">
                  <c:v>43.422836736663733</c:v>
                </c:pt>
                <c:pt idx="7">
                  <c:v>40.80504788115875</c:v>
                </c:pt>
                <c:pt idx="8">
                  <c:v>41.05056368786537</c:v>
                </c:pt>
                <c:pt idx="9">
                  <c:v>40.010343138735678</c:v>
                </c:pt>
                <c:pt idx="10">
                  <c:v>35.858471480040542</c:v>
                </c:pt>
                <c:pt idx="11">
                  <c:v>29.884299031046851</c:v>
                </c:pt>
                <c:pt idx="12">
                  <c:v>29.50024166817013</c:v>
                </c:pt>
                <c:pt idx="13">
                  <c:v>29.423000335106941</c:v>
                </c:pt>
                <c:pt idx="14">
                  <c:v>29.311824746793903</c:v>
                </c:pt>
                <c:pt idx="15">
                  <c:v>29.087496472658156</c:v>
                </c:pt>
                <c:pt idx="16">
                  <c:v>28.90678603114009</c:v>
                </c:pt>
                <c:pt idx="17">
                  <c:v>28.697682695205117</c:v>
                </c:pt>
                <c:pt idx="18">
                  <c:v>28.49616331050569</c:v>
                </c:pt>
                <c:pt idx="19">
                  <c:v>28.327559331620371</c:v>
                </c:pt>
                <c:pt idx="20">
                  <c:v>28.174649325609831</c:v>
                </c:pt>
                <c:pt idx="21">
                  <c:v>28.00532268230646</c:v>
                </c:pt>
                <c:pt idx="22">
                  <c:v>27.822055949380864</c:v>
                </c:pt>
                <c:pt idx="23">
                  <c:v>27.627025103572656</c:v>
                </c:pt>
                <c:pt idx="24">
                  <c:v>27.4458847649408</c:v>
                </c:pt>
                <c:pt idx="25">
                  <c:v>27.26239962696652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479.46592695077038</c:v>
                </c:pt>
                <c:pt idx="1">
                  <c:v>457.035301069166</c:v>
                </c:pt>
                <c:pt idx="2">
                  <c:v>465.09599853194709</c:v>
                </c:pt>
                <c:pt idx="3">
                  <c:v>489.65980178546226</c:v>
                </c:pt>
                <c:pt idx="4">
                  <c:v>499.90293983312455</c:v>
                </c:pt>
                <c:pt idx="5">
                  <c:v>502.24128876221681</c:v>
                </c:pt>
                <c:pt idx="6">
                  <c:v>506.07965016359276</c:v>
                </c:pt>
                <c:pt idx="7">
                  <c:v>508.29421019395039</c:v>
                </c:pt>
                <c:pt idx="8">
                  <c:v>512.30493060798415</c:v>
                </c:pt>
                <c:pt idx="9">
                  <c:v>531.13763014281176</c:v>
                </c:pt>
                <c:pt idx="10">
                  <c:v>487.73972763059663</c:v>
                </c:pt>
                <c:pt idx="11">
                  <c:v>499.02459783355908</c:v>
                </c:pt>
                <c:pt idx="12">
                  <c:v>497.6228148410309</c:v>
                </c:pt>
                <c:pt idx="13">
                  <c:v>499.68350573086263</c:v>
                </c:pt>
                <c:pt idx="14">
                  <c:v>501.54110235581817</c:v>
                </c:pt>
                <c:pt idx="15">
                  <c:v>501.51217087826029</c:v>
                </c:pt>
                <c:pt idx="16">
                  <c:v>500.72908703436002</c:v>
                </c:pt>
                <c:pt idx="17">
                  <c:v>499.98796164245488</c:v>
                </c:pt>
                <c:pt idx="18">
                  <c:v>499.75243305582944</c:v>
                </c:pt>
                <c:pt idx="19">
                  <c:v>499.40960632379642</c:v>
                </c:pt>
                <c:pt idx="20">
                  <c:v>499.38636331739025</c:v>
                </c:pt>
                <c:pt idx="21">
                  <c:v>499.52148675438019</c:v>
                </c:pt>
                <c:pt idx="22">
                  <c:v>499.59446272889807</c:v>
                </c:pt>
                <c:pt idx="23">
                  <c:v>499.41311480776665</c:v>
                </c:pt>
                <c:pt idx="24">
                  <c:v>499.25677655819021</c:v>
                </c:pt>
                <c:pt idx="25">
                  <c:v>499.53705558686107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533.6591787574838</c:v>
                </c:pt>
                <c:pt idx="2">
                  <c:v>569.12067241773082</c:v>
                </c:pt>
                <c:pt idx="3">
                  <c:v>573.61373470128387</c:v>
                </c:pt>
                <c:pt idx="4">
                  <c:v>609.08411355202429</c:v>
                </c:pt>
                <c:pt idx="5">
                  <c:v>626.95060123201665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704.06272479003383</c:v>
                </c:pt>
                <c:pt idx="9">
                  <c:v>725.35796960730227</c:v>
                </c:pt>
                <c:pt idx="10">
                  <c:v>725.56724287003135</c:v>
                </c:pt>
                <c:pt idx="11">
                  <c:v>716.59972149942496</c:v>
                </c:pt>
                <c:pt idx="12">
                  <c:v>726.14723067847285</c:v>
                </c:pt>
                <c:pt idx="13">
                  <c:v>736.66184871236646</c:v>
                </c:pt>
                <c:pt idx="14">
                  <c:v>746.63378265192796</c:v>
                </c:pt>
                <c:pt idx="15">
                  <c:v>754.60084776632789</c:v>
                </c:pt>
                <c:pt idx="16">
                  <c:v>762.01184531233298</c:v>
                </c:pt>
                <c:pt idx="17">
                  <c:v>768.62911942076528</c:v>
                </c:pt>
                <c:pt idx="18">
                  <c:v>775.20263309780694</c:v>
                </c:pt>
                <c:pt idx="19">
                  <c:v>781.92762483199806</c:v>
                </c:pt>
                <c:pt idx="20">
                  <c:v>789.00165303925621</c:v>
                </c:pt>
                <c:pt idx="21">
                  <c:v>796.050912925028</c:v>
                </c:pt>
                <c:pt idx="22">
                  <c:v>803.32949608209401</c:v>
                </c:pt>
                <c:pt idx="23">
                  <c:v>810.51550905111924</c:v>
                </c:pt>
                <c:pt idx="24">
                  <c:v>817.16353957712772</c:v>
                </c:pt>
                <c:pt idx="25">
                  <c:v>825.90186485529705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1310.1477062880676</c:v>
                </c:pt>
                <c:pt idx="1">
                  <c:v>1298.2330860806462</c:v>
                </c:pt>
                <c:pt idx="2">
                  <c:v>1354.7516718539327</c:v>
                </c:pt>
                <c:pt idx="3">
                  <c:v>1405.8444045590081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1633.7343149597646</c:v>
                </c:pt>
                <c:pt idx="8">
                  <c:v>1693.2781415983345</c:v>
                </c:pt>
                <c:pt idx="9">
                  <c:v>1742.7664538158397</c:v>
                </c:pt>
                <c:pt idx="10">
                  <c:v>1815.9512380167871</c:v>
                </c:pt>
                <c:pt idx="11">
                  <c:v>1888.6476619323448</c:v>
                </c:pt>
                <c:pt idx="12">
                  <c:v>1909.6233595736649</c:v>
                </c:pt>
                <c:pt idx="13">
                  <c:v>1934.5245534909677</c:v>
                </c:pt>
                <c:pt idx="14">
                  <c:v>1959.1013019662782</c:v>
                </c:pt>
                <c:pt idx="15">
                  <c:v>1979.144396394242</c:v>
                </c:pt>
                <c:pt idx="16">
                  <c:v>1997.0976542678227</c:v>
                </c:pt>
                <c:pt idx="17">
                  <c:v>2013.1798949355514</c:v>
                </c:pt>
                <c:pt idx="18">
                  <c:v>2028.5162651307628</c:v>
                </c:pt>
                <c:pt idx="19">
                  <c:v>2044.1383261629203</c:v>
                </c:pt>
                <c:pt idx="20">
                  <c:v>2060.4381336399383</c:v>
                </c:pt>
                <c:pt idx="21">
                  <c:v>2076.899955533936</c:v>
                </c:pt>
                <c:pt idx="22">
                  <c:v>2093.5521579783281</c:v>
                </c:pt>
                <c:pt idx="23">
                  <c:v>2110.3676295091682</c:v>
                </c:pt>
                <c:pt idx="24">
                  <c:v>2127.0339278555289</c:v>
                </c:pt>
                <c:pt idx="25">
                  <c:v>2144.2415092923402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826.31489146308024</c:v>
                </c:pt>
                <c:pt idx="2">
                  <c:v>887.62430393510544</c:v>
                </c:pt>
                <c:pt idx="3">
                  <c:v>887.43594646873089</c:v>
                </c:pt>
                <c:pt idx="4">
                  <c:v>955.63169735587644</c:v>
                </c:pt>
                <c:pt idx="5">
                  <c:v>973.69437119538429</c:v>
                </c:pt>
                <c:pt idx="6">
                  <c:v>1007.5823685379265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1036.6143404335335</c:v>
                </c:pt>
                <c:pt idx="10">
                  <c:v>1087.2313343536885</c:v>
                </c:pt>
                <c:pt idx="11">
                  <c:v>1042.2267917400875</c:v>
                </c:pt>
                <c:pt idx="12">
                  <c:v>1054.5533121862914</c:v>
                </c:pt>
                <c:pt idx="13">
                  <c:v>1066.5496633140965</c:v>
                </c:pt>
                <c:pt idx="14">
                  <c:v>1077.344876589877</c:v>
                </c:pt>
                <c:pt idx="15">
                  <c:v>1085.1559815065339</c:v>
                </c:pt>
                <c:pt idx="16">
                  <c:v>1092.3719105884693</c:v>
                </c:pt>
                <c:pt idx="17">
                  <c:v>1099.2769804653913</c:v>
                </c:pt>
                <c:pt idx="18">
                  <c:v>1105.9959949168388</c:v>
                </c:pt>
                <c:pt idx="19">
                  <c:v>1112.2883449334727</c:v>
                </c:pt>
                <c:pt idx="20">
                  <c:v>1119.1601481824125</c:v>
                </c:pt>
                <c:pt idx="21">
                  <c:v>1125.767322104731</c:v>
                </c:pt>
                <c:pt idx="22">
                  <c:v>1132.5820515451883</c:v>
                </c:pt>
                <c:pt idx="23">
                  <c:v>1139.3493042120899</c:v>
                </c:pt>
                <c:pt idx="24">
                  <c:v>1146.2144038491442</c:v>
                </c:pt>
                <c:pt idx="25">
                  <c:v>1152.7399367600835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482.97493080094131</c:v>
                </c:pt>
                <c:pt idx="1">
                  <c:v>478.35576303054086</c:v>
                </c:pt>
                <c:pt idx="2">
                  <c:v>490.3071637961948</c:v>
                </c:pt>
                <c:pt idx="3">
                  <c:v>479.98701441115367</c:v>
                </c:pt>
                <c:pt idx="4">
                  <c:v>495.41869576959755</c:v>
                </c:pt>
                <c:pt idx="5">
                  <c:v>502.58395382927637</c:v>
                </c:pt>
                <c:pt idx="6">
                  <c:v>487.47733051055843</c:v>
                </c:pt>
                <c:pt idx="7">
                  <c:v>509.21966240892965</c:v>
                </c:pt>
                <c:pt idx="8">
                  <c:v>495.24308022170339</c:v>
                </c:pt>
                <c:pt idx="9">
                  <c:v>485.60817651781093</c:v>
                </c:pt>
                <c:pt idx="10">
                  <c:v>493.02558696089795</c:v>
                </c:pt>
                <c:pt idx="11">
                  <c:v>474.85736730566964</c:v>
                </c:pt>
                <c:pt idx="12">
                  <c:v>468.63671238171509</c:v>
                </c:pt>
                <c:pt idx="13">
                  <c:v>464.17739912728615</c:v>
                </c:pt>
                <c:pt idx="14">
                  <c:v>459.36118526410706</c:v>
                </c:pt>
                <c:pt idx="15">
                  <c:v>454.4219483228357</c:v>
                </c:pt>
                <c:pt idx="16">
                  <c:v>450.03998058955273</c:v>
                </c:pt>
                <c:pt idx="17">
                  <c:v>445.98530309713374</c:v>
                </c:pt>
                <c:pt idx="18">
                  <c:v>442.20686710340476</c:v>
                </c:pt>
                <c:pt idx="19">
                  <c:v>438.68294839032615</c:v>
                </c:pt>
                <c:pt idx="20">
                  <c:v>434.96140202715668</c:v>
                </c:pt>
                <c:pt idx="21">
                  <c:v>431.0816515801788</c:v>
                </c:pt>
                <c:pt idx="22">
                  <c:v>426.94539022718118</c:v>
                </c:pt>
                <c:pt idx="23">
                  <c:v>423.28609586764793</c:v>
                </c:pt>
                <c:pt idx="24">
                  <c:v>420.67465424668615</c:v>
                </c:pt>
                <c:pt idx="25">
                  <c:v>414.55385008557846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357.14238524572471</c:v>
                </c:pt>
                <c:pt idx="2">
                  <c:v>376.54939196463755</c:v>
                </c:pt>
                <c:pt idx="3">
                  <c:v>400.21202800139213</c:v>
                </c:pt>
                <c:pt idx="4">
                  <c:v>425.23669816499648</c:v>
                </c:pt>
                <c:pt idx="5">
                  <c:v>438.35962363952046</c:v>
                </c:pt>
                <c:pt idx="6">
                  <c:v>441.21400635573923</c:v>
                </c:pt>
                <c:pt idx="7">
                  <c:v>450.62301319995908</c:v>
                </c:pt>
                <c:pt idx="8">
                  <c:v>423.51913850109958</c:v>
                </c:pt>
                <c:pt idx="9">
                  <c:v>424.44137534224802</c:v>
                </c:pt>
                <c:pt idx="10">
                  <c:v>361.84681581705661</c:v>
                </c:pt>
                <c:pt idx="11">
                  <c:v>371.9427349479401</c:v>
                </c:pt>
                <c:pt idx="12">
                  <c:v>375.27130434844662</c:v>
                </c:pt>
                <c:pt idx="13">
                  <c:v>381.69510676811228</c:v>
                </c:pt>
                <c:pt idx="14">
                  <c:v>386.90538734804284</c:v>
                </c:pt>
                <c:pt idx="15">
                  <c:v>389.37961340086025</c:v>
                </c:pt>
                <c:pt idx="16">
                  <c:v>391.51526394498325</c:v>
                </c:pt>
                <c:pt idx="17">
                  <c:v>393.99598471914328</c:v>
                </c:pt>
                <c:pt idx="18">
                  <c:v>395.93896208509034</c:v>
                </c:pt>
                <c:pt idx="19">
                  <c:v>397.74063978258374</c:v>
                </c:pt>
                <c:pt idx="20">
                  <c:v>399.71776632665853</c:v>
                </c:pt>
                <c:pt idx="21">
                  <c:v>401.60104082103646</c:v>
                </c:pt>
                <c:pt idx="22">
                  <c:v>403.42192639335201</c:v>
                </c:pt>
                <c:pt idx="23">
                  <c:v>405.1790927789217</c:v>
                </c:pt>
                <c:pt idx="24">
                  <c:v>406.49993390529016</c:v>
                </c:pt>
                <c:pt idx="25">
                  <c:v>408.61283106966783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322.42124479227061</c:v>
                </c:pt>
                <c:pt idx="1">
                  <c:v>317.987049852908</c:v>
                </c:pt>
                <c:pt idx="2">
                  <c:v>319.78046811731269</c:v>
                </c:pt>
                <c:pt idx="3">
                  <c:v>346.63256793742841</c:v>
                </c:pt>
                <c:pt idx="4">
                  <c:v>357.57627012466196</c:v>
                </c:pt>
                <c:pt idx="5">
                  <c:v>359.29436580653049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369.44880915377769</c:v>
                </c:pt>
                <c:pt idx="9">
                  <c:v>380.34278918345075</c:v>
                </c:pt>
                <c:pt idx="10">
                  <c:v>358.5374280849245</c:v>
                </c:pt>
                <c:pt idx="11">
                  <c:v>371.02338708992767</c:v>
                </c:pt>
                <c:pt idx="12">
                  <c:v>374.68918930858837</c:v>
                </c:pt>
                <c:pt idx="13">
                  <c:v>378.43577481091404</c:v>
                </c:pt>
                <c:pt idx="14">
                  <c:v>382.22902544991575</c:v>
                </c:pt>
                <c:pt idx="15">
                  <c:v>385.00773316057911</c:v>
                </c:pt>
                <c:pt idx="16">
                  <c:v>387.47181192585327</c:v>
                </c:pt>
                <c:pt idx="17">
                  <c:v>389.71859856515078</c:v>
                </c:pt>
                <c:pt idx="18">
                  <c:v>392.08779197766052</c:v>
                </c:pt>
                <c:pt idx="19">
                  <c:v>394.16070024079761</c:v>
                </c:pt>
                <c:pt idx="20">
                  <c:v>396.39964846994786</c:v>
                </c:pt>
                <c:pt idx="21">
                  <c:v>398.66138801872853</c:v>
                </c:pt>
                <c:pt idx="22">
                  <c:v>401.01044570272455</c:v>
                </c:pt>
                <c:pt idx="23">
                  <c:v>403.38489017835059</c:v>
                </c:pt>
                <c:pt idx="24">
                  <c:v>405.91520851472876</c:v>
                </c:pt>
                <c:pt idx="25">
                  <c:v>408.59832214309648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356.86689350688664</c:v>
                </c:pt>
                <c:pt idx="2">
                  <c:v>384.79682233385273</c:v>
                </c:pt>
                <c:pt idx="3">
                  <c:v>373.49909770617455</c:v>
                </c:pt>
                <c:pt idx="4">
                  <c:v>380.03060639308478</c:v>
                </c:pt>
                <c:pt idx="5">
                  <c:v>395.8769692149844</c:v>
                </c:pt>
                <c:pt idx="6">
                  <c:v>383.18659384826003</c:v>
                </c:pt>
                <c:pt idx="7">
                  <c:v>385.62805559727008</c:v>
                </c:pt>
                <c:pt idx="8">
                  <c:v>392.86995642517024</c:v>
                </c:pt>
                <c:pt idx="9">
                  <c:v>368.36121865662756</c:v>
                </c:pt>
                <c:pt idx="10">
                  <c:v>362.10946186469334</c:v>
                </c:pt>
                <c:pt idx="11">
                  <c:v>360.647400268561</c:v>
                </c:pt>
                <c:pt idx="12">
                  <c:v>360.17910855271208</c:v>
                </c:pt>
                <c:pt idx="13">
                  <c:v>361.68378219348114</c:v>
                </c:pt>
                <c:pt idx="14">
                  <c:v>362.92050900646319</c:v>
                </c:pt>
                <c:pt idx="15">
                  <c:v>363.35327017560138</c:v>
                </c:pt>
                <c:pt idx="16">
                  <c:v>363.33116261704151</c:v>
                </c:pt>
                <c:pt idx="17">
                  <c:v>363.32797912844353</c:v>
                </c:pt>
                <c:pt idx="18">
                  <c:v>363.26600196537817</c:v>
                </c:pt>
                <c:pt idx="19">
                  <c:v>363.14696386542334</c:v>
                </c:pt>
                <c:pt idx="20">
                  <c:v>362.97021512767844</c:v>
                </c:pt>
                <c:pt idx="21">
                  <c:v>362.7041239857644</c:v>
                </c:pt>
                <c:pt idx="22">
                  <c:v>362.39365312494652</c:v>
                </c:pt>
                <c:pt idx="23">
                  <c:v>362.10776033178763</c:v>
                </c:pt>
                <c:pt idx="24">
                  <c:v>361.71118319460891</c:v>
                </c:pt>
                <c:pt idx="25">
                  <c:v>361.51533692227389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190.96690585818084</c:v>
                </c:pt>
                <c:pt idx="1">
                  <c:v>194.02483246038676</c:v>
                </c:pt>
                <c:pt idx="2">
                  <c:v>199.19711273592023</c:v>
                </c:pt>
                <c:pt idx="3">
                  <c:v>201.01396587850195</c:v>
                </c:pt>
                <c:pt idx="4">
                  <c:v>216.71027999086738</c:v>
                </c:pt>
                <c:pt idx="5">
                  <c:v>217.7311952187772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228.80660348906693</c:v>
                </c:pt>
                <c:pt idx="9">
                  <c:v>240.42270316164104</c:v>
                </c:pt>
                <c:pt idx="10">
                  <c:v>214.59269292128397</c:v>
                </c:pt>
                <c:pt idx="11">
                  <c:v>237.90703835144012</c:v>
                </c:pt>
                <c:pt idx="12">
                  <c:v>240.06772646090434</c:v>
                </c:pt>
                <c:pt idx="13">
                  <c:v>241.92236551680691</c:v>
                </c:pt>
                <c:pt idx="14">
                  <c:v>243.01400462077407</c:v>
                </c:pt>
                <c:pt idx="15">
                  <c:v>243.0425419221026</c:v>
                </c:pt>
                <c:pt idx="16">
                  <c:v>242.92149768844337</c:v>
                </c:pt>
                <c:pt idx="17">
                  <c:v>242.75749533076004</c:v>
                </c:pt>
                <c:pt idx="18">
                  <c:v>242.67988735671855</c:v>
                </c:pt>
                <c:pt idx="19">
                  <c:v>242.60628613706038</c:v>
                </c:pt>
                <c:pt idx="20">
                  <c:v>242.63302054394768</c:v>
                </c:pt>
                <c:pt idx="21">
                  <c:v>242.63379559391021</c:v>
                </c:pt>
                <c:pt idx="22">
                  <c:v>242.7283602679114</c:v>
                </c:pt>
                <c:pt idx="23">
                  <c:v>242.83257815957512</c:v>
                </c:pt>
                <c:pt idx="24">
                  <c:v>242.8694875337535</c:v>
                </c:pt>
                <c:pt idx="25">
                  <c:v>242.82089365783349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497.20591960234344</c:v>
                </c:pt>
                <c:pt idx="2">
                  <c:v>507.26639284531791</c:v>
                </c:pt>
                <c:pt idx="3">
                  <c:v>529.89024033632438</c:v>
                </c:pt>
                <c:pt idx="4">
                  <c:v>544.4223769163666</c:v>
                </c:pt>
                <c:pt idx="5">
                  <c:v>546.3695424309991</c:v>
                </c:pt>
                <c:pt idx="6">
                  <c:v>549.50248690025649</c:v>
                </c:pt>
                <c:pt idx="7">
                  <c:v>549.09925807510911</c:v>
                </c:pt>
                <c:pt idx="8">
                  <c:v>553.35549429584955</c:v>
                </c:pt>
                <c:pt idx="9">
                  <c:v>571.14797328154748</c:v>
                </c:pt>
                <c:pt idx="10">
                  <c:v>523.59819911063721</c:v>
                </c:pt>
                <c:pt idx="11">
                  <c:v>528.90889686460594</c:v>
                </c:pt>
                <c:pt idx="12">
                  <c:v>527.12305650920098</c:v>
                </c:pt>
                <c:pt idx="13">
                  <c:v>529.1065060659696</c:v>
                </c:pt>
                <c:pt idx="14">
                  <c:v>530.85292710261206</c:v>
                </c:pt>
                <c:pt idx="15">
                  <c:v>530.59966735091848</c:v>
                </c:pt>
                <c:pt idx="16">
                  <c:v>529.63587306550016</c:v>
                </c:pt>
                <c:pt idx="17">
                  <c:v>528.68564433766005</c:v>
                </c:pt>
                <c:pt idx="18">
                  <c:v>528.24859636633516</c:v>
                </c:pt>
                <c:pt idx="19">
                  <c:v>527.73716565541679</c:v>
                </c:pt>
                <c:pt idx="20">
                  <c:v>527.56101264300003</c:v>
                </c:pt>
                <c:pt idx="21">
                  <c:v>527.52680943668668</c:v>
                </c:pt>
                <c:pt idx="22">
                  <c:v>527.41651867827898</c:v>
                </c:pt>
                <c:pt idx="23">
                  <c:v>527.04013991133934</c:v>
                </c:pt>
                <c:pt idx="24">
                  <c:v>526.702661323131</c:v>
                </c:pt>
                <c:pt idx="25">
                  <c:v>526.79945521382763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533.6591787574838</c:v>
                </c:pt>
                <c:pt idx="2">
                  <c:v>569.12067241773082</c:v>
                </c:pt>
                <c:pt idx="3">
                  <c:v>573.61373470128387</c:v>
                </c:pt>
                <c:pt idx="4">
                  <c:v>609.08411355202429</c:v>
                </c:pt>
                <c:pt idx="5">
                  <c:v>626.95060123201665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704.06272479003383</c:v>
                </c:pt>
                <c:pt idx="9">
                  <c:v>725.35796960730227</c:v>
                </c:pt>
                <c:pt idx="10">
                  <c:v>725.56724287003135</c:v>
                </c:pt>
                <c:pt idx="11">
                  <c:v>716.59972149942496</c:v>
                </c:pt>
                <c:pt idx="12">
                  <c:v>726.14723067847285</c:v>
                </c:pt>
                <c:pt idx="13">
                  <c:v>736.66184871236646</c:v>
                </c:pt>
                <c:pt idx="14">
                  <c:v>746.63378265192796</c:v>
                </c:pt>
                <c:pt idx="15">
                  <c:v>754.60084776632789</c:v>
                </c:pt>
                <c:pt idx="16">
                  <c:v>762.01184531233298</c:v>
                </c:pt>
                <c:pt idx="17">
                  <c:v>768.62911942076528</c:v>
                </c:pt>
                <c:pt idx="18">
                  <c:v>775.20263309780694</c:v>
                </c:pt>
                <c:pt idx="19">
                  <c:v>781.92762483199806</c:v>
                </c:pt>
                <c:pt idx="20">
                  <c:v>789.00165303925621</c:v>
                </c:pt>
                <c:pt idx="21">
                  <c:v>796.050912925028</c:v>
                </c:pt>
                <c:pt idx="22">
                  <c:v>803.32949608209401</c:v>
                </c:pt>
                <c:pt idx="23">
                  <c:v>810.51550905111924</c:v>
                </c:pt>
                <c:pt idx="24">
                  <c:v>817.16353957712772</c:v>
                </c:pt>
                <c:pt idx="25">
                  <c:v>825.90186485529705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1310.1477062880676</c:v>
                </c:pt>
                <c:pt idx="1">
                  <c:v>1298.2330860806462</c:v>
                </c:pt>
                <c:pt idx="2">
                  <c:v>1354.7516718539327</c:v>
                </c:pt>
                <c:pt idx="3">
                  <c:v>1405.8444045590081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1633.7343149597646</c:v>
                </c:pt>
                <c:pt idx="8">
                  <c:v>1693.2781415983345</c:v>
                </c:pt>
                <c:pt idx="9">
                  <c:v>1742.7664538158397</c:v>
                </c:pt>
                <c:pt idx="10">
                  <c:v>1815.9512380167871</c:v>
                </c:pt>
                <c:pt idx="11">
                  <c:v>1888.6476619323448</c:v>
                </c:pt>
                <c:pt idx="12">
                  <c:v>1909.6233595736649</c:v>
                </c:pt>
                <c:pt idx="13">
                  <c:v>1934.5245534909677</c:v>
                </c:pt>
                <c:pt idx="14">
                  <c:v>1959.1013019662782</c:v>
                </c:pt>
                <c:pt idx="15">
                  <c:v>1979.144396394242</c:v>
                </c:pt>
                <c:pt idx="16">
                  <c:v>1997.0976542678227</c:v>
                </c:pt>
                <c:pt idx="17">
                  <c:v>2013.1798949355514</c:v>
                </c:pt>
                <c:pt idx="18">
                  <c:v>2028.5162651307628</c:v>
                </c:pt>
                <c:pt idx="19">
                  <c:v>2044.1383261629203</c:v>
                </c:pt>
                <c:pt idx="20">
                  <c:v>2060.4381336399383</c:v>
                </c:pt>
                <c:pt idx="21">
                  <c:v>2076.899955533936</c:v>
                </c:pt>
                <c:pt idx="22">
                  <c:v>2093.5521579783281</c:v>
                </c:pt>
                <c:pt idx="23">
                  <c:v>2110.3676295091682</c:v>
                </c:pt>
                <c:pt idx="24">
                  <c:v>2127.0339278555289</c:v>
                </c:pt>
                <c:pt idx="25">
                  <c:v>2144.2415092923402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826.31489146308024</c:v>
                </c:pt>
                <c:pt idx="2">
                  <c:v>887.62430393510544</c:v>
                </c:pt>
                <c:pt idx="3">
                  <c:v>887.43594646873089</c:v>
                </c:pt>
                <c:pt idx="4">
                  <c:v>955.63169735587644</c:v>
                </c:pt>
                <c:pt idx="5">
                  <c:v>973.69437119538429</c:v>
                </c:pt>
                <c:pt idx="6">
                  <c:v>1007.5823685379265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1036.6143404335335</c:v>
                </c:pt>
                <c:pt idx="10">
                  <c:v>1087.2313343536885</c:v>
                </c:pt>
                <c:pt idx="11">
                  <c:v>1042.2267917400875</c:v>
                </c:pt>
                <c:pt idx="12">
                  <c:v>1054.5533121862914</c:v>
                </c:pt>
                <c:pt idx="13">
                  <c:v>1066.5496633140965</c:v>
                </c:pt>
                <c:pt idx="14">
                  <c:v>1077.344876589877</c:v>
                </c:pt>
                <c:pt idx="15">
                  <c:v>1085.1559815065339</c:v>
                </c:pt>
                <c:pt idx="16">
                  <c:v>1092.3719105884693</c:v>
                </c:pt>
                <c:pt idx="17">
                  <c:v>1099.2769804653913</c:v>
                </c:pt>
                <c:pt idx="18">
                  <c:v>1105.9959949168388</c:v>
                </c:pt>
                <c:pt idx="19">
                  <c:v>1112.2883449334727</c:v>
                </c:pt>
                <c:pt idx="20">
                  <c:v>1119.1601481824125</c:v>
                </c:pt>
                <c:pt idx="21">
                  <c:v>1125.767322104731</c:v>
                </c:pt>
                <c:pt idx="22">
                  <c:v>1132.5820515451883</c:v>
                </c:pt>
                <c:pt idx="23">
                  <c:v>1139.3493042120899</c:v>
                </c:pt>
                <c:pt idx="24">
                  <c:v>1146.2144038491442</c:v>
                </c:pt>
                <c:pt idx="25">
                  <c:v>1152.7399367600835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482.97493080094131</c:v>
                </c:pt>
                <c:pt idx="1">
                  <c:v>478.35576303054086</c:v>
                </c:pt>
                <c:pt idx="2">
                  <c:v>490.3071637961948</c:v>
                </c:pt>
                <c:pt idx="3">
                  <c:v>479.98701441115367</c:v>
                </c:pt>
                <c:pt idx="4">
                  <c:v>495.41869576959755</c:v>
                </c:pt>
                <c:pt idx="5">
                  <c:v>502.58395382927637</c:v>
                </c:pt>
                <c:pt idx="6">
                  <c:v>487.47733051055843</c:v>
                </c:pt>
                <c:pt idx="7">
                  <c:v>509.21966240892965</c:v>
                </c:pt>
                <c:pt idx="8">
                  <c:v>495.24308022170339</c:v>
                </c:pt>
                <c:pt idx="9">
                  <c:v>485.60817651781093</c:v>
                </c:pt>
                <c:pt idx="10">
                  <c:v>493.02558696089795</c:v>
                </c:pt>
                <c:pt idx="11">
                  <c:v>474.85736730566964</c:v>
                </c:pt>
                <c:pt idx="12">
                  <c:v>468.63671238171509</c:v>
                </c:pt>
                <c:pt idx="13">
                  <c:v>464.17739912728615</c:v>
                </c:pt>
                <c:pt idx="14">
                  <c:v>459.36118526410706</c:v>
                </c:pt>
                <c:pt idx="15">
                  <c:v>454.4219483228357</c:v>
                </c:pt>
                <c:pt idx="16">
                  <c:v>450.03998058955273</c:v>
                </c:pt>
                <c:pt idx="17">
                  <c:v>445.98530309713374</c:v>
                </c:pt>
                <c:pt idx="18">
                  <c:v>442.20686710340476</c:v>
                </c:pt>
                <c:pt idx="19">
                  <c:v>438.68294839032615</c:v>
                </c:pt>
                <c:pt idx="20">
                  <c:v>434.96140202715668</c:v>
                </c:pt>
                <c:pt idx="21">
                  <c:v>431.0816515801788</c:v>
                </c:pt>
                <c:pt idx="22">
                  <c:v>426.94539022718118</c:v>
                </c:pt>
                <c:pt idx="23">
                  <c:v>423.28609586764793</c:v>
                </c:pt>
                <c:pt idx="24">
                  <c:v>420.67465424668615</c:v>
                </c:pt>
                <c:pt idx="25">
                  <c:v>414.55385008557846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357.14238524572471</c:v>
                </c:pt>
                <c:pt idx="2">
                  <c:v>376.54939196463755</c:v>
                </c:pt>
                <c:pt idx="3">
                  <c:v>400.21202800139213</c:v>
                </c:pt>
                <c:pt idx="4">
                  <c:v>425.23669816499648</c:v>
                </c:pt>
                <c:pt idx="5">
                  <c:v>438.35962363952046</c:v>
                </c:pt>
                <c:pt idx="6">
                  <c:v>441.21400635573923</c:v>
                </c:pt>
                <c:pt idx="7">
                  <c:v>450.62301319995908</c:v>
                </c:pt>
                <c:pt idx="8">
                  <c:v>423.51913850109958</c:v>
                </c:pt>
                <c:pt idx="9">
                  <c:v>424.44137534224802</c:v>
                </c:pt>
                <c:pt idx="10">
                  <c:v>361.84681581705661</c:v>
                </c:pt>
                <c:pt idx="11">
                  <c:v>371.9427349479401</c:v>
                </c:pt>
                <c:pt idx="12">
                  <c:v>375.27130434844662</c:v>
                </c:pt>
                <c:pt idx="13">
                  <c:v>381.69510676811228</c:v>
                </c:pt>
                <c:pt idx="14">
                  <c:v>386.90538734804284</c:v>
                </c:pt>
                <c:pt idx="15">
                  <c:v>389.37961340086025</c:v>
                </c:pt>
                <c:pt idx="16">
                  <c:v>391.51526394498325</c:v>
                </c:pt>
                <c:pt idx="17">
                  <c:v>393.99598471914328</c:v>
                </c:pt>
                <c:pt idx="18">
                  <c:v>395.93896208509034</c:v>
                </c:pt>
                <c:pt idx="19">
                  <c:v>397.74063978258374</c:v>
                </c:pt>
                <c:pt idx="20">
                  <c:v>399.71776632665853</c:v>
                </c:pt>
                <c:pt idx="21">
                  <c:v>401.60104082103646</c:v>
                </c:pt>
                <c:pt idx="22">
                  <c:v>403.42192639335201</c:v>
                </c:pt>
                <c:pt idx="23">
                  <c:v>405.1790927789217</c:v>
                </c:pt>
                <c:pt idx="24">
                  <c:v>406.49993390529016</c:v>
                </c:pt>
                <c:pt idx="25">
                  <c:v>408.61283106966783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322.42124479227061</c:v>
                </c:pt>
                <c:pt idx="1">
                  <c:v>317.987049852908</c:v>
                </c:pt>
                <c:pt idx="2">
                  <c:v>319.78046811731269</c:v>
                </c:pt>
                <c:pt idx="3">
                  <c:v>346.63256793742841</c:v>
                </c:pt>
                <c:pt idx="4">
                  <c:v>357.57627012466196</c:v>
                </c:pt>
                <c:pt idx="5">
                  <c:v>359.29436580653049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369.44880915377769</c:v>
                </c:pt>
                <c:pt idx="9">
                  <c:v>380.34278918345075</c:v>
                </c:pt>
                <c:pt idx="10">
                  <c:v>358.5374280849245</c:v>
                </c:pt>
                <c:pt idx="11">
                  <c:v>371.02338708992767</c:v>
                </c:pt>
                <c:pt idx="12">
                  <c:v>374.68918930858837</c:v>
                </c:pt>
                <c:pt idx="13">
                  <c:v>378.43577481091404</c:v>
                </c:pt>
                <c:pt idx="14">
                  <c:v>382.22902544991575</c:v>
                </c:pt>
                <c:pt idx="15">
                  <c:v>385.00773316057911</c:v>
                </c:pt>
                <c:pt idx="16">
                  <c:v>387.47181192585327</c:v>
                </c:pt>
                <c:pt idx="17">
                  <c:v>389.71859856515078</c:v>
                </c:pt>
                <c:pt idx="18">
                  <c:v>392.08779197766052</c:v>
                </c:pt>
                <c:pt idx="19">
                  <c:v>394.16070024079761</c:v>
                </c:pt>
                <c:pt idx="20">
                  <c:v>396.39964846994786</c:v>
                </c:pt>
                <c:pt idx="21">
                  <c:v>398.66138801872853</c:v>
                </c:pt>
                <c:pt idx="22">
                  <c:v>401.01044570272455</c:v>
                </c:pt>
                <c:pt idx="23">
                  <c:v>403.38489017835059</c:v>
                </c:pt>
                <c:pt idx="24">
                  <c:v>405.91520851472876</c:v>
                </c:pt>
                <c:pt idx="25">
                  <c:v>408.59832214309648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356.86689350688664</c:v>
                </c:pt>
                <c:pt idx="2">
                  <c:v>384.79682233385273</c:v>
                </c:pt>
                <c:pt idx="3">
                  <c:v>373.49909770617455</c:v>
                </c:pt>
                <c:pt idx="4">
                  <c:v>380.03060639308478</c:v>
                </c:pt>
                <c:pt idx="5">
                  <c:v>395.8769692149844</c:v>
                </c:pt>
                <c:pt idx="6">
                  <c:v>383.18659384826003</c:v>
                </c:pt>
                <c:pt idx="7">
                  <c:v>385.62805559727008</c:v>
                </c:pt>
                <c:pt idx="8">
                  <c:v>392.86995642517024</c:v>
                </c:pt>
                <c:pt idx="9">
                  <c:v>368.36121865662756</c:v>
                </c:pt>
                <c:pt idx="10">
                  <c:v>362.10946186469334</c:v>
                </c:pt>
                <c:pt idx="11">
                  <c:v>360.647400268561</c:v>
                </c:pt>
                <c:pt idx="12">
                  <c:v>360.17910855271208</c:v>
                </c:pt>
                <c:pt idx="13">
                  <c:v>361.68378219348114</c:v>
                </c:pt>
                <c:pt idx="14">
                  <c:v>362.92050900646319</c:v>
                </c:pt>
                <c:pt idx="15">
                  <c:v>363.35327017560138</c:v>
                </c:pt>
                <c:pt idx="16">
                  <c:v>363.33116261704151</c:v>
                </c:pt>
                <c:pt idx="17">
                  <c:v>363.32797912844353</c:v>
                </c:pt>
                <c:pt idx="18">
                  <c:v>363.26600196537817</c:v>
                </c:pt>
                <c:pt idx="19">
                  <c:v>363.14696386542334</c:v>
                </c:pt>
                <c:pt idx="20">
                  <c:v>362.97021512767844</c:v>
                </c:pt>
                <c:pt idx="21">
                  <c:v>362.7041239857644</c:v>
                </c:pt>
                <c:pt idx="22">
                  <c:v>362.39365312494652</c:v>
                </c:pt>
                <c:pt idx="23">
                  <c:v>362.10776033178763</c:v>
                </c:pt>
                <c:pt idx="24">
                  <c:v>361.71118319460891</c:v>
                </c:pt>
                <c:pt idx="25">
                  <c:v>361.51533692227389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190.96690585818084</c:v>
                </c:pt>
                <c:pt idx="1">
                  <c:v>194.02483246038676</c:v>
                </c:pt>
                <c:pt idx="2">
                  <c:v>199.19711273592023</c:v>
                </c:pt>
                <c:pt idx="3">
                  <c:v>201.01396587850195</c:v>
                </c:pt>
                <c:pt idx="4">
                  <c:v>216.71027999086738</c:v>
                </c:pt>
                <c:pt idx="5">
                  <c:v>217.7311952187772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228.80660348906693</c:v>
                </c:pt>
                <c:pt idx="9">
                  <c:v>240.42270316164104</c:v>
                </c:pt>
                <c:pt idx="10">
                  <c:v>214.59269292128397</c:v>
                </c:pt>
                <c:pt idx="11">
                  <c:v>237.90703835144012</c:v>
                </c:pt>
                <c:pt idx="12">
                  <c:v>240.06772646090434</c:v>
                </c:pt>
                <c:pt idx="13">
                  <c:v>241.92236551680691</c:v>
                </c:pt>
                <c:pt idx="14">
                  <c:v>243.01400462077407</c:v>
                </c:pt>
                <c:pt idx="15">
                  <c:v>243.0425419221026</c:v>
                </c:pt>
                <c:pt idx="16">
                  <c:v>242.92149768844337</c:v>
                </c:pt>
                <c:pt idx="17">
                  <c:v>242.75749533076004</c:v>
                </c:pt>
                <c:pt idx="18">
                  <c:v>242.67988735671855</c:v>
                </c:pt>
                <c:pt idx="19">
                  <c:v>242.60628613706038</c:v>
                </c:pt>
                <c:pt idx="20">
                  <c:v>242.63302054394768</c:v>
                </c:pt>
                <c:pt idx="21">
                  <c:v>242.63379559391021</c:v>
                </c:pt>
                <c:pt idx="22">
                  <c:v>242.7283602679114</c:v>
                </c:pt>
                <c:pt idx="23">
                  <c:v>242.83257815957512</c:v>
                </c:pt>
                <c:pt idx="24">
                  <c:v>242.8694875337535</c:v>
                </c:pt>
                <c:pt idx="25">
                  <c:v>242.82089365783349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497.20591960234344</c:v>
                </c:pt>
                <c:pt idx="2">
                  <c:v>507.26639284531791</c:v>
                </c:pt>
                <c:pt idx="3">
                  <c:v>529.89024033632438</c:v>
                </c:pt>
                <c:pt idx="4">
                  <c:v>544.4223769163666</c:v>
                </c:pt>
                <c:pt idx="5">
                  <c:v>546.3695424309991</c:v>
                </c:pt>
                <c:pt idx="6">
                  <c:v>549.50248690025649</c:v>
                </c:pt>
                <c:pt idx="7">
                  <c:v>549.09925807510911</c:v>
                </c:pt>
                <c:pt idx="8">
                  <c:v>553.35549429584955</c:v>
                </c:pt>
                <c:pt idx="9">
                  <c:v>571.14797328154748</c:v>
                </c:pt>
                <c:pt idx="10">
                  <c:v>523.59819911063721</c:v>
                </c:pt>
                <c:pt idx="11">
                  <c:v>528.90889686460594</c:v>
                </c:pt>
                <c:pt idx="12">
                  <c:v>527.12305650920098</c:v>
                </c:pt>
                <c:pt idx="13">
                  <c:v>529.1065060659696</c:v>
                </c:pt>
                <c:pt idx="14">
                  <c:v>530.85292710261206</c:v>
                </c:pt>
                <c:pt idx="15">
                  <c:v>530.59966735091848</c:v>
                </c:pt>
                <c:pt idx="16">
                  <c:v>529.63587306550016</c:v>
                </c:pt>
                <c:pt idx="17">
                  <c:v>528.68564433766005</c:v>
                </c:pt>
                <c:pt idx="18">
                  <c:v>528.24859636633516</c:v>
                </c:pt>
                <c:pt idx="19">
                  <c:v>527.73716565541679</c:v>
                </c:pt>
                <c:pt idx="20">
                  <c:v>527.56101264300003</c:v>
                </c:pt>
                <c:pt idx="21">
                  <c:v>527.52680943668668</c:v>
                </c:pt>
                <c:pt idx="22">
                  <c:v>527.41651867827898</c:v>
                </c:pt>
                <c:pt idx="23">
                  <c:v>527.04013991133934</c:v>
                </c:pt>
                <c:pt idx="24">
                  <c:v>526.702661323131</c:v>
                </c:pt>
                <c:pt idx="25">
                  <c:v>526.79945521382763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825.90186485529705</c:v>
                </c:pt>
                <c:pt idx="1">
                  <c:v>2144.2415092923402</c:v>
                </c:pt>
                <c:pt idx="2">
                  <c:v>1152.7399367600835</c:v>
                </c:pt>
                <c:pt idx="3">
                  <c:v>414.55385008557846</c:v>
                </c:pt>
                <c:pt idx="4">
                  <c:v>408.61283106966783</c:v>
                </c:pt>
                <c:pt idx="5">
                  <c:v>408.59832214309648</c:v>
                </c:pt>
                <c:pt idx="6">
                  <c:v>361.51533692227389</c:v>
                </c:pt>
                <c:pt idx="7">
                  <c:v>242.82089365783349</c:v>
                </c:pt>
                <c:pt idx="8">
                  <c:v>526.79945521382763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725.56724287003135</c:v>
                </c:pt>
                <c:pt idx="1">
                  <c:v>1815.9512380167871</c:v>
                </c:pt>
                <c:pt idx="2">
                  <c:v>1087.2313343536885</c:v>
                </c:pt>
                <c:pt idx="3">
                  <c:v>493.02558696089795</c:v>
                </c:pt>
                <c:pt idx="4">
                  <c:v>361.84681581705661</c:v>
                </c:pt>
                <c:pt idx="5">
                  <c:v>358.5374280849245</c:v>
                </c:pt>
                <c:pt idx="6">
                  <c:v>362.10946186469334</c:v>
                </c:pt>
                <c:pt idx="7">
                  <c:v>214.59269292128397</c:v>
                </c:pt>
                <c:pt idx="8">
                  <c:v>523.59819911063721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12.734032845609681</c:v>
                </c:pt>
                <c:pt idx="1">
                  <c:v>33.060637068584789</c:v>
                </c:pt>
                <c:pt idx="2">
                  <c:v>17.773332210263</c:v>
                </c:pt>
                <c:pt idx="3">
                  <c:v>6.3917307465925264</c:v>
                </c:pt>
                <c:pt idx="4">
                  <c:v>6.300130116415656</c:v>
                </c:pt>
                <c:pt idx="5">
                  <c:v>6.2999064129039235</c:v>
                </c:pt>
                <c:pt idx="6">
                  <c:v>5.5739651046392229</c:v>
                </c:pt>
                <c:pt idx="7">
                  <c:v>3.7438942409712315</c:v>
                </c:pt>
                <c:pt idx="8">
                  <c:v>8.1223712540199884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12.209880131629516</c:v>
                </c:pt>
                <c:pt idx="1">
                  <c:v>30.558913951743673</c:v>
                </c:pt>
                <c:pt idx="2">
                  <c:v>18.29598069408441</c:v>
                </c:pt>
                <c:pt idx="3">
                  <c:v>8.2966580668763097</c:v>
                </c:pt>
                <c:pt idx="4">
                  <c:v>6.0891754562429803</c:v>
                </c:pt>
                <c:pt idx="5">
                  <c:v>6.0334849218156208</c:v>
                </c:pt>
                <c:pt idx="6">
                  <c:v>6.0935952764460062</c:v>
                </c:pt>
                <c:pt idx="7">
                  <c:v>3.6111760604410295</c:v>
                </c:pt>
                <c:pt idx="8">
                  <c:v>8.8111354407204612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11.237921441492901</c:v>
                </c:pt>
                <c:pt idx="1">
                  <c:v>27.210162058083842</c:v>
                </c:pt>
                <c:pt idx="2">
                  <c:v>17.453210556006983</c:v>
                </c:pt>
                <c:pt idx="3">
                  <c:v>9.0086826295236921</c:v>
                </c:pt>
                <c:pt idx="4">
                  <c:v>7.85747872942905</c:v>
                </c:pt>
                <c:pt idx="5">
                  <c:v>6.4402551801853312</c:v>
                </c:pt>
                <c:pt idx="6">
                  <c:v>7.0959885384780277</c:v>
                </c:pt>
                <c:pt idx="7">
                  <c:v>3.9027733005163268</c:v>
                </c:pt>
                <c:pt idx="8">
                  <c:v>9.7935275662838528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0.10050041391266412</c:v>
                </c:pt>
                <c:pt idx="1">
                  <c:v>0.1098111603088783</c:v>
                </c:pt>
                <c:pt idx="2">
                  <c:v>0.11182484052477176</c:v>
                </c:pt>
                <c:pt idx="3">
                  <c:v>0.11035003838905962</c:v>
                </c:pt>
                <c:pt idx="4">
                  <c:v>0.11093898862240542</c:v>
                </c:pt>
                <c:pt idx="5">
                  <c:v>0.11237921441492901</c:v>
                </c:pt>
                <c:pt idx="6">
                  <c:v>0.11352986370633128</c:v>
                </c:pt>
                <c:pt idx="7">
                  <c:v>0.11662728519840813</c:v>
                </c:pt>
                <c:pt idx="8">
                  <c:v>0.11916117411197444</c:v>
                </c:pt>
                <c:pt idx="9">
                  <c:v>0.1213975433576687</c:v>
                </c:pt>
                <c:pt idx="10">
                  <c:v>0.12209880131629516</c:v>
                </c:pt>
                <c:pt idx="11">
                  <c:v>0.11957755723938011</c:v>
                </c:pt>
                <c:pt idx="12">
                  <c:v>0.12029692251060682</c:v>
                </c:pt>
                <c:pt idx="13">
                  <c:v>0.12086812463767897</c:v>
                </c:pt>
                <c:pt idx="14">
                  <c:v>0.12143619084493354</c:v>
                </c:pt>
                <c:pt idx="15">
                  <c:v>0.122010787217101</c:v>
                </c:pt>
                <c:pt idx="16">
                  <c:v>0.12258094927211582</c:v>
                </c:pt>
                <c:pt idx="17">
                  <c:v>0.12306814579080222</c:v>
                </c:pt>
                <c:pt idx="18">
                  <c:v>0.12355514260637786</c:v>
                </c:pt>
                <c:pt idx="19">
                  <c:v>0.12406766102910453</c:v>
                </c:pt>
                <c:pt idx="20">
                  <c:v>0.12458885417485584</c:v>
                </c:pt>
                <c:pt idx="21">
                  <c:v>0.12510766081789529</c:v>
                </c:pt>
                <c:pt idx="22">
                  <c:v>0.12565020319175355</c:v>
                </c:pt>
                <c:pt idx="23">
                  <c:v>0.12616867378964364</c:v>
                </c:pt>
                <c:pt idx="24">
                  <c:v>0.12659810351191059</c:v>
                </c:pt>
                <c:pt idx="25">
                  <c:v>0.1273403284560968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0.27122454141578334</c:v>
                </c:pt>
                <c:pt idx="1">
                  <c:v>0.26713769238601792</c:v>
                </c:pt>
                <c:pt idx="2">
                  <c:v>0.26619115593210735</c:v>
                </c:pt>
                <c:pt idx="3">
                  <c:v>0.27045200389582646</c:v>
                </c:pt>
                <c:pt idx="4">
                  <c:v>0.27433140016496871</c:v>
                </c:pt>
                <c:pt idx="5">
                  <c:v>0.27210162058083842</c:v>
                </c:pt>
                <c:pt idx="6">
                  <c:v>0.28110914772813</c:v>
                </c:pt>
                <c:pt idx="7">
                  <c:v>0.27831664893141805</c:v>
                </c:pt>
                <c:pt idx="8">
                  <c:v>0.28658385729932306</c:v>
                </c:pt>
                <c:pt idx="9">
                  <c:v>0.29167331856012885</c:v>
                </c:pt>
                <c:pt idx="10">
                  <c:v>0.30558913951743671</c:v>
                </c:pt>
                <c:pt idx="11">
                  <c:v>0.31515484464211813</c:v>
                </c:pt>
                <c:pt idx="12">
                  <c:v>0.31635707416585224</c:v>
                </c:pt>
                <c:pt idx="13">
                  <c:v>0.31740798747037291</c:v>
                </c:pt>
                <c:pt idx="14">
                  <c:v>0.31863787189635334</c:v>
                </c:pt>
                <c:pt idx="15">
                  <c:v>0.32000622121637501</c:v>
                </c:pt>
                <c:pt idx="16">
                  <c:v>0.32126288817587145</c:v>
                </c:pt>
                <c:pt idx="17">
                  <c:v>0.32233792677507411</c:v>
                </c:pt>
                <c:pt idx="18">
                  <c:v>0.32331368047090481</c:v>
                </c:pt>
                <c:pt idx="19">
                  <c:v>0.32434134936909575</c:v>
                </c:pt>
                <c:pt idx="20">
                  <c:v>0.32535752641269322</c:v>
                </c:pt>
                <c:pt idx="21">
                  <c:v>0.32640637799772587</c:v>
                </c:pt>
                <c:pt idx="22">
                  <c:v>0.32745623722949774</c:v>
                </c:pt>
                <c:pt idx="23">
                  <c:v>0.32850979660522767</c:v>
                </c:pt>
                <c:pt idx="24">
                  <c:v>0.32952823802117798</c:v>
                </c:pt>
                <c:pt idx="25">
                  <c:v>0.33060637068584786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0.16800078747600833</c:v>
                </c:pt>
                <c:pt idx="1">
                  <c:v>0.17003098723670779</c:v>
                </c:pt>
                <c:pt idx="2">
                  <c:v>0.17440667866058407</c:v>
                </c:pt>
                <c:pt idx="3">
                  <c:v>0.17072218609209799</c:v>
                </c:pt>
                <c:pt idx="4">
                  <c:v>0.17405939777662291</c:v>
                </c:pt>
                <c:pt idx="5">
                  <c:v>0.17453210556006982</c:v>
                </c:pt>
                <c:pt idx="6">
                  <c:v>0.17543821467388523</c:v>
                </c:pt>
                <c:pt idx="7">
                  <c:v>0.17583154515326418</c:v>
                </c:pt>
                <c:pt idx="8">
                  <c:v>0.17735612215114874</c:v>
                </c:pt>
                <c:pt idx="9">
                  <c:v>0.17349011055340055</c:v>
                </c:pt>
                <c:pt idx="10">
                  <c:v>0.1829598069408441</c:v>
                </c:pt>
                <c:pt idx="11">
                  <c:v>0.17391429288437954</c:v>
                </c:pt>
                <c:pt idx="12">
                  <c:v>0.17470219911304677</c:v>
                </c:pt>
                <c:pt idx="13">
                  <c:v>0.17499461640785618</c:v>
                </c:pt>
                <c:pt idx="14">
                  <c:v>0.17522466981697035</c:v>
                </c:pt>
                <c:pt idx="15">
                  <c:v>0.17545797350860878</c:v>
                </c:pt>
                <c:pt idx="16">
                  <c:v>0.17572428379147428</c:v>
                </c:pt>
                <c:pt idx="17">
                  <c:v>0.17600943846407796</c:v>
                </c:pt>
                <c:pt idx="18">
                  <c:v>0.17627841681594433</c:v>
                </c:pt>
                <c:pt idx="19">
                  <c:v>0.17648566051810707</c:v>
                </c:pt>
                <c:pt idx="20">
                  <c:v>0.17672317917598984</c:v>
                </c:pt>
                <c:pt idx="21">
                  <c:v>0.17692601566931868</c:v>
                </c:pt>
                <c:pt idx="22">
                  <c:v>0.1771491842413852</c:v>
                </c:pt>
                <c:pt idx="23">
                  <c:v>0.17735649606986889</c:v>
                </c:pt>
                <c:pt idx="24">
                  <c:v>0.17757592295469862</c:v>
                </c:pt>
                <c:pt idx="25">
                  <c:v>0.17773332210262999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9.9984645619035764E-2</c:v>
                </c:pt>
                <c:pt idx="1">
                  <c:v>9.8431364941806279E-2</c:v>
                </c:pt>
                <c:pt idx="2">
                  <c:v>9.6339006922276871E-2</c:v>
                </c:pt>
                <c:pt idx="3">
                  <c:v>9.233841915257468E-2</c:v>
                </c:pt>
                <c:pt idx="4">
                  <c:v>9.0235893254201338E-2</c:v>
                </c:pt>
                <c:pt idx="5">
                  <c:v>9.0086826295236927E-2</c:v>
                </c:pt>
                <c:pt idx="6">
                  <c:v>8.4878571945301656E-2</c:v>
                </c:pt>
                <c:pt idx="7">
                  <c:v>8.6748689008917385E-2</c:v>
                </c:pt>
                <c:pt idx="8">
                  <c:v>8.3818876972428916E-2</c:v>
                </c:pt>
                <c:pt idx="9">
                  <c:v>8.1272478050492647E-2</c:v>
                </c:pt>
                <c:pt idx="10">
                  <c:v>8.2966580668763099E-2</c:v>
                </c:pt>
                <c:pt idx="11">
                  <c:v>7.9238495796122951E-2</c:v>
                </c:pt>
                <c:pt idx="12">
                  <c:v>7.7636534153458711E-2</c:v>
                </c:pt>
                <c:pt idx="13">
                  <c:v>7.6160115838463466E-2</c:v>
                </c:pt>
                <c:pt idx="14">
                  <c:v>7.471276261081318E-2</c:v>
                </c:pt>
                <c:pt idx="15">
                  <c:v>7.3475109135799771E-2</c:v>
                </c:pt>
                <c:pt idx="16">
                  <c:v>7.2395630554089888E-2</c:v>
                </c:pt>
                <c:pt idx="17">
                  <c:v>7.1408411306971301E-2</c:v>
                </c:pt>
                <c:pt idx="18">
                  <c:v>7.0480839710444124E-2</c:v>
                </c:pt>
                <c:pt idx="19">
                  <c:v>6.9605377290299697E-2</c:v>
                </c:pt>
                <c:pt idx="20">
                  <c:v>6.8683433653282874E-2</c:v>
                </c:pt>
                <c:pt idx="21">
                  <c:v>6.7748954463909258E-2</c:v>
                </c:pt>
                <c:pt idx="22">
                  <c:v>6.6779292053214548E-2</c:v>
                </c:pt>
                <c:pt idx="23">
                  <c:v>6.5890713691264868E-2</c:v>
                </c:pt>
                <c:pt idx="24">
                  <c:v>6.5172527705676678E-2</c:v>
                </c:pt>
                <c:pt idx="25">
                  <c:v>6.3917307465925263E-2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7.352345598673507E-2</c:v>
                </c:pt>
                <c:pt idx="1">
                  <c:v>7.3489262961100102E-2</c:v>
                </c:pt>
                <c:pt idx="2">
                  <c:v>7.3987078218867949E-2</c:v>
                </c:pt>
                <c:pt idx="3">
                  <c:v>7.6991553691990386E-2</c:v>
                </c:pt>
                <c:pt idx="4">
                  <c:v>7.745289717776617E-2</c:v>
                </c:pt>
                <c:pt idx="5">
                  <c:v>7.8574787294290502E-2</c:v>
                </c:pt>
                <c:pt idx="6">
                  <c:v>7.682329502895574E-2</c:v>
                </c:pt>
                <c:pt idx="7">
                  <c:v>7.6766390848734489E-2</c:v>
                </c:pt>
                <c:pt idx="8">
                  <c:v>7.1679746740935996E-2</c:v>
                </c:pt>
                <c:pt idx="9">
                  <c:v>7.1035464453219635E-2</c:v>
                </c:pt>
                <c:pt idx="10">
                  <c:v>6.0891754562429803E-2</c:v>
                </c:pt>
                <c:pt idx="11">
                  <c:v>6.2065337654536867E-2</c:v>
                </c:pt>
                <c:pt idx="12">
                  <c:v>6.2169187063454513E-2</c:v>
                </c:pt>
                <c:pt idx="13">
                  <c:v>6.2626796567625626E-2</c:v>
                </c:pt>
                <c:pt idx="14">
                  <c:v>6.2928195252629507E-2</c:v>
                </c:pt>
                <c:pt idx="15">
                  <c:v>6.2958467775325169E-2</c:v>
                </c:pt>
                <c:pt idx="16">
                  <c:v>6.2981058633318182E-2</c:v>
                </c:pt>
                <c:pt idx="17">
                  <c:v>6.3084202853187207E-2</c:v>
                </c:pt>
                <c:pt idx="18">
                  <c:v>6.3106461246594248E-2</c:v>
                </c:pt>
                <c:pt idx="19">
                  <c:v>6.3109102820925689E-2</c:v>
                </c:pt>
                <c:pt idx="20">
                  <c:v>6.3118218204155502E-2</c:v>
                </c:pt>
                <c:pt idx="21">
                  <c:v>6.3115770591276057E-2</c:v>
                </c:pt>
                <c:pt idx="22">
                  <c:v>6.3099945004575303E-2</c:v>
                </c:pt>
                <c:pt idx="23">
                  <c:v>6.3072092035666799E-2</c:v>
                </c:pt>
                <c:pt idx="24">
                  <c:v>6.297652577201103E-2</c:v>
                </c:pt>
                <c:pt idx="25">
                  <c:v>6.3001301164156559E-2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6.6747095645612597E-2</c:v>
                </c:pt>
                <c:pt idx="1">
                  <c:v>6.543226144605177E-2</c:v>
                </c:pt>
                <c:pt idx="2">
                  <c:v>6.283271998931747E-2</c:v>
                </c:pt>
                <c:pt idx="3">
                  <c:v>6.6684102671832224E-2</c:v>
                </c:pt>
                <c:pt idx="4">
                  <c:v>6.5129181471605957E-2</c:v>
                </c:pt>
                <c:pt idx="5">
                  <c:v>6.4402551801853308E-2</c:v>
                </c:pt>
                <c:pt idx="6">
                  <c:v>6.5870398410872985E-2</c:v>
                </c:pt>
                <c:pt idx="7">
                  <c:v>6.533280557287699E-2</c:v>
                </c:pt>
                <c:pt idx="8">
                  <c:v>6.2528454245555712E-2</c:v>
                </c:pt>
                <c:pt idx="9">
                  <c:v>6.3655025760138539E-2</c:v>
                </c:pt>
                <c:pt idx="10">
                  <c:v>6.0334849218156204E-2</c:v>
                </c:pt>
                <c:pt idx="11">
                  <c:v>6.191192792269333E-2</c:v>
                </c:pt>
                <c:pt idx="12">
                  <c:v>6.2072751182570329E-2</c:v>
                </c:pt>
                <c:pt idx="13">
                  <c:v>6.2092020208666894E-2</c:v>
                </c:pt>
                <c:pt idx="14">
                  <c:v>6.2167608752104558E-2</c:v>
                </c:pt>
                <c:pt idx="15">
                  <c:v>6.2251582073679673E-2</c:v>
                </c:pt>
                <c:pt idx="16">
                  <c:v>6.2330609181790238E-2</c:v>
                </c:pt>
                <c:pt idx="17">
                  <c:v>6.239933420912671E-2</c:v>
                </c:pt>
                <c:pt idx="18">
                  <c:v>6.2492645127415924E-2</c:v>
                </c:pt>
                <c:pt idx="19">
                  <c:v>6.2541077454549301E-2</c:v>
                </c:pt>
                <c:pt idx="20">
                  <c:v>6.2594264293295773E-2</c:v>
                </c:pt>
                <c:pt idx="21">
                  <c:v>6.2653773651454511E-2</c:v>
                </c:pt>
                <c:pt idx="22">
                  <c:v>6.2722760996956881E-2</c:v>
                </c:pt>
                <c:pt idx="23">
                  <c:v>6.2792797981332166E-2</c:v>
                </c:pt>
                <c:pt idx="24">
                  <c:v>6.2885937876277651E-2</c:v>
                </c:pt>
                <c:pt idx="25">
                  <c:v>6.2999064129039231E-2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7.2488071812680174E-2</c:v>
                </c:pt>
                <c:pt idx="1">
                  <c:v>7.3432574968648148E-2</c:v>
                </c:pt>
                <c:pt idx="2">
                  <c:v>7.5607591460565324E-2</c:v>
                </c:pt>
                <c:pt idx="3">
                  <c:v>7.1852602678035629E-2</c:v>
                </c:pt>
                <c:pt idx="4">
                  <c:v>6.9219029327395501E-2</c:v>
                </c:pt>
                <c:pt idx="5">
                  <c:v>7.0959885384780277E-2</c:v>
                </c:pt>
                <c:pt idx="6">
                  <c:v>6.671967871892695E-2</c:v>
                </c:pt>
                <c:pt idx="7">
                  <c:v>6.5694101657168172E-2</c:v>
                </c:pt>
                <c:pt idx="8">
                  <c:v>6.6492435450129367E-2</c:v>
                </c:pt>
                <c:pt idx="9">
                  <c:v>6.1649763133313815E-2</c:v>
                </c:pt>
                <c:pt idx="10">
                  <c:v>6.0935952764460059E-2</c:v>
                </c:pt>
                <c:pt idx="11">
                  <c:v>6.0180507827453975E-2</c:v>
                </c:pt>
                <c:pt idx="12">
                  <c:v>5.966894381876426E-2</c:v>
                </c:pt>
                <c:pt idx="13">
                  <c:v>5.9343429474461591E-2</c:v>
                </c:pt>
                <c:pt idx="14">
                  <c:v>5.9027176665799222E-2</c:v>
                </c:pt>
                <c:pt idx="15">
                  <c:v>5.8750289856235913E-2</c:v>
                </c:pt>
                <c:pt idx="16">
                  <c:v>5.8447226362319124E-2</c:v>
                </c:pt>
                <c:pt idx="17">
                  <c:v>5.8173831273726835E-2</c:v>
                </c:pt>
                <c:pt idx="18">
                  <c:v>5.7898903796961332E-2</c:v>
                </c:pt>
                <c:pt idx="19">
                  <c:v>5.7620159444148195E-2</c:v>
                </c:pt>
                <c:pt idx="20">
                  <c:v>5.7315524027309474E-2</c:v>
                </c:pt>
                <c:pt idx="21">
                  <c:v>5.7002716514862481E-2</c:v>
                </c:pt>
                <c:pt idx="22">
                  <c:v>5.6682639405908335E-2</c:v>
                </c:pt>
                <c:pt idx="23">
                  <c:v>5.6367404916761829E-2</c:v>
                </c:pt>
                <c:pt idx="24">
                  <c:v>5.6037681068325122E-2</c:v>
                </c:pt>
                <c:pt idx="25">
                  <c:v>5.5739651046392232E-2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3.9533642823924312E-2</c:v>
                </c:pt>
                <c:pt idx="1">
                  <c:v>3.9924530167020945E-2</c:v>
                </c:pt>
                <c:pt idx="2">
                  <c:v>3.9139652527574016E-2</c:v>
                </c:pt>
                <c:pt idx="3">
                  <c:v>3.8670445823584219E-2</c:v>
                </c:pt>
                <c:pt idx="4">
                  <c:v>3.9471755626756533E-2</c:v>
                </c:pt>
                <c:pt idx="5">
                  <c:v>3.9027733005163268E-2</c:v>
                </c:pt>
                <c:pt idx="6">
                  <c:v>3.995256241127295E-2</c:v>
                </c:pt>
                <c:pt idx="7">
                  <c:v>4.1140111193190082E-2</c:v>
                </c:pt>
                <c:pt idx="8">
                  <c:v>3.8725048999662851E-2</c:v>
                </c:pt>
                <c:pt idx="9">
                  <c:v>4.0237685052298355E-2</c:v>
                </c:pt>
                <c:pt idx="10">
                  <c:v>3.6111760604410292E-2</c:v>
                </c:pt>
                <c:pt idx="11">
                  <c:v>3.969906998651207E-2</c:v>
                </c:pt>
                <c:pt idx="12">
                  <c:v>3.9770734456126208E-2</c:v>
                </c:pt>
                <c:pt idx="13">
                  <c:v>3.9693521089816525E-2</c:v>
                </c:pt>
                <c:pt idx="14">
                  <c:v>3.9524993013713428E-2</c:v>
                </c:pt>
                <c:pt idx="15">
                  <c:v>3.9297347670544498E-2</c:v>
                </c:pt>
                <c:pt idx="16">
                  <c:v>3.9077539238314953E-2</c:v>
                </c:pt>
                <c:pt idx="17">
                  <c:v>3.8868830327024484E-2</c:v>
                </c:pt>
                <c:pt idx="18">
                  <c:v>3.8679368219168529E-2</c:v>
                </c:pt>
                <c:pt idx="19">
                  <c:v>3.8494092696174834E-2</c:v>
                </c:pt>
                <c:pt idx="20">
                  <c:v>3.831344319509386E-2</c:v>
                </c:pt>
                <c:pt idx="21">
                  <c:v>3.8132418554214148E-2</c:v>
                </c:pt>
                <c:pt idx="22">
                  <c:v>3.7965576935503786E-2</c:v>
                </c:pt>
                <c:pt idx="23">
                  <c:v>3.7800466489755033E-2</c:v>
                </c:pt>
                <c:pt idx="24">
                  <c:v>3.7626270671099589E-2</c:v>
                </c:pt>
                <c:pt idx="25">
                  <c:v>3.7438942409712316E-2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0.10799734530755628</c:v>
                </c:pt>
                <c:pt idx="1">
                  <c:v>0.10231016558376871</c:v>
                </c:pt>
                <c:pt idx="2">
                  <c:v>9.9671275763935238E-2</c:v>
                </c:pt>
                <c:pt idx="3">
                  <c:v>0.10193864760499875</c:v>
                </c:pt>
                <c:pt idx="4">
                  <c:v>9.9161456578277518E-2</c:v>
                </c:pt>
                <c:pt idx="5">
                  <c:v>9.7935275662838536E-2</c:v>
                </c:pt>
                <c:pt idx="6">
                  <c:v>9.5678267376323442E-2</c:v>
                </c:pt>
                <c:pt idx="7">
                  <c:v>9.3542422436022579E-2</c:v>
                </c:pt>
                <c:pt idx="8">
                  <c:v>9.3654284028840809E-2</c:v>
                </c:pt>
                <c:pt idx="9">
                  <c:v>9.5588611079338789E-2</c:v>
                </c:pt>
                <c:pt idx="10">
                  <c:v>8.811135440720462E-2</c:v>
                </c:pt>
                <c:pt idx="11">
                  <c:v>8.825796604680311E-2</c:v>
                </c:pt>
                <c:pt idx="12">
                  <c:v>8.7325653536120332E-2</c:v>
                </c:pt>
                <c:pt idx="13">
                  <c:v>8.6813388305057859E-2</c:v>
                </c:pt>
                <c:pt idx="14">
                  <c:v>8.6340531146682817E-2</c:v>
                </c:pt>
                <c:pt idx="15">
                  <c:v>8.579222154633033E-2</c:v>
                </c:pt>
                <c:pt idx="16">
                  <c:v>8.5199814790705958E-2</c:v>
                </c:pt>
                <c:pt idx="17">
                  <c:v>8.4649879000009143E-2</c:v>
                </c:pt>
                <c:pt idx="18">
                  <c:v>8.4194542006188811E-2</c:v>
                </c:pt>
                <c:pt idx="19">
                  <c:v>8.3735519377595047E-2</c:v>
                </c:pt>
                <c:pt idx="20">
                  <c:v>8.3305556863323513E-2</c:v>
                </c:pt>
                <c:pt idx="21">
                  <c:v>8.2906311739343638E-2</c:v>
                </c:pt>
                <c:pt idx="22">
                  <c:v>8.2494160941204583E-2</c:v>
                </c:pt>
                <c:pt idx="23">
                  <c:v>8.2041558420479291E-2</c:v>
                </c:pt>
                <c:pt idx="24">
                  <c:v>8.1598792418822799E-2</c:v>
                </c:pt>
                <c:pt idx="25">
                  <c:v>8.1223712540199888E-2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98.407368375285614</c:v>
                </c:pt>
                <c:pt idx="1">
                  <c:v>224.74307638332994</c:v>
                </c:pt>
                <c:pt idx="2">
                  <c:v>62.919969238149179</c:v>
                </c:pt>
                <c:pt idx="3">
                  <c:v>-16.975777311465436</c:v>
                </c:pt>
                <c:pt idx="4">
                  <c:v>-13.918248297272442</c:v>
                </c:pt>
                <c:pt idx="5">
                  <c:v>21.048423376920255</c:v>
                </c:pt>
                <c:pt idx="6">
                  <c:v>-27.515750558356842</c:v>
                </c:pt>
                <c:pt idx="7">
                  <c:v>22.691507942863836</c:v>
                </c:pt>
                <c:pt idx="8">
                  <c:v>24.778430850548375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0.20927326272908431</c:v>
                </c:pt>
                <c:pt idx="1">
                  <c:v>73.184784200947433</c:v>
                </c:pt>
                <c:pt idx="2">
                  <c:v>50.616993920154982</c:v>
                </c:pt>
                <c:pt idx="3">
                  <c:v>7.4174104430870216</c:v>
                </c:pt>
                <c:pt idx="4">
                  <c:v>-62.594559525191414</c:v>
                </c:pt>
                <c:pt idx="5">
                  <c:v>-21.805361098526248</c:v>
                </c:pt>
                <c:pt idx="6">
                  <c:v>-6.2517567919342127</c:v>
                </c:pt>
                <c:pt idx="7">
                  <c:v>-25.830010240357069</c:v>
                </c:pt>
                <c:pt idx="8">
                  <c:v>-47.549774170910268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29.033604896296538</c:v>
                </c:pt>
                <c:pt idx="1">
                  <c:v>163.19315837745489</c:v>
                </c:pt>
                <c:pt idx="2">
                  <c:v>-2.0753528471545906</c:v>
                </c:pt>
                <c:pt idx="3">
                  <c:v>-38.60363863806225</c:v>
                </c:pt>
                <c:pt idx="4">
                  <c:v>27.532797583803642</c:v>
                </c:pt>
                <c:pt idx="5">
                  <c:v>26.470305075654608</c:v>
                </c:pt>
                <c:pt idx="6">
                  <c:v>1.2438083109080367</c:v>
                </c:pt>
                <c:pt idx="7">
                  <c:v>28.449849000818631</c:v>
                </c:pt>
                <c:pt idx="8">
                  <c:v>7.0014682402812696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71.301017088969161</c:v>
                </c:pt>
                <c:pt idx="1">
                  <c:v>165.0971128980982</c:v>
                </c:pt>
                <c:pt idx="2">
                  <c:v>67.583955253549675</c:v>
                </c:pt>
                <c:pt idx="3">
                  <c:v>-39.868098237257243</c:v>
                </c:pt>
                <c:pt idx="4">
                  <c:v>19.233217668807583</c:v>
                </c:pt>
                <c:pt idx="5">
                  <c:v>23.590588982517374</c:v>
                </c:pt>
                <c:pt idx="6">
                  <c:v>-1.8379332533274919</c:v>
                </c:pt>
                <c:pt idx="7">
                  <c:v>-0.22164826426910622</c:v>
                </c:pt>
                <c:pt idx="8">
                  <c:v>-3.8002121370908526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100.3346219852657</c:v>
                </c:pt>
                <c:pt idx="1">
                  <c:v>328.2902712755531</c:v>
                </c:pt>
                <c:pt idx="2">
                  <c:v>65.508602406395084</c:v>
                </c:pt>
                <c:pt idx="3">
                  <c:v>-78.471736875319493</c:v>
                </c:pt>
                <c:pt idx="4">
                  <c:v>46.766015252611226</c:v>
                </c:pt>
                <c:pt idx="5">
                  <c:v>50.060894058171982</c:v>
                </c:pt>
                <c:pt idx="6">
                  <c:v>-0.59412494241945524</c:v>
                </c:pt>
                <c:pt idx="7">
                  <c:v>28.228200736549525</c:v>
                </c:pt>
                <c:pt idx="8">
                  <c:v>3.201256103190417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57.536499869741135</c:v>
                </c:pt>
                <c:pt idx="1">
                  <c:v>164.16938088469146</c:v>
                </c:pt>
                <c:pt idx="2">
                  <c:v>58.509459679332338</c:v>
                </c:pt>
                <c:pt idx="3">
                  <c:v>-71.550496835015679</c:v>
                </c:pt>
                <c:pt idx="4">
                  <c:v>15.408706243790043</c:v>
                </c:pt>
                <c:pt idx="5">
                  <c:v>21.021650249399414</c:v>
                </c:pt>
                <c:pt idx="6">
                  <c:v>-6.5443342960054736</c:v>
                </c:pt>
                <c:pt idx="7">
                  <c:v>11.858565431751174</c:v>
                </c:pt>
                <c:pt idx="8">
                  <c:v>-0.39505267979120617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42.798122115524677</c:v>
                </c:pt>
                <c:pt idx="1">
                  <c:v>164.12089039086266</c:v>
                </c:pt>
                <c:pt idx="2">
                  <c:v>6.9991427270610984</c:v>
                </c:pt>
                <c:pt idx="3">
                  <c:v>-6.9212400403036582</c:v>
                </c:pt>
                <c:pt idx="4">
                  <c:v>31.357309008821289</c:v>
                </c:pt>
                <c:pt idx="5">
                  <c:v>29.039243808772824</c:v>
                </c:pt>
                <c:pt idx="6">
                  <c:v>5.9502093535861604</c:v>
                </c:pt>
                <c:pt idx="7">
                  <c:v>16.369635304797981</c:v>
                </c:pt>
                <c:pt idx="8">
                  <c:v>3.5963087829815095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20.770579872321591</c:v>
                </c:pt>
                <c:pt idx="1">
                  <c:v>0.60665569148406462</c:v>
                </c:pt>
                <c:pt idx="2">
                  <c:v>12.469836489447374</c:v>
                </c:pt>
                <c:pt idx="3">
                  <c:v>-2.2996817614446812</c:v>
                </c:pt>
                <c:pt idx="4">
                  <c:v>30.268057276389882</c:v>
                </c:pt>
                <c:pt idx="5">
                  <c:v>11.833265336858645</c:v>
                </c:pt>
                <c:pt idx="6">
                  <c:v>-0.71216740952245772</c:v>
                </c:pt>
                <c:pt idx="7">
                  <c:v>16.861009246726205</c:v>
                </c:pt>
                <c:pt idx="8">
                  <c:v>12.032631368134076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20.288175195900578</c:v>
                </c:pt>
                <c:pt idx="1">
                  <c:v>63.850769043517971</c:v>
                </c:pt>
                <c:pt idx="2">
                  <c:v>15.726366914525585</c:v>
                </c:pt>
                <c:pt idx="3">
                  <c:v>-18.313753488737461</c:v>
                </c:pt>
                <c:pt idx="4">
                  <c:v>7.0884891224884612</c:v>
                </c:pt>
                <c:pt idx="5">
                  <c:v>2.8986730727683323</c:v>
                </c:pt>
                <c:pt idx="6">
                  <c:v>1.6961546891405703</c:v>
                </c:pt>
                <c:pt idx="7">
                  <c:v>15.778051405281026</c:v>
                </c:pt>
                <c:pt idx="8">
                  <c:v>-16.738939844142351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59.275866917044482</c:v>
                </c:pt>
                <c:pt idx="1">
                  <c:v>263.83284654055092</c:v>
                </c:pt>
                <c:pt idx="2">
                  <c:v>37.312399002420875</c:v>
                </c:pt>
                <c:pt idx="3">
                  <c:v>-57.85830162513696</c:v>
                </c:pt>
                <c:pt idx="4">
                  <c:v>9.4094688537327045</c:v>
                </c:pt>
                <c:pt idx="5">
                  <c:v>35.328955648545275</c:v>
                </c:pt>
                <c:pt idx="6">
                  <c:v>-1.5781122220375323</c:v>
                </c:pt>
                <c:pt idx="7">
                  <c:v>-4.4108599154582038</c:v>
                </c:pt>
                <c:pt idx="8">
                  <c:v>7.9075645791991178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6.541446563235354</c:v>
                </c:pt>
                <c:pt idx="1">
                  <c:v>1.3236120185626561</c:v>
                </c:pt>
                <c:pt idx="2">
                  <c:v>7.0740544227880662</c:v>
                </c:pt>
                <c:pt idx="3">
                  <c:v>-3.2481813295942459</c:v>
                </c:pt>
                <c:pt idx="4">
                  <c:v>6.3122571300483639</c:v>
                </c:pt>
                <c:pt idx="5">
                  <c:v>7.3883534389557575</c:v>
                </c:pt>
                <c:pt idx="6">
                  <c:v>-0.21782387940558845</c:v>
                </c:pt>
                <c:pt idx="7">
                  <c:v>1.5719721708076779</c:v>
                </c:pt>
                <c:pt idx="8">
                  <c:v>9.3466954087390697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9.1687720752298176</c:v>
                </c:pt>
                <c:pt idx="1">
                  <c:v>31.409565821724357</c:v>
                </c:pt>
                <c:pt idx="2">
                  <c:v>17.916818584676307</c:v>
                </c:pt>
                <c:pt idx="3">
                  <c:v>-11.909464350724946</c:v>
                </c:pt>
                <c:pt idx="4">
                  <c:v>2.6926815597230949</c:v>
                </c:pt>
                <c:pt idx="5">
                  <c:v>-3.5367564001659844</c:v>
                </c:pt>
                <c:pt idx="6">
                  <c:v>-2.8204075269451323</c:v>
                </c:pt>
                <c:pt idx="7">
                  <c:v>8.1115891605541712</c:v>
                </c:pt>
                <c:pt idx="8">
                  <c:v>-20.471358806340163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41.826281231276027</c:v>
                </c:pt>
                <c:pt idx="1">
                  <c:v>131.43620304440367</c:v>
                </c:pt>
                <c:pt idx="2">
                  <c:v>33.518586671868377</c:v>
                </c:pt>
                <c:pt idx="3">
                  <c:v>-56.392851154696359</c:v>
                </c:pt>
                <c:pt idx="4">
                  <c:v>6.4037675540185184</c:v>
                </c:pt>
                <c:pt idx="5">
                  <c:v>17.170053210609751</c:v>
                </c:pt>
                <c:pt idx="6">
                  <c:v>-3.5061028896546276</c:v>
                </c:pt>
                <c:pt idx="7">
                  <c:v>2.1750041003892822</c:v>
                </c:pt>
                <c:pt idx="8">
                  <c:v>10.729610717810019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14.22913330908623</c:v>
                </c:pt>
                <c:pt idx="1">
                  <c:v>-0.71695632707871937</c:v>
                </c:pt>
                <c:pt idx="2">
                  <c:v>5.3957820666594642</c:v>
                </c:pt>
                <c:pt idx="3">
                  <c:v>0.94849956814955316</c:v>
                </c:pt>
                <c:pt idx="4">
                  <c:v>23.955800146341559</c:v>
                </c:pt>
                <c:pt idx="5">
                  <c:v>4.4449118979028945</c:v>
                </c:pt>
                <c:pt idx="6">
                  <c:v>-0.49434353011688081</c:v>
                </c:pt>
                <c:pt idx="7">
                  <c:v>15.289037075918522</c:v>
                </c:pt>
                <c:pt idx="8">
                  <c:v>2.6859359593950014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11.119403120670803</c:v>
                </c:pt>
                <c:pt idx="1">
                  <c:v>32.441203221793657</c:v>
                </c:pt>
                <c:pt idx="2">
                  <c:v>-2.190451670150722</c:v>
                </c:pt>
                <c:pt idx="3">
                  <c:v>-6.404289138012512</c:v>
                </c:pt>
                <c:pt idx="4">
                  <c:v>4.3958075627653379</c:v>
                </c:pt>
                <c:pt idx="5">
                  <c:v>6.4354294729342385</c:v>
                </c:pt>
                <c:pt idx="6">
                  <c:v>4.5165622160858589</c:v>
                </c:pt>
                <c:pt idx="7">
                  <c:v>7.6664622447267732</c:v>
                </c:pt>
                <c:pt idx="8">
                  <c:v>3.7324189621977553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17.449585685768454</c:v>
                </c:pt>
                <c:pt idx="1">
                  <c:v>132.39664349614782</c:v>
                </c:pt>
                <c:pt idx="2">
                  <c:v>3.7938123305523845</c:v>
                </c:pt>
                <c:pt idx="3">
                  <c:v>-1.4654504704407003</c:v>
                </c:pt>
                <c:pt idx="4">
                  <c:v>3.0057012997143033</c:v>
                </c:pt>
                <c:pt idx="5">
                  <c:v>18.158902437935566</c:v>
                </c:pt>
                <c:pt idx="6">
                  <c:v>1.9279906676171095</c:v>
                </c:pt>
                <c:pt idx="7">
                  <c:v>-6.585864015847477</c:v>
                </c:pt>
                <c:pt idx="8">
                  <c:v>-2.8220461386108298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288.73343156202742</c:v>
                </c:pt>
                <c:pt idx="1">
                  <c:v>248.66010381659734</c:v>
                </c:pt>
                <c:pt idx="2">
                  <c:v>270.99989200748132</c:v>
                </c:pt>
                <c:pt idx="3">
                  <c:v>267.59261106937424</c:v>
                </c:pt>
                <c:pt idx="4">
                  <c:v>251.75689953373978</c:v>
                </c:pt>
                <c:pt idx="5">
                  <c:v>265.49160619947645</c:v>
                </c:pt>
                <c:pt idx="6">
                  <c:v>212.3887955451444</c:v>
                </c:pt>
                <c:pt idx="7">
                  <c:v>233.91568995123046</c:v>
                </c:pt>
                <c:pt idx="8">
                  <c:v>222.64094270831194</c:v>
                </c:pt>
                <c:pt idx="9">
                  <c:v>226.31041262982293</c:v>
                </c:pt>
                <c:pt idx="10">
                  <c:v>145.30642000179154</c:v>
                </c:pt>
                <c:pt idx="11">
                  <c:v>166.24775113702552</c:v>
                </c:pt>
                <c:pt idx="12">
                  <c:v>151.01836149730752</c:v>
                </c:pt>
                <c:pt idx="13">
                  <c:v>138.37684919568741</c:v>
                </c:pt>
                <c:pt idx="14">
                  <c:v>126.01882158820428</c:v>
                </c:pt>
                <c:pt idx="15">
                  <c:v>117.63375998892798</c:v>
                </c:pt>
                <c:pt idx="16">
                  <c:v>110.0584892406916</c:v>
                </c:pt>
                <c:pt idx="17">
                  <c:v>102.84299555870483</c:v>
                </c:pt>
                <c:pt idx="18">
                  <c:v>96.024772445377081</c:v>
                </c:pt>
                <c:pt idx="19">
                  <c:v>89.60246515004205</c:v>
                </c:pt>
                <c:pt idx="20">
                  <c:v>83.602822019420557</c:v>
                </c:pt>
                <c:pt idx="21">
                  <c:v>77.982248950811268</c:v>
                </c:pt>
                <c:pt idx="22">
                  <c:v>72.741369200903193</c:v>
                </c:pt>
                <c:pt idx="23">
                  <c:v>67.868892713331675</c:v>
                </c:pt>
                <c:pt idx="24">
                  <c:v>63.46430534739369</c:v>
                </c:pt>
                <c:pt idx="25">
                  <c:v>60.881204675884362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719.80897361604616</c:v>
                </c:pt>
                <c:pt idx="1">
                  <c:v>631.79961491892834</c:v>
                </c:pt>
                <c:pt idx="2">
                  <c:v>559.88502995613351</c:v>
                </c:pt>
                <c:pt idx="3">
                  <c:v>595.77487672909422</c:v>
                </c:pt>
                <c:pt idx="4">
                  <c:v>606.3095716176482</c:v>
                </c:pt>
                <c:pt idx="5">
                  <c:v>619.62458595785654</c:v>
                </c:pt>
                <c:pt idx="6">
                  <c:v>625.53604477798353</c:v>
                </c:pt>
                <c:pt idx="7">
                  <c:v>608.29475800933153</c:v>
                </c:pt>
                <c:pt idx="8">
                  <c:v>661.61826867198533</c:v>
                </c:pt>
                <c:pt idx="9">
                  <c:v>590.12154676342811</c:v>
                </c:pt>
                <c:pt idx="10">
                  <c:v>549.05243077829596</c:v>
                </c:pt>
                <c:pt idx="11">
                  <c:v>494.86468967204979</c:v>
                </c:pt>
                <c:pt idx="12">
                  <c:v>530.60490292444183</c:v>
                </c:pt>
                <c:pt idx="13">
                  <c:v>516.46113150998417</c:v>
                </c:pt>
                <c:pt idx="14">
                  <c:v>501.38840255604299</c:v>
                </c:pt>
                <c:pt idx="15">
                  <c:v>484.22035662758958</c:v>
                </c:pt>
                <c:pt idx="16">
                  <c:v>466.40539235940179</c:v>
                </c:pt>
                <c:pt idx="17">
                  <c:v>448.21765594058218</c:v>
                </c:pt>
                <c:pt idx="18">
                  <c:v>429.82927973725003</c:v>
                </c:pt>
                <c:pt idx="19">
                  <c:v>411.28625826488337</c:v>
                </c:pt>
                <c:pt idx="20">
                  <c:v>392.77457588113685</c:v>
                </c:pt>
                <c:pt idx="21">
                  <c:v>374.14450390322355</c:v>
                </c:pt>
                <c:pt idx="22">
                  <c:v>355.46385694189439</c:v>
                </c:pt>
                <c:pt idx="23">
                  <c:v>336.74179323227185</c:v>
                </c:pt>
                <c:pt idx="24">
                  <c:v>317.98322191778425</c:v>
                </c:pt>
                <c:pt idx="25">
                  <c:v>299.12853497014635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819.72342927802629</c:v>
                </c:pt>
                <c:pt idx="1">
                  <c:v>744.7366518268675</c:v>
                </c:pt>
                <c:pt idx="2">
                  <c:v>758.23224462072119</c:v>
                </c:pt>
                <c:pt idx="3">
                  <c:v>720.9853982065473</c:v>
                </c:pt>
                <c:pt idx="4">
                  <c:v>774.5736200310422</c:v>
                </c:pt>
                <c:pt idx="5">
                  <c:v>733.47126648445885</c:v>
                </c:pt>
                <c:pt idx="6">
                  <c:v>769.10335376614762</c:v>
                </c:pt>
                <c:pt idx="7">
                  <c:v>758.1063595606098</c:v>
                </c:pt>
                <c:pt idx="8">
                  <c:v>803.39749878427551</c:v>
                </c:pt>
                <c:pt idx="9">
                  <c:v>777.83852129861316</c:v>
                </c:pt>
                <c:pt idx="10">
                  <c:v>630.52120595181248</c:v>
                </c:pt>
                <c:pt idx="11">
                  <c:v>640.43851305560713</c:v>
                </c:pt>
                <c:pt idx="12">
                  <c:v>654.16229282288157</c:v>
                </c:pt>
                <c:pt idx="13">
                  <c:v>637.23614525915457</c:v>
                </c:pt>
                <c:pt idx="14">
                  <c:v>619.68869254893582</c:v>
                </c:pt>
                <c:pt idx="15">
                  <c:v>600.04811562540283</c:v>
                </c:pt>
                <c:pt idx="16">
                  <c:v>580.090938722754</c:v>
                </c:pt>
                <c:pt idx="17">
                  <c:v>560.11222879406057</c:v>
                </c:pt>
                <c:pt idx="18">
                  <c:v>540.34915410982887</c:v>
                </c:pt>
                <c:pt idx="19">
                  <c:v>520.83428060304118</c:v>
                </c:pt>
                <c:pt idx="20">
                  <c:v>501.78839806370718</c:v>
                </c:pt>
                <c:pt idx="21">
                  <c:v>483.01025805470618</c:v>
                </c:pt>
                <c:pt idx="22">
                  <c:v>464.5708959367812</c:v>
                </c:pt>
                <c:pt idx="23">
                  <c:v>446.47461328170135</c:v>
                </c:pt>
                <c:pt idx="24">
                  <c:v>428.70549358378673</c:v>
                </c:pt>
                <c:pt idx="25">
                  <c:v>411.18235659822642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693.07168888424496</c:v>
                </c:pt>
                <c:pt idx="1">
                  <c:v>659.6862028699411</c:v>
                </c:pt>
                <c:pt idx="2">
                  <c:v>745.80111736042909</c:v>
                </c:pt>
                <c:pt idx="3">
                  <c:v>735.18442237282716</c:v>
                </c:pt>
                <c:pt idx="4">
                  <c:v>800.26714153750822</c:v>
                </c:pt>
                <c:pt idx="5">
                  <c:v>787.5478592557165</c:v>
                </c:pt>
                <c:pt idx="6">
                  <c:v>800.13058337891505</c:v>
                </c:pt>
                <c:pt idx="7">
                  <c:v>825.14844685246578</c:v>
                </c:pt>
                <c:pt idx="8">
                  <c:v>735.92590934047723</c:v>
                </c:pt>
                <c:pt idx="9">
                  <c:v>763.18124641932275</c:v>
                </c:pt>
                <c:pt idx="10">
                  <c:v>758.70175981940361</c:v>
                </c:pt>
                <c:pt idx="11">
                  <c:v>699.84441727209651</c:v>
                </c:pt>
                <c:pt idx="12">
                  <c:v>714.79871759924356</c:v>
                </c:pt>
                <c:pt idx="13">
                  <c:v>703.2580236651803</c:v>
                </c:pt>
                <c:pt idx="14">
                  <c:v>690.979314235267</c:v>
                </c:pt>
                <c:pt idx="15">
                  <c:v>676.21775987095259</c:v>
                </c:pt>
                <c:pt idx="16">
                  <c:v>660.90959753379855</c:v>
                </c:pt>
                <c:pt idx="17">
                  <c:v>645.40734729728604</c:v>
                </c:pt>
                <c:pt idx="18">
                  <c:v>629.94996674068955</c:v>
                </c:pt>
                <c:pt idx="19">
                  <c:v>614.59243451936777</c:v>
                </c:pt>
                <c:pt idx="20">
                  <c:v>599.58348853136431</c:v>
                </c:pt>
                <c:pt idx="21">
                  <c:v>584.70088175597039</c:v>
                </c:pt>
                <c:pt idx="22">
                  <c:v>570.02364205344816</c:v>
                </c:pt>
                <c:pt idx="23">
                  <c:v>555.55271952235125</c:v>
                </c:pt>
                <c:pt idx="24">
                  <c:v>541.27525534767926</c:v>
                </c:pt>
                <c:pt idx="25">
                  <c:v>527.13219512472278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311.72023716589933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366.76815446474001</c:v>
                </c:pt>
                <c:pt idx="5">
                  <c:v>348.13164190526385</c:v>
                </c:pt>
                <c:pt idx="6">
                  <c:v>339.03913966571696</c:v>
                </c:pt>
                <c:pt idx="7">
                  <c:v>354.32346476262148</c:v>
                </c:pt>
                <c:pt idx="8">
                  <c:v>351.34370244494733</c:v>
                </c:pt>
                <c:pt idx="9">
                  <c:v>367.45737484351673</c:v>
                </c:pt>
                <c:pt idx="10">
                  <c:v>392.53698818973425</c:v>
                </c:pt>
                <c:pt idx="11">
                  <c:v>404.72912915913435</c:v>
                </c:pt>
                <c:pt idx="12">
                  <c:v>379.53000731304184</c:v>
                </c:pt>
                <c:pt idx="13">
                  <c:v>382.2934624956946</c:v>
                </c:pt>
                <c:pt idx="14">
                  <c:v>384.49180372463906</c:v>
                </c:pt>
                <c:pt idx="15">
                  <c:v>384.97577717825436</c:v>
                </c:pt>
                <c:pt idx="16">
                  <c:v>385.09084248785035</c:v>
                </c:pt>
                <c:pt idx="17">
                  <c:v>385.06316717049032</c:v>
                </c:pt>
                <c:pt idx="18" formatCode="General">
                  <c:v>385.24615067654622</c:v>
                </c:pt>
                <c:pt idx="19" formatCode="General">
                  <c:v>385.3043262196054</c:v>
                </c:pt>
                <c:pt idx="20" formatCode="General">
                  <c:v>385.52892980134692</c:v>
                </c:pt>
                <c:pt idx="21" formatCode="General">
                  <c:v>385.5750543514975</c:v>
                </c:pt>
                <c:pt idx="22">
                  <c:v>385.55379267420307</c:v>
                </c:pt>
                <c:pt idx="23">
                  <c:v>385.54403014102451</c:v>
                </c:pt>
                <c:pt idx="24">
                  <c:v>385.54029915481311</c:v>
                </c:pt>
                <c:pt idx="25">
                  <c:v>384.95595701073393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321.63301560900612</c:v>
                </c:pt>
                <c:pt idx="1">
                  <c:v>354.23478578756004</c:v>
                </c:pt>
                <c:pt idx="2">
                  <c:v>368.5431277048358</c:v>
                </c:pt>
                <c:pt idx="3">
                  <c:v>379.02328877384497</c:v>
                </c:pt>
                <c:pt idx="4">
                  <c:v>389.19444503055064</c:v>
                </c:pt>
                <c:pt idx="5">
                  <c:v>359.97343312807112</c:v>
                </c:pt>
                <c:pt idx="6">
                  <c:v>343.43164710904267</c:v>
                </c:pt>
                <c:pt idx="7">
                  <c:v>356.09703448936705</c:v>
                </c:pt>
                <c:pt idx="8">
                  <c:v>347.10183179621322</c:v>
                </c:pt>
                <c:pt idx="9">
                  <c:v>358.23031392592526</c:v>
                </c:pt>
                <c:pt idx="10">
                  <c:v>382.74256151592704</c:v>
                </c:pt>
                <c:pt idx="11">
                  <c:v>387.33119849475105</c:v>
                </c:pt>
                <c:pt idx="12">
                  <c:v>362.25661039458009</c:v>
                </c:pt>
                <c:pt idx="13">
                  <c:v>362.47131780090268</c:v>
                </c:pt>
                <c:pt idx="14">
                  <c:v>362.70681484357567</c:v>
                </c:pt>
                <c:pt idx="15">
                  <c:v>361.51475824184814</c:v>
                </c:pt>
                <c:pt idx="16">
                  <c:v>360.14312291746489</c:v>
                </c:pt>
                <c:pt idx="17">
                  <c:v>358.70844903906885</c:v>
                </c:pt>
                <c:pt idx="18" formatCode="General">
                  <c:v>357.94433396171951</c:v>
                </c:pt>
                <c:pt idx="19" formatCode="General">
                  <c:v>357.40648533096777</c:v>
                </c:pt>
                <c:pt idx="20" formatCode="General">
                  <c:v>356.98081755135695</c:v>
                </c:pt>
                <c:pt idx="21" formatCode="General">
                  <c:v>356.53577323522308</c:v>
                </c:pt>
                <c:pt idx="22">
                  <c:v>356.2313157738273</c:v>
                </c:pt>
                <c:pt idx="23">
                  <c:v>355.90524414546229</c:v>
                </c:pt>
                <c:pt idx="24">
                  <c:v>355.46312704354972</c:v>
                </c:pt>
                <c:pt idx="25">
                  <c:v>355.0122754584454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1349.1351044533283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1468.4035975629711</c:v>
                </c:pt>
                <c:pt idx="6">
                  <c:v>1417.9720117553356</c:v>
                </c:pt>
                <c:pt idx="7">
                  <c:v>1498.9239520901201</c:v>
                </c:pt>
                <c:pt idx="8">
                  <c:v>1516.7176282780119</c:v>
                </c:pt>
                <c:pt idx="9">
                  <c:v>1568.1780561871137</c:v>
                </c:pt>
                <c:pt idx="10">
                  <c:v>1633.5470280091183</c:v>
                </c:pt>
                <c:pt idx="11">
                  <c:v>1685.8469608591138</c:v>
                </c:pt>
                <c:pt idx="12">
                  <c:v>1590.5878430099995</c:v>
                </c:pt>
                <c:pt idx="13">
                  <c:v>1595.6259848067878</c:v>
                </c:pt>
                <c:pt idx="14">
                  <c:v>1598.0136483994422</c:v>
                </c:pt>
                <c:pt idx="15">
                  <c:v>1594.1923373463242</c:v>
                </c:pt>
                <c:pt idx="16">
                  <c:v>1587.8684115143681</c:v>
                </c:pt>
                <c:pt idx="17">
                  <c:v>1579.7823788344747</c:v>
                </c:pt>
                <c:pt idx="18" formatCode="General">
                  <c:v>1569.6392673768291</c:v>
                </c:pt>
                <c:pt idx="19" formatCode="General">
                  <c:v>1558.3862508186533</c:v>
                </c:pt>
                <c:pt idx="20" formatCode="General">
                  <c:v>1546.7737766218468</c:v>
                </c:pt>
                <c:pt idx="21" formatCode="General">
                  <c:v>1534.4325719508561</c:v>
                </c:pt>
                <c:pt idx="22" formatCode="General">
                  <c:v>1521.3886582523244</c:v>
                </c:pt>
                <c:pt idx="23" formatCode="General">
                  <c:v>1507.7205765745073</c:v>
                </c:pt>
                <c:pt idx="24" formatCode="General">
                  <c:v>1493.4716280492146</c:v>
                </c:pt>
                <c:pt idx="25" formatCode="General">
                  <c:v>1478.801287808682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556.85742768624232</c:v>
                </c:pt>
                <c:pt idx="1">
                  <c:v>597.04899857901114</c:v>
                </c:pt>
                <c:pt idx="2">
                  <c:v>621.008478009177</c:v>
                </c:pt>
                <c:pt idx="3">
                  <c:v>639.78184249807668</c:v>
                </c:pt>
                <c:pt idx="4">
                  <c:v>664.05741180088376</c:v>
                </c:pt>
                <c:pt idx="5">
                  <c:v>882.48352194271115</c:v>
                </c:pt>
                <c:pt idx="6">
                  <c:v>1094.4845520993131</c:v>
                </c:pt>
                <c:pt idx="7">
                  <c:v>1093.6421156481638</c:v>
                </c:pt>
                <c:pt idx="8">
                  <c:v>1125.1920696168168</c:v>
                </c:pt>
                <c:pt idx="9">
                  <c:v>1172.2971151163906</c:v>
                </c:pt>
                <c:pt idx="10">
                  <c:v>1288.2423894589656</c:v>
                </c:pt>
                <c:pt idx="11">
                  <c:v>1342.0600071538397</c:v>
                </c:pt>
                <c:pt idx="12">
                  <c:v>1467.3331796982286</c:v>
                </c:pt>
                <c:pt idx="13">
                  <c:v>1561.359955708057</c:v>
                </c:pt>
                <c:pt idx="14">
                  <c:v>1655.6228901978184</c:v>
                </c:pt>
                <c:pt idx="15">
                  <c:v>1745.240707375536</c:v>
                </c:pt>
                <c:pt idx="16">
                  <c:v>1834.1039835717604</c:v>
                </c:pt>
                <c:pt idx="17">
                  <c:v>1922.5926883637026</c:v>
                </c:pt>
                <c:pt idx="18" formatCode="General">
                  <c:v>2011.2991111960953</c:v>
                </c:pt>
                <c:pt idx="19" formatCode="General">
                  <c:v>2100.1217433860884</c:v>
                </c:pt>
                <c:pt idx="20" formatCode="General">
                  <c:v>2189.7993305319224</c:v>
                </c:pt>
                <c:pt idx="21" formatCode="General">
                  <c:v>2279.4174570842461</c:v>
                </c:pt>
                <c:pt idx="22" formatCode="General">
                  <c:v>2369.1495603294616</c:v>
                </c:pt>
                <c:pt idx="23" formatCode="General">
                  <c:v>2458.8715941811674</c:v>
                </c:pt>
                <c:pt idx="24" formatCode="General">
                  <c:v>2548.3648932031442</c:v>
                </c:pt>
                <c:pt idx="25" formatCode="General">
                  <c:v>2637.0610168584831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76.980217713102604</c:v>
                </c:pt>
                <c:pt idx="2">
                  <c:v>79.817121650286737</c:v>
                </c:pt>
                <c:pt idx="3">
                  <c:v>83.515655335353586</c:v>
                </c:pt>
                <c:pt idx="4">
                  <c:v>87.988022235626005</c:v>
                </c:pt>
                <c:pt idx="5">
                  <c:v>113.75648756347657</c:v>
                </c:pt>
                <c:pt idx="6">
                  <c:v>141.14587190240741</c:v>
                </c:pt>
                <c:pt idx="7">
                  <c:v>141.60417863608879</c:v>
                </c:pt>
                <c:pt idx="8">
                  <c:v>144.55314835895254</c:v>
                </c:pt>
                <c:pt idx="9">
                  <c:v>151.44841281586798</c:v>
                </c:pt>
                <c:pt idx="10">
                  <c:v>161.80921627495098</c:v>
                </c:pt>
                <c:pt idx="11">
                  <c:v>171.39833319637998</c:v>
                </c:pt>
                <c:pt idx="12">
                  <c:v>185.99908474027478</c:v>
                </c:pt>
                <c:pt idx="13">
                  <c:v>197.67412955855531</c:v>
                </c:pt>
                <c:pt idx="14">
                  <c:v>209.45261190607263</c:v>
                </c:pt>
                <c:pt idx="15">
                  <c:v>220.66242774516988</c:v>
                </c:pt>
                <c:pt idx="16">
                  <c:v>231.72622165190984</c:v>
                </c:pt>
                <c:pt idx="17">
                  <c:v>242.83008900162832</c:v>
                </c:pt>
                <c:pt idx="18" formatCode="General">
                  <c:v>253.86096375566166</c:v>
                </c:pt>
                <c:pt idx="19" formatCode="General">
                  <c:v>264.89475570734783</c:v>
                </c:pt>
                <c:pt idx="20" formatCode="General">
                  <c:v>276.01086099789461</c:v>
                </c:pt>
                <c:pt idx="21" formatCode="General">
                  <c:v>287.1282507134635</c:v>
                </c:pt>
                <c:pt idx="22" formatCode="General">
                  <c:v>298.25690883715743</c:v>
                </c:pt>
                <c:pt idx="23" formatCode="General">
                  <c:v>309.38353620818128</c:v>
                </c:pt>
                <c:pt idx="24" formatCode="General">
                  <c:v>320.51677635262962</c:v>
                </c:pt>
                <c:pt idx="25" formatCode="General">
                  <c:v>331.62917149467637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288.73343156202742</c:v>
                </c:pt>
                <c:pt idx="1">
                  <c:v>248.66010381659734</c:v>
                </c:pt>
                <c:pt idx="2">
                  <c:v>270.99989200748132</c:v>
                </c:pt>
                <c:pt idx="3">
                  <c:v>267.59261106937424</c:v>
                </c:pt>
                <c:pt idx="4">
                  <c:v>251.75689953373978</c:v>
                </c:pt>
                <c:pt idx="5">
                  <c:v>265.49160619947645</c:v>
                </c:pt>
                <c:pt idx="6">
                  <c:v>212.3887955451444</c:v>
                </c:pt>
                <c:pt idx="7">
                  <c:v>233.91568995123046</c:v>
                </c:pt>
                <c:pt idx="8">
                  <c:v>222.64094270831194</c:v>
                </c:pt>
                <c:pt idx="9">
                  <c:v>226.31041262982293</c:v>
                </c:pt>
                <c:pt idx="10">
                  <c:v>145.30642000179154</c:v>
                </c:pt>
                <c:pt idx="11">
                  <c:v>166.24775113702552</c:v>
                </c:pt>
                <c:pt idx="12">
                  <c:v>151.01836149730752</c:v>
                </c:pt>
                <c:pt idx="13">
                  <c:v>138.37684919568741</c:v>
                </c:pt>
                <c:pt idx="14">
                  <c:v>126.01882158820428</c:v>
                </c:pt>
                <c:pt idx="15">
                  <c:v>117.63375998892798</c:v>
                </c:pt>
                <c:pt idx="16">
                  <c:v>110.0584892406916</c:v>
                </c:pt>
                <c:pt idx="17">
                  <c:v>102.84299555870483</c:v>
                </c:pt>
                <c:pt idx="18">
                  <c:v>96.024772445377081</c:v>
                </c:pt>
                <c:pt idx="19">
                  <c:v>89.60246515004205</c:v>
                </c:pt>
                <c:pt idx="20">
                  <c:v>83.602822019420557</c:v>
                </c:pt>
                <c:pt idx="21">
                  <c:v>77.982248950811268</c:v>
                </c:pt>
                <c:pt idx="22">
                  <c:v>72.741369200903193</c:v>
                </c:pt>
                <c:pt idx="23">
                  <c:v>67.868892713331675</c:v>
                </c:pt>
                <c:pt idx="24">
                  <c:v>63.46430534739369</c:v>
                </c:pt>
                <c:pt idx="25">
                  <c:v>60.881204675884362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719.80897361604616</c:v>
                </c:pt>
                <c:pt idx="1">
                  <c:v>631.79961491892834</c:v>
                </c:pt>
                <c:pt idx="2">
                  <c:v>559.88502995613351</c:v>
                </c:pt>
                <c:pt idx="3">
                  <c:v>595.77487672909422</c:v>
                </c:pt>
                <c:pt idx="4">
                  <c:v>606.3095716176482</c:v>
                </c:pt>
                <c:pt idx="5">
                  <c:v>619.62458595785654</c:v>
                </c:pt>
                <c:pt idx="6">
                  <c:v>625.53604477798353</c:v>
                </c:pt>
                <c:pt idx="7">
                  <c:v>608.29475800933153</c:v>
                </c:pt>
                <c:pt idx="8">
                  <c:v>661.61826867198533</c:v>
                </c:pt>
                <c:pt idx="9">
                  <c:v>590.12154676342811</c:v>
                </c:pt>
                <c:pt idx="10">
                  <c:v>549.05243077829596</c:v>
                </c:pt>
                <c:pt idx="11">
                  <c:v>494.86468967204979</c:v>
                </c:pt>
                <c:pt idx="12">
                  <c:v>530.60490292444183</c:v>
                </c:pt>
                <c:pt idx="13">
                  <c:v>516.46113150998417</c:v>
                </c:pt>
                <c:pt idx="14">
                  <c:v>501.38840255604299</c:v>
                </c:pt>
                <c:pt idx="15">
                  <c:v>484.22035662758958</c:v>
                </c:pt>
                <c:pt idx="16">
                  <c:v>466.40539235940179</c:v>
                </c:pt>
                <c:pt idx="17">
                  <c:v>448.21765594058218</c:v>
                </c:pt>
                <c:pt idx="18">
                  <c:v>429.82927973725003</c:v>
                </c:pt>
                <c:pt idx="19">
                  <c:v>411.28625826488337</c:v>
                </c:pt>
                <c:pt idx="20">
                  <c:v>392.77457588113685</c:v>
                </c:pt>
                <c:pt idx="21">
                  <c:v>374.14450390322355</c:v>
                </c:pt>
                <c:pt idx="22">
                  <c:v>355.46385694189439</c:v>
                </c:pt>
                <c:pt idx="23">
                  <c:v>336.74179323227185</c:v>
                </c:pt>
                <c:pt idx="24">
                  <c:v>317.98322191778425</c:v>
                </c:pt>
                <c:pt idx="25">
                  <c:v>299.12853497014635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819.72342927802629</c:v>
                </c:pt>
                <c:pt idx="1">
                  <c:v>744.7366518268675</c:v>
                </c:pt>
                <c:pt idx="2">
                  <c:v>758.23224462072119</c:v>
                </c:pt>
                <c:pt idx="3">
                  <c:v>720.9853982065473</c:v>
                </c:pt>
                <c:pt idx="4">
                  <c:v>774.5736200310422</c:v>
                </c:pt>
                <c:pt idx="5">
                  <c:v>733.47126648445885</c:v>
                </c:pt>
                <c:pt idx="6">
                  <c:v>769.10335376614762</c:v>
                </c:pt>
                <c:pt idx="7">
                  <c:v>758.1063595606098</c:v>
                </c:pt>
                <c:pt idx="8">
                  <c:v>803.39749878427551</c:v>
                </c:pt>
                <c:pt idx="9">
                  <c:v>777.83852129861316</c:v>
                </c:pt>
                <c:pt idx="10">
                  <c:v>630.52120595181248</c:v>
                </c:pt>
                <c:pt idx="11">
                  <c:v>640.43851305560713</c:v>
                </c:pt>
                <c:pt idx="12">
                  <c:v>654.16229282288157</c:v>
                </c:pt>
                <c:pt idx="13">
                  <c:v>637.23614525915457</c:v>
                </c:pt>
                <c:pt idx="14">
                  <c:v>619.68869254893582</c:v>
                </c:pt>
                <c:pt idx="15">
                  <c:v>600.04811562540283</c:v>
                </c:pt>
                <c:pt idx="16">
                  <c:v>580.090938722754</c:v>
                </c:pt>
                <c:pt idx="17">
                  <c:v>560.11222879406057</c:v>
                </c:pt>
                <c:pt idx="18">
                  <c:v>540.34915410982887</c:v>
                </c:pt>
                <c:pt idx="19">
                  <c:v>520.83428060304118</c:v>
                </c:pt>
                <c:pt idx="20">
                  <c:v>501.78839806370718</c:v>
                </c:pt>
                <c:pt idx="21">
                  <c:v>483.01025805470618</c:v>
                </c:pt>
                <c:pt idx="22">
                  <c:v>464.5708959367812</c:v>
                </c:pt>
                <c:pt idx="23">
                  <c:v>446.47461328170135</c:v>
                </c:pt>
                <c:pt idx="24">
                  <c:v>428.70549358378673</c:v>
                </c:pt>
                <c:pt idx="25">
                  <c:v>411.18235659822642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693.07168888424496</c:v>
                </c:pt>
                <c:pt idx="1">
                  <c:v>659.6862028699411</c:v>
                </c:pt>
                <c:pt idx="2">
                  <c:v>745.80111736042909</c:v>
                </c:pt>
                <c:pt idx="3">
                  <c:v>735.18442237282716</c:v>
                </c:pt>
                <c:pt idx="4">
                  <c:v>800.26714153750822</c:v>
                </c:pt>
                <c:pt idx="5">
                  <c:v>787.5478592557165</c:v>
                </c:pt>
                <c:pt idx="6">
                  <c:v>800.13058337891505</c:v>
                </c:pt>
                <c:pt idx="7">
                  <c:v>825.14844685246578</c:v>
                </c:pt>
                <c:pt idx="8">
                  <c:v>735.92590934047723</c:v>
                </c:pt>
                <c:pt idx="9">
                  <c:v>763.18124641932275</c:v>
                </c:pt>
                <c:pt idx="10">
                  <c:v>758.70175981940361</c:v>
                </c:pt>
                <c:pt idx="11">
                  <c:v>699.84441727209651</c:v>
                </c:pt>
                <c:pt idx="12">
                  <c:v>714.79871759924356</c:v>
                </c:pt>
                <c:pt idx="13">
                  <c:v>703.2580236651803</c:v>
                </c:pt>
                <c:pt idx="14">
                  <c:v>690.979314235267</c:v>
                </c:pt>
                <c:pt idx="15">
                  <c:v>676.21775987095259</c:v>
                </c:pt>
                <c:pt idx="16">
                  <c:v>660.90959753379855</c:v>
                </c:pt>
                <c:pt idx="17">
                  <c:v>645.40734729728604</c:v>
                </c:pt>
                <c:pt idx="18">
                  <c:v>629.94996674068955</c:v>
                </c:pt>
                <c:pt idx="19">
                  <c:v>614.59243451936777</c:v>
                </c:pt>
                <c:pt idx="20">
                  <c:v>599.58348853136431</c:v>
                </c:pt>
                <c:pt idx="21">
                  <c:v>584.70088175597039</c:v>
                </c:pt>
                <c:pt idx="22">
                  <c:v>570.02364205344816</c:v>
                </c:pt>
                <c:pt idx="23">
                  <c:v>555.55271952235125</c:v>
                </c:pt>
                <c:pt idx="24">
                  <c:v>541.27525534767926</c:v>
                </c:pt>
                <c:pt idx="25">
                  <c:v>527.13219512472278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311.72023716589933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366.76815446474001</c:v>
                </c:pt>
                <c:pt idx="5">
                  <c:v>348.13164190526385</c:v>
                </c:pt>
                <c:pt idx="6">
                  <c:v>339.03913966571696</c:v>
                </c:pt>
                <c:pt idx="7">
                  <c:v>354.32346476262148</c:v>
                </c:pt>
                <c:pt idx="8">
                  <c:v>351.34370244494733</c:v>
                </c:pt>
                <c:pt idx="9">
                  <c:v>367.45737484351673</c:v>
                </c:pt>
                <c:pt idx="10">
                  <c:v>392.53698818973425</c:v>
                </c:pt>
                <c:pt idx="11">
                  <c:v>404.72912915913435</c:v>
                </c:pt>
                <c:pt idx="12">
                  <c:v>379.53000731304184</c:v>
                </c:pt>
                <c:pt idx="13">
                  <c:v>382.2934624956946</c:v>
                </c:pt>
                <c:pt idx="14">
                  <c:v>384.49180372463906</c:v>
                </c:pt>
                <c:pt idx="15">
                  <c:v>384.97577717825436</c:v>
                </c:pt>
                <c:pt idx="16">
                  <c:v>385.09084248785035</c:v>
                </c:pt>
                <c:pt idx="17">
                  <c:v>385.06316717049032</c:v>
                </c:pt>
                <c:pt idx="18" formatCode="General">
                  <c:v>385.24615067654622</c:v>
                </c:pt>
                <c:pt idx="19" formatCode="General">
                  <c:v>385.3043262196054</c:v>
                </c:pt>
                <c:pt idx="20" formatCode="General">
                  <c:v>385.52892980134692</c:v>
                </c:pt>
                <c:pt idx="21" formatCode="General">
                  <c:v>385.5750543514975</c:v>
                </c:pt>
                <c:pt idx="22">
                  <c:v>385.55379267420307</c:v>
                </c:pt>
                <c:pt idx="23">
                  <c:v>385.54403014102451</c:v>
                </c:pt>
                <c:pt idx="24">
                  <c:v>385.54029915481311</c:v>
                </c:pt>
                <c:pt idx="25">
                  <c:v>384.95595701073393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321.63301560900612</c:v>
                </c:pt>
                <c:pt idx="1">
                  <c:v>354.23478578756004</c:v>
                </c:pt>
                <c:pt idx="2">
                  <c:v>368.5431277048358</c:v>
                </c:pt>
                <c:pt idx="3">
                  <c:v>379.02328877384497</c:v>
                </c:pt>
                <c:pt idx="4">
                  <c:v>389.19444503055064</c:v>
                </c:pt>
                <c:pt idx="5">
                  <c:v>359.97343312807112</c:v>
                </c:pt>
                <c:pt idx="6">
                  <c:v>343.43164710904267</c:v>
                </c:pt>
                <c:pt idx="7">
                  <c:v>356.09703448936705</c:v>
                </c:pt>
                <c:pt idx="8">
                  <c:v>347.10183179621322</c:v>
                </c:pt>
                <c:pt idx="9">
                  <c:v>358.23031392592526</c:v>
                </c:pt>
                <c:pt idx="10">
                  <c:v>382.74256151592704</c:v>
                </c:pt>
                <c:pt idx="11">
                  <c:v>387.33119849475105</c:v>
                </c:pt>
                <c:pt idx="12">
                  <c:v>362.25661039458009</c:v>
                </c:pt>
                <c:pt idx="13">
                  <c:v>362.47131780090268</c:v>
                </c:pt>
                <c:pt idx="14">
                  <c:v>362.70681484357567</c:v>
                </c:pt>
                <c:pt idx="15">
                  <c:v>361.51475824184814</c:v>
                </c:pt>
                <c:pt idx="16">
                  <c:v>360.14312291746489</c:v>
                </c:pt>
                <c:pt idx="17">
                  <c:v>358.70844903906885</c:v>
                </c:pt>
                <c:pt idx="18" formatCode="General">
                  <c:v>357.94433396171951</c:v>
                </c:pt>
                <c:pt idx="19" formatCode="General">
                  <c:v>357.40648533096777</c:v>
                </c:pt>
                <c:pt idx="20" formatCode="General">
                  <c:v>356.98081755135695</c:v>
                </c:pt>
                <c:pt idx="21" formatCode="General">
                  <c:v>356.53577323522308</c:v>
                </c:pt>
                <c:pt idx="22">
                  <c:v>356.2313157738273</c:v>
                </c:pt>
                <c:pt idx="23">
                  <c:v>355.90524414546229</c:v>
                </c:pt>
                <c:pt idx="24">
                  <c:v>355.46312704354972</c:v>
                </c:pt>
                <c:pt idx="25">
                  <c:v>355.0122754584454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1349.1351044533283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1468.4035975629711</c:v>
                </c:pt>
                <c:pt idx="6">
                  <c:v>1417.9720117553356</c:v>
                </c:pt>
                <c:pt idx="7">
                  <c:v>1498.9239520901201</c:v>
                </c:pt>
                <c:pt idx="8">
                  <c:v>1516.7176282780119</c:v>
                </c:pt>
                <c:pt idx="9">
                  <c:v>1568.1780561871137</c:v>
                </c:pt>
                <c:pt idx="10">
                  <c:v>1633.5470280091183</c:v>
                </c:pt>
                <c:pt idx="11">
                  <c:v>1685.8469608591138</c:v>
                </c:pt>
                <c:pt idx="12">
                  <c:v>1590.5878430099995</c:v>
                </c:pt>
                <c:pt idx="13">
                  <c:v>1595.6259848067878</c:v>
                </c:pt>
                <c:pt idx="14">
                  <c:v>1598.0136483994422</c:v>
                </c:pt>
                <c:pt idx="15">
                  <c:v>1594.1923373463242</c:v>
                </c:pt>
                <c:pt idx="16">
                  <c:v>1587.8684115143681</c:v>
                </c:pt>
                <c:pt idx="17">
                  <c:v>1579.7823788344747</c:v>
                </c:pt>
                <c:pt idx="18" formatCode="General">
                  <c:v>1569.6392673768291</c:v>
                </c:pt>
                <c:pt idx="19" formatCode="General">
                  <c:v>1558.3862508186533</c:v>
                </c:pt>
                <c:pt idx="20" formatCode="General">
                  <c:v>1546.7737766218468</c:v>
                </c:pt>
                <c:pt idx="21" formatCode="General">
                  <c:v>1534.4325719508561</c:v>
                </c:pt>
                <c:pt idx="22" formatCode="General">
                  <c:v>1521.3886582523244</c:v>
                </c:pt>
                <c:pt idx="23" formatCode="General">
                  <c:v>1507.7205765745073</c:v>
                </c:pt>
                <c:pt idx="24" formatCode="General">
                  <c:v>1493.4716280492146</c:v>
                </c:pt>
                <c:pt idx="25" formatCode="General">
                  <c:v>1478.801287808682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556.85742768624232</c:v>
                </c:pt>
                <c:pt idx="1">
                  <c:v>597.04899857901114</c:v>
                </c:pt>
                <c:pt idx="2">
                  <c:v>621.008478009177</c:v>
                </c:pt>
                <c:pt idx="3">
                  <c:v>639.78184249807668</c:v>
                </c:pt>
                <c:pt idx="4">
                  <c:v>664.05741180088376</c:v>
                </c:pt>
                <c:pt idx="5">
                  <c:v>882.48352194271115</c:v>
                </c:pt>
                <c:pt idx="6">
                  <c:v>1094.4845520993131</c:v>
                </c:pt>
                <c:pt idx="7">
                  <c:v>1093.6421156481638</c:v>
                </c:pt>
                <c:pt idx="8">
                  <c:v>1125.1920696168168</c:v>
                </c:pt>
                <c:pt idx="9">
                  <c:v>1172.2971151163906</c:v>
                </c:pt>
                <c:pt idx="10">
                  <c:v>1288.2423894589656</c:v>
                </c:pt>
                <c:pt idx="11">
                  <c:v>1342.0600071538397</c:v>
                </c:pt>
                <c:pt idx="12">
                  <c:v>1467.3331796982286</c:v>
                </c:pt>
                <c:pt idx="13">
                  <c:v>1561.359955708057</c:v>
                </c:pt>
                <c:pt idx="14">
                  <c:v>1655.6228901978184</c:v>
                </c:pt>
                <c:pt idx="15">
                  <c:v>1745.240707375536</c:v>
                </c:pt>
                <c:pt idx="16">
                  <c:v>1834.1039835717604</c:v>
                </c:pt>
                <c:pt idx="17">
                  <c:v>1922.5926883637026</c:v>
                </c:pt>
                <c:pt idx="18" formatCode="General">
                  <c:v>2011.2991111960953</c:v>
                </c:pt>
                <c:pt idx="19" formatCode="General">
                  <c:v>2100.1217433860884</c:v>
                </c:pt>
                <c:pt idx="20" formatCode="General">
                  <c:v>2189.7993305319224</c:v>
                </c:pt>
                <c:pt idx="21" formatCode="General">
                  <c:v>2279.4174570842461</c:v>
                </c:pt>
                <c:pt idx="22" formatCode="General">
                  <c:v>2369.1495603294616</c:v>
                </c:pt>
                <c:pt idx="23" formatCode="General">
                  <c:v>2458.8715941811674</c:v>
                </c:pt>
                <c:pt idx="24" formatCode="General">
                  <c:v>2548.3648932031442</c:v>
                </c:pt>
                <c:pt idx="25" formatCode="General">
                  <c:v>2637.0610168584831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76.980217713102604</c:v>
                </c:pt>
                <c:pt idx="2">
                  <c:v>79.817121650286737</c:v>
                </c:pt>
                <c:pt idx="3">
                  <c:v>83.515655335353586</c:v>
                </c:pt>
                <c:pt idx="4">
                  <c:v>87.988022235626005</c:v>
                </c:pt>
                <c:pt idx="5">
                  <c:v>113.75648756347657</c:v>
                </c:pt>
                <c:pt idx="6">
                  <c:v>141.14587190240741</c:v>
                </c:pt>
                <c:pt idx="7">
                  <c:v>141.60417863608879</c:v>
                </c:pt>
                <c:pt idx="8">
                  <c:v>144.55314835895254</c:v>
                </c:pt>
                <c:pt idx="9">
                  <c:v>151.44841281586798</c:v>
                </c:pt>
                <c:pt idx="10">
                  <c:v>161.80921627495098</c:v>
                </c:pt>
                <c:pt idx="11">
                  <c:v>171.39833319637998</c:v>
                </c:pt>
                <c:pt idx="12">
                  <c:v>185.99908474027478</c:v>
                </c:pt>
                <c:pt idx="13">
                  <c:v>197.67412955855531</c:v>
                </c:pt>
                <c:pt idx="14">
                  <c:v>209.45261190607263</c:v>
                </c:pt>
                <c:pt idx="15">
                  <c:v>220.66242774516988</c:v>
                </c:pt>
                <c:pt idx="16">
                  <c:v>231.72622165190984</c:v>
                </c:pt>
                <c:pt idx="17">
                  <c:v>242.83008900162832</c:v>
                </c:pt>
                <c:pt idx="18" formatCode="General">
                  <c:v>253.86096375566166</c:v>
                </c:pt>
                <c:pt idx="19" formatCode="General">
                  <c:v>264.89475570734783</c:v>
                </c:pt>
                <c:pt idx="20" formatCode="General">
                  <c:v>276.01086099789461</c:v>
                </c:pt>
                <c:pt idx="21" formatCode="General">
                  <c:v>287.1282507134635</c:v>
                </c:pt>
                <c:pt idx="22" formatCode="General">
                  <c:v>298.25690883715743</c:v>
                </c:pt>
                <c:pt idx="23" formatCode="General">
                  <c:v>309.38353620818128</c:v>
                </c:pt>
                <c:pt idx="24" formatCode="General">
                  <c:v>320.51677635262962</c:v>
                </c:pt>
                <c:pt idx="25" formatCode="General">
                  <c:v>331.62917149467637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440.00429133457959</c:v>
                </c:pt>
                <c:pt idx="1">
                  <c:v>186.946309897437</c:v>
                </c:pt>
                <c:pt idx="2">
                  <c:v>341.8226541883061</c:v>
                </c:pt>
                <c:pt idx="3">
                  <c:v>253.72514426514107</c:v>
                </c:pt>
                <c:pt idx="4">
                  <c:v>342.91378557225221</c:v>
                </c:pt>
                <c:pt idx="5">
                  <c:v>579.56179340681024</c:v>
                </c:pt>
                <c:pt idx="6">
                  <c:v>82.011018661071247</c:v>
                </c:pt>
                <c:pt idx="7">
                  <c:v>96.756330703219319</c:v>
                </c:pt>
                <c:pt idx="8">
                  <c:v>67.326066254402733</c:v>
                </c:pt>
                <c:pt idx="9">
                  <c:v>223.56555554737832</c:v>
                </c:pt>
                <c:pt idx="10">
                  <c:v>504.03540002931265</c:v>
                </c:pt>
                <c:pt idx="11">
                  <c:v>400.59302003067904</c:v>
                </c:pt>
                <c:pt idx="12">
                  <c:v>101.99093379859734</c:v>
                </c:pt>
                <c:pt idx="13">
                  <c:v>26.304513303086445</c:v>
                </c:pt>
                <c:pt idx="14">
                  <c:v>119.91490537428515</c:v>
                </c:pt>
                <c:pt idx="15">
                  <c:v>163.1440682403412</c:v>
                </c:pt>
                <c:pt idx="16">
                  <c:v>128.99613672180766</c:v>
                </c:pt>
                <c:pt idx="17">
                  <c:v>253.10251259974771</c:v>
                </c:pt>
                <c:pt idx="18">
                  <c:v>100.20436237050184</c:v>
                </c:pt>
                <c:pt idx="19">
                  <c:v>5.9874908362809034</c:v>
                </c:pt>
                <c:pt idx="20">
                  <c:v>317.69954976380126</c:v>
                </c:pt>
                <c:pt idx="21">
                  <c:v>78.177419451183141</c:v>
                </c:pt>
                <c:pt idx="22">
                  <c:v>35.441770143492811</c:v>
                </c:pt>
                <c:pt idx="23">
                  <c:v>182.28942507528438</c:v>
                </c:pt>
                <c:pt idx="24">
                  <c:v>44.128253668782335</c:v>
                </c:pt>
                <c:pt idx="25">
                  <c:v>502.24128876221681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527.26635155430517</c:v>
                </c:pt>
                <c:pt idx="1">
                  <c:v>198.30089131572618</c:v>
                </c:pt>
                <c:pt idx="2">
                  <c:v>424.08252593346862</c:v>
                </c:pt>
                <c:pt idx="3">
                  <c:v>290.2127010075871</c:v>
                </c:pt>
                <c:pt idx="4">
                  <c:v>370.94326117225688</c:v>
                </c:pt>
                <c:pt idx="5">
                  <c:v>730.71274990347445</c:v>
                </c:pt>
                <c:pt idx="6">
                  <c:v>105.55672625142142</c:v>
                </c:pt>
                <c:pt idx="7">
                  <c:v>109.79834431063858</c:v>
                </c:pt>
                <c:pt idx="8">
                  <c:v>76.667055782533239</c:v>
                </c:pt>
                <c:pt idx="9">
                  <c:v>244.55647229663202</c:v>
                </c:pt>
                <c:pt idx="10">
                  <c:v>550.65273571246337</c:v>
                </c:pt>
                <c:pt idx="11">
                  <c:v>404.22103532238992</c:v>
                </c:pt>
                <c:pt idx="12">
                  <c:v>88.804551638508045</c:v>
                </c:pt>
                <c:pt idx="13">
                  <c:v>25.232720727221196</c:v>
                </c:pt>
                <c:pt idx="14">
                  <c:v>111.16234883430721</c:v>
                </c:pt>
                <c:pt idx="15">
                  <c:v>112.26482770161384</c:v>
                </c:pt>
                <c:pt idx="16">
                  <c:v>113.18691855391438</c:v>
                </c:pt>
                <c:pt idx="17">
                  <c:v>252.25033654107759</c:v>
                </c:pt>
                <c:pt idx="18">
                  <c:v>99.507817039003569</c:v>
                </c:pt>
                <c:pt idx="19">
                  <c:v>6.7792745048433209</c:v>
                </c:pt>
                <c:pt idx="20">
                  <c:v>277.14301287313759</c:v>
                </c:pt>
                <c:pt idx="21">
                  <c:v>84.966448991555723</c:v>
                </c:pt>
                <c:pt idx="22">
                  <c:v>31.110415718942523</c:v>
                </c:pt>
                <c:pt idx="23">
                  <c:v>183.48227720234144</c:v>
                </c:pt>
                <c:pt idx="24">
                  <c:v>35.858471480040542</c:v>
                </c:pt>
                <c:pt idx="25">
                  <c:v>487.73972763059663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543.87012541853289</c:v>
                </c:pt>
                <c:pt idx="1">
                  <c:v>282.03173943676416</c:v>
                </c:pt>
                <c:pt idx="2">
                  <c:v>511.84607408108963</c:v>
                </c:pt>
                <c:pt idx="3">
                  <c:v>314.99337362934591</c:v>
                </c:pt>
                <c:pt idx="4">
                  <c:v>405.6220123351809</c:v>
                </c:pt>
                <c:pt idx="5">
                  <c:v>911.78004924672405</c:v>
                </c:pt>
                <c:pt idx="6">
                  <c:v>103.82788021240324</c:v>
                </c:pt>
                <c:pt idx="7">
                  <c:v>113.16240755202507</c:v>
                </c:pt>
                <c:pt idx="8">
                  <c:v>102.64847903795562</c:v>
                </c:pt>
                <c:pt idx="9">
                  <c:v>278.65800589888164</c:v>
                </c:pt>
                <c:pt idx="10">
                  <c:v>554.44316405881796</c:v>
                </c:pt>
                <c:pt idx="11">
                  <c:v>335.9746425055842</c:v>
                </c:pt>
                <c:pt idx="12">
                  <c:v>78.579207579994289</c:v>
                </c:pt>
                <c:pt idx="13">
                  <c:v>32.483649888364113</c:v>
                </c:pt>
                <c:pt idx="14">
                  <c:v>111.95529998223323</c:v>
                </c:pt>
                <c:pt idx="15">
                  <c:v>137.47855644426375</c:v>
                </c:pt>
                <c:pt idx="16">
                  <c:v>126.69532475480673</c:v>
                </c:pt>
                <c:pt idx="17">
                  <c:v>288.77247065658844</c:v>
                </c:pt>
                <c:pt idx="18">
                  <c:v>113.7952177370326</c:v>
                </c:pt>
                <c:pt idx="19">
                  <c:v>6.0306337494754647</c:v>
                </c:pt>
                <c:pt idx="20">
                  <c:v>243.71654201959009</c:v>
                </c:pt>
                <c:pt idx="21">
                  <c:v>117.79879490268378</c:v>
                </c:pt>
                <c:pt idx="22">
                  <c:v>41.005277997965223</c:v>
                </c:pt>
                <c:pt idx="23">
                  <c:v>201.81561565986826</c:v>
                </c:pt>
                <c:pt idx="24">
                  <c:v>27.26239962696652</c:v>
                </c:pt>
                <c:pt idx="25">
                  <c:v>499.53705558686107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87.262060219725583</c:v>
                </c:pt>
                <c:pt idx="1">
                  <c:v>11.354581418289172</c:v>
                </c:pt>
                <c:pt idx="2">
                  <c:v>82.259871745162513</c:v>
                </c:pt>
                <c:pt idx="3">
                  <c:v>36.487556742446031</c:v>
                </c:pt>
                <c:pt idx="4">
                  <c:v>28.029475600004673</c:v>
                </c:pt>
                <c:pt idx="5">
                  <c:v>151.15095649666421</c:v>
                </c:pt>
                <c:pt idx="6">
                  <c:v>23.545707590350176</c:v>
                </c:pt>
                <c:pt idx="7">
                  <c:v>13.042013607419264</c:v>
                </c:pt>
                <c:pt idx="8">
                  <c:v>9.3409895281305069</c:v>
                </c:pt>
                <c:pt idx="9">
                  <c:v>20.990916749253699</c:v>
                </c:pt>
                <c:pt idx="10">
                  <c:v>46.617335683150714</c:v>
                </c:pt>
                <c:pt idx="11">
                  <c:v>3.6280152917108808</c:v>
                </c:pt>
                <c:pt idx="12">
                  <c:v>-13.186382160089295</c:v>
                </c:pt>
                <c:pt idx="13">
                  <c:v>-1.0717925758652491</c:v>
                </c:pt>
                <c:pt idx="14">
                  <c:v>-8.7525565399779452</c:v>
                </c:pt>
                <c:pt idx="15">
                  <c:v>-50.879240538727359</c:v>
                </c:pt>
                <c:pt idx="16">
                  <c:v>-15.809218167893277</c:v>
                </c:pt>
                <c:pt idx="17">
                  <c:v>-0.8521760586701248</c:v>
                </c:pt>
                <c:pt idx="18">
                  <c:v>-0.69654533149827103</c:v>
                </c:pt>
                <c:pt idx="19">
                  <c:v>0.79178366856241755</c:v>
                </c:pt>
                <c:pt idx="20">
                  <c:v>-40.556536890663665</c:v>
                </c:pt>
                <c:pt idx="21">
                  <c:v>6.7890295403725816</c:v>
                </c:pt>
                <c:pt idx="22">
                  <c:v>-4.3313544245502875</c:v>
                </c:pt>
                <c:pt idx="23">
                  <c:v>1.1928521270570513</c:v>
                </c:pt>
                <c:pt idx="24">
                  <c:v>-8.269782188741793</c:v>
                </c:pt>
                <c:pt idx="25">
                  <c:v>-14.501561131620178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  <c:pt idx="25">
                  <c:v>11.797327956264439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7.8869589569272227</c:v>
                </c:pt>
                <c:pt idx="1">
                  <c:v>8.8728632848063764</c:v>
                </c:pt>
                <c:pt idx="2">
                  <c:v>8.3855725910473264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3.3509624845656774</c:v>
                </c:pt>
                <c:pt idx="1">
                  <c:v>3.3370168468231354</c:v>
                </c:pt>
                <c:pt idx="2">
                  <c:v>4.3484602545623501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1.470025522327965</c:v>
                </c:pt>
                <c:pt idx="1">
                  <c:v>1.7763136184580357</c:v>
                </c:pt>
                <c:pt idx="2">
                  <c:v>1.6008531923419471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1.7343312874621404</c:v>
                </c:pt>
                <c:pt idx="1">
                  <c:v>1.8476917692443626</c:v>
                </c:pt>
                <c:pt idx="2">
                  <c:v>1.7447760756760491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1.2068016874773297</c:v>
                </c:pt>
                <c:pt idx="1">
                  <c:v>1.2901568674005919</c:v>
                </c:pt>
                <c:pt idx="2">
                  <c:v>1.5826687881982444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4.0073526452132437</c:v>
                </c:pt>
                <c:pt idx="1">
                  <c:v>4.1154079673507589</c:v>
                </c:pt>
                <c:pt idx="2">
                  <c:v>4.2964428957066971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9.0346994135263046</c:v>
                </c:pt>
                <c:pt idx="1">
                  <c:v>9.2664104716306586</c:v>
                </c:pt>
                <c:pt idx="2">
                  <c:v>8.548591258340057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7.1805224849751159</c:v>
                </c:pt>
                <c:pt idx="1">
                  <c:v>6.8022508409377567</c:v>
                </c:pt>
                <c:pt idx="2">
                  <c:v>5.1801700843812286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1.8281601445485758</c:v>
                </c:pt>
                <c:pt idx="1">
                  <c:v>1.494407225938551</c:v>
                </c:pt>
                <c:pt idx="2">
                  <c:v>1.2115606622112962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4.5367946815124283</c:v>
                </c:pt>
                <c:pt idx="1">
                  <c:v>4.2448806814194375</c:v>
                </c:pt>
                <c:pt idx="2">
                  <c:v>4.4523911165803307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1.7961363306801481</c:v>
                </c:pt>
                <c:pt idx="1">
                  <c:v>1.6745222860398479</c:v>
                </c:pt>
                <c:pt idx="2">
                  <c:v>1.7545329560317242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0.10732416799275457</c:v>
                </c:pt>
                <c:pt idx="1">
                  <c:v>0.11408195435633253</c:v>
                </c:pt>
                <c:pt idx="2">
                  <c:v>9.2982340291867027E-2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5.694679254198534</c:v>
                </c:pt>
                <c:pt idx="1">
                  <c:v>4.6637758247112728</c:v>
                </c:pt>
                <c:pt idx="2">
                  <c:v>3.7577036487738429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1.4013092842794932</c:v>
                </c:pt>
                <c:pt idx="1">
                  <c:v>1.4298194517347309</c:v>
                </c:pt>
                <c:pt idx="2">
                  <c:v>1.8162614558653787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0.63528422787591254</c:v>
                </c:pt>
                <c:pt idx="1">
                  <c:v>0.52352755792958672</c:v>
                </c:pt>
                <c:pt idx="2">
                  <c:v>0.63223317332130125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3.2674890726404144</c:v>
                </c:pt>
                <c:pt idx="1">
                  <c:v>3.0876485025114411</c:v>
                </c:pt>
                <c:pt idx="2">
                  <c:v>3.111661067649929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6.1270794335983005</c:v>
                </c:pt>
                <c:pt idx="1">
                  <c:v>7.1364809512132767</c:v>
                </c:pt>
                <c:pt idx="2">
                  <c:v>7.8918149923138001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4.5479551871869202</c:v>
                </c:pt>
                <c:pt idx="1">
                  <c:v>4.8837131593243708</c:v>
                </c:pt>
                <c:pt idx="2">
                  <c:v>4.8566738212272549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6.146637671122976</c:v>
                </c:pt>
                <c:pt idx="1">
                  <c:v>6.2422508720674053</c:v>
                </c:pt>
                <c:pt idx="2">
                  <c:v>6.2540166668390569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10.388489766175644</c:v>
                </c:pt>
                <c:pt idx="1">
                  <c:v>12.296468969138608</c:v>
                </c:pt>
                <c:pt idx="2">
                  <c:v>14.058131588204667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0.47150134871215199</c:v>
                </c:pt>
                <c:pt idx="1">
                  <c:v>0.42461742657453627</c:v>
                </c:pt>
                <c:pt idx="2">
                  <c:v>0.50084384383390057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2.1494425296221467</c:v>
                </c:pt>
                <c:pt idx="1">
                  <c:v>1.8706453023547014</c:v>
                </c:pt>
                <c:pt idx="2">
                  <c:v>1.7261644850064886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2.9243136842483417</c:v>
                </c:pt>
                <c:pt idx="1">
                  <c:v>1.8891978692597646</c:v>
                </c:pt>
                <c:pt idx="2">
                  <c:v>2.1196906410121548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2.3122211668464105</c:v>
                </c:pt>
                <c:pt idx="1">
                  <c:v>1.904714858053977</c:v>
                </c:pt>
                <c:pt idx="2">
                  <c:v>1.9534311465631102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0.79098711621862638</c:v>
                </c:pt>
                <c:pt idx="1">
                  <c:v>0.60342806649166392</c:v>
                </c:pt>
                <c:pt idx="2">
                  <c:v>0.42034085049650927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9.0025404500652275</c:v>
                </c:pt>
                <c:pt idx="1">
                  <c:v>8.2077073742287947</c:v>
                </c:pt>
                <c:pt idx="2">
                  <c:v>7.7020304035234775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3.201256103190417</c:v>
                </c:pt>
                <c:pt idx="1">
                  <c:v>28.228200736549525</c:v>
                </c:pt>
                <c:pt idx="2">
                  <c:v>-0.59412494241945524</c:v>
                </c:pt>
                <c:pt idx="3">
                  <c:v>50.060894058171982</c:v>
                </c:pt>
                <c:pt idx="4">
                  <c:v>46.766015252611226</c:v>
                </c:pt>
                <c:pt idx="5">
                  <c:v>-78.471736875319493</c:v>
                </c:pt>
                <c:pt idx="6">
                  <c:v>65.508602406395084</c:v>
                </c:pt>
                <c:pt idx="7">
                  <c:v>328.2902712755531</c:v>
                </c:pt>
                <c:pt idx="8">
                  <c:v>100.3346219852657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269.22115264931222</c:v>
                </c:pt>
                <c:pt idx="1">
                  <c:v>151.60607510166</c:v>
                </c:pt>
                <c:pt idx="2">
                  <c:v>164.52026032376401</c:v>
                </c:pt>
                <c:pt idx="3">
                  <c:v>258.94654415642754</c:v>
                </c:pt>
                <c:pt idx="4">
                  <c:v>218.36648061327514</c:v>
                </c:pt>
                <c:pt idx="5">
                  <c:v>152.06459276220914</c:v>
                </c:pt>
                <c:pt idx="6">
                  <c:v>577.52218064278395</c:v>
                </c:pt>
                <c:pt idx="7">
                  <c:v>1281.2518519416776</c:v>
                </c:pt>
                <c:pt idx="8">
                  <c:v>514.28463581947665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  <c:pt idx="25">
                  <c:v>11.797327956264439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285.47323074104287</c:v>
                </c:pt>
                <c:pt idx="1">
                  <c:v>228.81140507843375</c:v>
                </c:pt>
                <c:pt idx="2">
                  <c:v>273.69312557975366</c:v>
                </c:pt>
                <c:pt idx="3">
                  <c:v>186.85680265237062</c:v>
                </c:pt>
                <c:pt idx="4">
                  <c:v>233.16019125171445</c:v>
                </c:pt>
                <c:pt idx="5">
                  <c:v>587.5417324578392</c:v>
                </c:pt>
                <c:pt idx="6">
                  <c:v>40.566042349454612</c:v>
                </c:pt>
                <c:pt idx="7">
                  <c:v>65.786663023156294</c:v>
                </c:pt>
                <c:pt idx="8">
                  <c:v>58.622271863967235</c:v>
                </c:pt>
                <c:pt idx="9">
                  <c:v>155.93295245926586</c:v>
                </c:pt>
                <c:pt idx="10">
                  <c:v>256.61425094693982</c:v>
                </c:pt>
                <c:pt idx="11">
                  <c:v>114.78521013250426</c:v>
                </c:pt>
                <c:pt idx="12">
                  <c:v>37.279382629704891</c:v>
                </c:pt>
                <c:pt idx="13">
                  <c:v>26.013450446032916</c:v>
                </c:pt>
                <c:pt idx="14">
                  <c:v>46.132676717056285</c:v>
                </c:pt>
                <c:pt idx="15">
                  <c:v>81.54498084523226</c:v>
                </c:pt>
                <c:pt idx="16">
                  <c:v>64.675372604953637</c:v>
                </c:pt>
                <c:pt idx="17">
                  <c:v>186.67806328947736</c:v>
                </c:pt>
                <c:pt idx="18">
                  <c:v>69.906686061791191</c:v>
                </c:pt>
                <c:pt idx="19">
                  <c:v>2.3617948051589832</c:v>
                </c:pt>
                <c:pt idx="20">
                  <c:v>81.561479425875845</c:v>
                </c:pt>
                <c:pt idx="21">
                  <c:v>82.958780897888175</c:v>
                </c:pt>
                <c:pt idx="22">
                  <c:v>25.754850817628345</c:v>
                </c:pt>
                <c:pt idx="23">
                  <c:v>125.85122428403164</c:v>
                </c:pt>
                <c:pt idx="24">
                  <c:v>2.8304236095446793</c:v>
                </c:pt>
                <c:pt idx="25">
                  <c:v>266.39072903976756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automation/Data/Results/Workbooks/LEPs/LN_LEP/LN_LEP_Database.Main.xlsx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London Enterprise Panel</v>
      </c>
      <c r="L1" s="19" t="str">
        <f>CONCATENATE("Industry Table 1.1  Employment by Industry Sector (SIC 2007), ",B$5,"-",F$5,", ",Info!B5)</f>
        <v>Industry Table 1.1  Employment by Industry Sector (SIC 2007), 2015-2035, London Enterprise Panel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32.094000000000001</v>
      </c>
      <c r="N5" s="11">
        <f t="shared" si="1"/>
        <v>38.936999999999969</v>
      </c>
      <c r="O5" s="11">
        <f t="shared" si="1"/>
        <v>32.886000000000038</v>
      </c>
      <c r="P5" s="11">
        <f t="shared" si="1"/>
        <v>33.693000000000062</v>
      </c>
      <c r="Q5" s="11">
        <f t="shared" si="1"/>
        <v>36.102000000000004</v>
      </c>
      <c r="R5" s="40">
        <f t="shared" ref="R5:R10" si="2">IF(D$5-B$5 &lt;&gt; 0,(EXP(LN(D7/B7)/(D$5-B$5))-1)*100,0)</f>
        <v>0.48874927208206742</v>
      </c>
      <c r="S5" s="40">
        <f t="shared" si="0"/>
        <v>0.62394668927396868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123.95999999999995</v>
      </c>
      <c r="N6" s="11">
        <f t="shared" si="1"/>
        <v>135.2290000000001</v>
      </c>
      <c r="O6" s="11">
        <f t="shared" si="1"/>
        <v>146.28700000000012</v>
      </c>
      <c r="P6" s="11">
        <f t="shared" si="1"/>
        <v>143.13199999999992</v>
      </c>
      <c r="Q6" s="11">
        <f t="shared" si="1"/>
        <v>132.733</v>
      </c>
      <c r="R6" s="40">
        <f t="shared" si="2"/>
        <v>3.3676952817013772</v>
      </c>
      <c r="S6" s="40">
        <f t="shared" si="0"/>
        <v>-0.64610937156981407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32.094000000000001</v>
      </c>
      <c r="C7" s="11">
        <f t="array" ref="C7:C12">MMULT(aggregation!$B$3:$W$8,'Ind T2'!C5:C26)</f>
        <v>38.936999999999969</v>
      </c>
      <c r="D7" s="11">
        <f t="array" ref="D7:D12">MMULT(aggregation!$B$3:$W$8,'Ind T2'!D5:D26)</f>
        <v>32.886000000000038</v>
      </c>
      <c r="E7" s="11">
        <f t="array" ref="E7:E12">MMULT(aggregation!$B$3:$W$8,'Ind T2'!E5:E26)</f>
        <v>33.693000000000062</v>
      </c>
      <c r="F7" s="11">
        <f t="array" ref="F7:F12">MMULT(aggregation!$B$3:$W$8,'Ind T2'!F5:F26)</f>
        <v>36.102000000000004</v>
      </c>
      <c r="G7" s="11"/>
      <c r="H7" s="11">
        <f>F7-D7</f>
        <v>3.2159999999999656</v>
      </c>
      <c r="I7" s="11">
        <f t="array" ref="I7:I12">MMULT(aggregation!$B$3:$W$8,'RD T1'!AB7:AB28)</f>
        <v>15.092252952132409</v>
      </c>
      <c r="J7" s="11">
        <f>SUM(H7:I7)</f>
        <v>18.308252952132374</v>
      </c>
      <c r="K7" s="11"/>
      <c r="L7" t="str">
        <f t="shared" si="1"/>
        <v>Construction</v>
      </c>
      <c r="M7" s="11">
        <f t="shared" si="1"/>
        <v>289.43299999999977</v>
      </c>
      <c r="N7" s="11">
        <f t="shared" si="1"/>
        <v>319.71499999999975</v>
      </c>
      <c r="O7" s="11">
        <f t="shared" si="1"/>
        <v>297.79299999999955</v>
      </c>
      <c r="P7" s="11">
        <f t="shared" si="1"/>
        <v>330.63299999999992</v>
      </c>
      <c r="Q7" s="11">
        <f t="shared" si="1"/>
        <v>379.62999999999965</v>
      </c>
      <c r="R7" s="40">
        <f>IF(D$5-B$5 &lt;&gt; 0,(EXP(LN(D9/B9)/(D$5-B$5))-1)*100,0)</f>
        <v>0.57112025952203993</v>
      </c>
      <c r="S7" s="40">
        <f t="shared" si="0"/>
        <v>1.6318277471758735</v>
      </c>
    </row>
    <row r="8" spans="1:19" x14ac:dyDescent="0.2">
      <c r="A8" t="str">
        <f>name!C5</f>
        <v>Manufacturing</v>
      </c>
      <c r="B8" s="11">
        <v>123.95999999999995</v>
      </c>
      <c r="C8" s="11">
        <v>135.2290000000001</v>
      </c>
      <c r="D8" s="11">
        <v>146.28700000000012</v>
      </c>
      <c r="E8" s="11">
        <v>143.13199999999992</v>
      </c>
      <c r="F8" s="11">
        <v>132.733</v>
      </c>
      <c r="G8" s="11"/>
      <c r="H8" s="11">
        <f t="shared" ref="H8:H12" si="3">F8-D8</f>
        <v>-13.554000000000116</v>
      </c>
      <c r="I8" s="11">
        <v>63.521719595464276</v>
      </c>
      <c r="J8" s="11">
        <f t="shared" ref="J8:J12" si="4">SUM(H8:I8)</f>
        <v>49.96771959546416</v>
      </c>
      <c r="K8" s="11"/>
      <c r="L8" t="str">
        <f t="shared" si="1"/>
        <v>Trade, accomod. and transport</v>
      </c>
      <c r="M8" s="11">
        <f t="shared" si="1"/>
        <v>1323.0439999999987</v>
      </c>
      <c r="N8" s="11">
        <f t="shared" si="1"/>
        <v>1418.2639999999994</v>
      </c>
      <c r="O8" s="11">
        <f t="shared" si="1"/>
        <v>1386.4860000000015</v>
      </c>
      <c r="P8" s="11">
        <f t="shared" si="1"/>
        <v>1432.0209999999993</v>
      </c>
      <c r="Q8" s="11">
        <f t="shared" si="1"/>
        <v>1510.7670000000005</v>
      </c>
      <c r="R8" s="40">
        <f t="shared" si="2"/>
        <v>0.94114813256640506</v>
      </c>
      <c r="S8" s="40">
        <f t="shared" si="0"/>
        <v>0.5739406324331231</v>
      </c>
    </row>
    <row r="9" spans="1:19" x14ac:dyDescent="0.2">
      <c r="A9" t="str">
        <f>name!C6</f>
        <v>Construction</v>
      </c>
      <c r="B9" s="11">
        <v>289.43299999999977</v>
      </c>
      <c r="C9" s="11">
        <v>319.71499999999975</v>
      </c>
      <c r="D9" s="11">
        <v>297.79299999999955</v>
      </c>
      <c r="E9" s="11">
        <v>330.63299999999992</v>
      </c>
      <c r="F9" s="11">
        <v>379.62999999999965</v>
      </c>
      <c r="G9" s="11"/>
      <c r="H9" s="11">
        <f t="shared" si="3"/>
        <v>81.837000000000103</v>
      </c>
      <c r="I9" s="11">
        <v>146.76366791209458</v>
      </c>
      <c r="J9" s="11">
        <f t="shared" si="4"/>
        <v>228.60066791209468</v>
      </c>
      <c r="K9" s="11"/>
      <c r="L9" t="str">
        <f t="shared" si="1"/>
        <v>Business and other services</v>
      </c>
      <c r="M9" s="11">
        <f t="shared" si="1"/>
        <v>2621.7690000000021</v>
      </c>
      <c r="N9" s="11">
        <f t="shared" si="1"/>
        <v>2825.7169999999974</v>
      </c>
      <c r="O9" s="11">
        <f t="shared" si="1"/>
        <v>2804.471</v>
      </c>
      <c r="P9" s="11">
        <f t="shared" si="1"/>
        <v>2954.9969999999998</v>
      </c>
      <c r="Q9" s="11">
        <f t="shared" si="1"/>
        <v>3118.7009999999996</v>
      </c>
      <c r="R9" s="40">
        <f t="shared" si="2"/>
        <v>1.3564301330708517</v>
      </c>
      <c r="S9" s="40">
        <f t="shared" si="0"/>
        <v>0.71052325361486979</v>
      </c>
    </row>
    <row r="10" spans="1:19" x14ac:dyDescent="0.2">
      <c r="A10" t="str">
        <f>name!C7</f>
        <v>Trade, accomod. and transport</v>
      </c>
      <c r="B10" s="11">
        <v>1323.0439999999987</v>
      </c>
      <c r="C10" s="11">
        <v>1418.2639999999994</v>
      </c>
      <c r="D10" s="11">
        <v>1386.4860000000015</v>
      </c>
      <c r="E10" s="11">
        <v>1432.0209999999993</v>
      </c>
      <c r="F10" s="11">
        <v>1510.7670000000005</v>
      </c>
      <c r="G10" s="11"/>
      <c r="H10" s="11">
        <f t="shared" si="3"/>
        <v>124.28099999999904</v>
      </c>
      <c r="I10" s="11">
        <v>698.03433346939357</v>
      </c>
      <c r="J10" s="11">
        <f t="shared" si="4"/>
        <v>822.31533346939261</v>
      </c>
      <c r="K10" s="11"/>
      <c r="L10" t="str">
        <f t="shared" si="1"/>
        <v>Non-marketed services</v>
      </c>
      <c r="M10" s="11">
        <f t="shared" si="1"/>
        <v>1188.5840000000012</v>
      </c>
      <c r="N10" s="11">
        <f t="shared" si="1"/>
        <v>1237.2010000000014</v>
      </c>
      <c r="O10" s="11">
        <f t="shared" si="1"/>
        <v>1274.5370000000003</v>
      </c>
      <c r="P10" s="11">
        <f t="shared" si="1"/>
        <v>1290.2299999999996</v>
      </c>
      <c r="Q10" s="11">
        <f t="shared" si="1"/>
        <v>1307.8509999999997</v>
      </c>
      <c r="R10" s="40">
        <f t="shared" si="2"/>
        <v>1.406201142650465</v>
      </c>
      <c r="S10" s="40">
        <f t="shared" si="0"/>
        <v>0.17216374367934328</v>
      </c>
    </row>
    <row r="11" spans="1:19" x14ac:dyDescent="0.2">
      <c r="A11" t="str">
        <f>name!C8</f>
        <v>Business and other services</v>
      </c>
      <c r="B11" s="11">
        <v>2621.7690000000021</v>
      </c>
      <c r="C11" s="11">
        <v>2825.7169999999974</v>
      </c>
      <c r="D11" s="11">
        <v>2804.471</v>
      </c>
      <c r="E11" s="11">
        <v>2954.9969999999998</v>
      </c>
      <c r="F11" s="11">
        <v>3118.7009999999996</v>
      </c>
      <c r="G11" s="11"/>
      <c r="H11" s="11">
        <f t="shared" si="3"/>
        <v>314.22999999999956</v>
      </c>
      <c r="I11" s="11">
        <v>1443.5016284821577</v>
      </c>
      <c r="J11" s="11">
        <f t="shared" si="4"/>
        <v>1757.7316284821572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1188.5840000000012</v>
      </c>
      <c r="C12" s="11">
        <v>1237.2010000000014</v>
      </c>
      <c r="D12" s="11">
        <v>1274.5370000000003</v>
      </c>
      <c r="E12" s="11">
        <v>1290.2299999999996</v>
      </c>
      <c r="F12" s="11">
        <v>1307.8509999999997</v>
      </c>
      <c r="G12" s="11"/>
      <c r="H12" s="11">
        <f t="shared" si="3"/>
        <v>33.313999999999396</v>
      </c>
      <c r="I12" s="11">
        <v>677.54617159934514</v>
      </c>
      <c r="J12" s="11">
        <f t="shared" si="4"/>
        <v>710.86017159934454</v>
      </c>
      <c r="K12" s="11"/>
      <c r="L12" s="24" t="str">
        <f t="shared" ref="L12:Q12" si="5">A14</f>
        <v>All industries</v>
      </c>
      <c r="M12" s="34">
        <f t="shared" si="5"/>
        <v>5578.8840000000018</v>
      </c>
      <c r="N12" s="34">
        <f t="shared" si="5"/>
        <v>5975.0629999999983</v>
      </c>
      <c r="O12" s="34">
        <f t="shared" si="5"/>
        <v>5942.4600000000009</v>
      </c>
      <c r="P12" s="34">
        <f t="shared" si="5"/>
        <v>6184.7059999999983</v>
      </c>
      <c r="Q12" s="34">
        <f t="shared" si="5"/>
        <v>6485.7839999999987</v>
      </c>
      <c r="R12" s="43">
        <f>IF(D$5-B$5 &lt;&gt; 0,(EXP(LN(D14/B14)/(D$5-B$5))-1)*100,0)</f>
        <v>1.2706942261491383</v>
      </c>
      <c r="S12" s="43">
        <f>F41</f>
        <v>0.5849677316024593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5578.8840000000018</v>
      </c>
      <c r="C14" s="34">
        <f t="shared" ref="C14:F14" si="6">SUM(C7:C12)</f>
        <v>5975.0629999999983</v>
      </c>
      <c r="D14" s="34">
        <f t="shared" si="6"/>
        <v>5942.4600000000009</v>
      </c>
      <c r="E14" s="34">
        <f t="shared" si="6"/>
        <v>6184.7059999999983</v>
      </c>
      <c r="F14" s="34">
        <f t="shared" si="6"/>
        <v>6485.7839999999987</v>
      </c>
      <c r="G14" s="34"/>
      <c r="H14" s="34">
        <f>SUM(H7:H12)</f>
        <v>543.32399999999802</v>
      </c>
      <c r="I14" s="34">
        <f>SUM(I7:I12)</f>
        <v>3044.4597740105878</v>
      </c>
      <c r="J14" s="34">
        <f t="shared" ref="J14" si="7">SUM(J7:J12)</f>
        <v>3587.7837740105856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0.57527634559169882</v>
      </c>
      <c r="C20" s="18">
        <f t="shared" si="8"/>
        <v>0.6516584009239732</v>
      </c>
      <c r="D20" s="18">
        <f t="shared" si="8"/>
        <v>0.5534071748063939</v>
      </c>
      <c r="E20" s="18">
        <f t="shared" si="8"/>
        <v>0.5447793314670103</v>
      </c>
      <c r="F20" s="18">
        <f t="shared" si="8"/>
        <v>0.55663278333043487</v>
      </c>
      <c r="G20" s="351"/>
      <c r="H20" s="40">
        <f>IF(D7&gt;0,(H7/D7)*100,0)</f>
        <v>9.7792373654441462</v>
      </c>
      <c r="I20" s="40">
        <f>IF(D7&gt;0,(I7/D7)*100,0)</f>
        <v>45.892638059150983</v>
      </c>
      <c r="J20" s="40">
        <f>IF(D7&gt;0,(J7/D7)*100,0)</f>
        <v>55.671875424595129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2.2219497662973438</v>
      </c>
      <c r="C21" s="18">
        <f t="shared" si="8"/>
        <v>2.2632229986529038</v>
      </c>
      <c r="D21" s="18">
        <f t="shared" si="8"/>
        <v>2.4617246056347053</v>
      </c>
      <c r="E21" s="18">
        <f t="shared" si="8"/>
        <v>2.3142894747139144</v>
      </c>
      <c r="F21" s="18">
        <f t="shared" si="8"/>
        <v>2.0465220550052243</v>
      </c>
      <c r="G21" s="351"/>
      <c r="H21" s="40">
        <f t="shared" ref="H21:H25" si="9">IF(D8&gt;0,(H8/D8)*100,0)</f>
        <v>-9.2653482537751852</v>
      </c>
      <c r="I21" s="40">
        <f t="shared" ref="I21:I25" si="10">IF(D8&gt;0,(I8/D8)*100,0)</f>
        <v>43.422668860161345</v>
      </c>
      <c r="J21" s="40">
        <f t="shared" ref="J21:J27" si="11">IF(D8&gt;0,(J8/D8)*100,0)</f>
        <v>34.157320606386158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5.1880089279504586</v>
      </c>
      <c r="C22" s="18">
        <f t="shared" si="8"/>
        <v>5.3508222423763536</v>
      </c>
      <c r="D22" s="18">
        <f t="shared" si="8"/>
        <v>5.0112747919211822</v>
      </c>
      <c r="E22" s="18">
        <f t="shared" si="8"/>
        <v>5.3459776422678784</v>
      </c>
      <c r="F22" s="18">
        <f t="shared" si="8"/>
        <v>5.8532630750576917</v>
      </c>
      <c r="G22" s="351"/>
      <c r="H22" s="40">
        <f t="shared" si="9"/>
        <v>27.481169805871943</v>
      </c>
      <c r="I22" s="40">
        <f t="shared" si="10"/>
        <v>49.283787030620196</v>
      </c>
      <c r="J22" s="40">
        <f t="shared" si="11"/>
        <v>76.764956836492132</v>
      </c>
      <c r="K22" s="351"/>
    </row>
    <row r="23" spans="1:12" x14ac:dyDescent="0.2">
      <c r="A23" t="str">
        <f>$A$10</f>
        <v>Trade, accomod. and transport</v>
      </c>
      <c r="B23" s="18">
        <f t="shared" si="8"/>
        <v>23.715208991619082</v>
      </c>
      <c r="C23" s="18">
        <f t="shared" si="8"/>
        <v>23.736385708401734</v>
      </c>
      <c r="D23" s="18">
        <f t="shared" si="8"/>
        <v>23.33185246514072</v>
      </c>
      <c r="E23" s="18">
        <f t="shared" si="8"/>
        <v>23.154229158184716</v>
      </c>
      <c r="F23" s="18">
        <f t="shared" si="8"/>
        <v>23.293513937559453</v>
      </c>
      <c r="G23" s="351"/>
      <c r="H23" s="40">
        <f t="shared" si="9"/>
        <v>8.9637399872771102</v>
      </c>
      <c r="I23" s="40">
        <f t="shared" si="10"/>
        <v>50.345573880255031</v>
      </c>
      <c r="J23" s="40">
        <f t="shared" si="11"/>
        <v>59.30931386753214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46.994506428167377</v>
      </c>
      <c r="C24" s="18">
        <f t="shared" si="8"/>
        <v>47.291836086079734</v>
      </c>
      <c r="D24" s="18">
        <f t="shared" si="8"/>
        <v>47.193771603006155</v>
      </c>
      <c r="E24" s="18">
        <f t="shared" si="8"/>
        <v>47.779102191761432</v>
      </c>
      <c r="F24" s="18">
        <f t="shared" si="8"/>
        <v>48.08518137514293</v>
      </c>
      <c r="G24" s="351"/>
      <c r="H24" s="40">
        <f t="shared" si="9"/>
        <v>11.204608640987892</v>
      </c>
      <c r="I24" s="40">
        <f t="shared" si="10"/>
        <v>51.471440727401273</v>
      </c>
      <c r="J24" s="40">
        <f t="shared" si="11"/>
        <v>62.676049368389165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21.305049540374039</v>
      </c>
      <c r="C25" s="18">
        <f t="shared" si="8"/>
        <v>20.706074563565299</v>
      </c>
      <c r="D25" s="18">
        <f t="shared" si="8"/>
        <v>21.447969359490852</v>
      </c>
      <c r="E25" s="18">
        <f t="shared" si="8"/>
        <v>20.861622201605055</v>
      </c>
      <c r="F25" s="18">
        <f t="shared" si="8"/>
        <v>20.164886773904279</v>
      </c>
      <c r="G25" s="351"/>
      <c r="H25" s="40">
        <f t="shared" si="9"/>
        <v>2.6138119175825723</v>
      </c>
      <c r="I25" s="40">
        <f t="shared" si="10"/>
        <v>53.160180645940059</v>
      </c>
      <c r="J25" s="40">
        <f t="shared" si="11"/>
        <v>55.773992563522626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9.1430821578941703</v>
      </c>
      <c r="I27" s="43">
        <f>IF(D14&gt;0,(I14/D14)*100,0)</f>
        <v>51.232314125977915</v>
      </c>
      <c r="J27" s="43">
        <f t="shared" si="11"/>
        <v>60.375396283872085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London Enterprise Panel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4.9505357050606547</v>
      </c>
      <c r="C34" s="18">
        <f t="shared" si="12"/>
        <v>-15.540488481392856</v>
      </c>
      <c r="D34" s="18">
        <f t="shared" si="12"/>
        <v>0.48603866165171095</v>
      </c>
      <c r="E34" s="18">
        <f t="shared" si="12"/>
        <v>0.69297166173398761</v>
      </c>
      <c r="F34" s="18">
        <f t="shared" ref="F34:F39" si="13">IF(F$5-D$5 &lt;&gt; 0,(EXP(LN(F7/D7)/(F$5-D$5))-1)*100,0)</f>
        <v>0.62394668927396868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2.1990990497402718</v>
      </c>
      <c r="C35" s="18">
        <f t="shared" si="12"/>
        <v>8.1772400890341768</v>
      </c>
      <c r="D35" s="18">
        <f t="shared" si="12"/>
        <v>-0.43511390769679359</v>
      </c>
      <c r="E35" s="18">
        <f t="shared" si="12"/>
        <v>-0.75143936808275136</v>
      </c>
      <c r="F35" s="18">
        <f t="shared" si="13"/>
        <v>-0.64610937156981407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2.5188537097442287</v>
      </c>
      <c r="C36" s="18">
        <f t="shared" si="12"/>
        <v>-6.856731776738723</v>
      </c>
      <c r="D36" s="18">
        <f t="shared" si="12"/>
        <v>2.1142477980888197</v>
      </c>
      <c r="E36" s="18">
        <f t="shared" si="12"/>
        <v>1.3914730602873515</v>
      </c>
      <c r="F36" s="18">
        <f t="shared" si="13"/>
        <v>1.6318277471758735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1.7526428081922285</v>
      </c>
      <c r="C37" s="18">
        <f t="shared" si="12"/>
        <v>-2.240626568819204</v>
      </c>
      <c r="D37" s="18">
        <f>IF(E$5-D$5 &lt;&gt; 0,(EXP(LN(E10/D10)/(E$5-D$5))-1)*100,0)</f>
        <v>0.648377818736523</v>
      </c>
      <c r="E37" s="18">
        <f t="shared" si="12"/>
        <v>0.53674268632761812</v>
      </c>
      <c r="F37" s="18">
        <f t="shared" si="13"/>
        <v>0.5739406324331231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1.8904687189889469</v>
      </c>
      <c r="C38" s="18">
        <f t="shared" si="12"/>
        <v>-0.75187996533260248</v>
      </c>
      <c r="D38" s="18">
        <f t="shared" si="12"/>
        <v>1.051140192644362</v>
      </c>
      <c r="E38" s="18">
        <f t="shared" si="12"/>
        <v>0.54064557523312295</v>
      </c>
      <c r="F38" s="18">
        <f t="shared" si="13"/>
        <v>0.71052325361486979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1.0072612532078695</v>
      </c>
      <c r="C39" s="18">
        <f t="shared" si="12"/>
        <v>3.0177796493858988</v>
      </c>
      <c r="D39" s="18">
        <f t="shared" si="12"/>
        <v>0.24505019136460415</v>
      </c>
      <c r="E39" s="18">
        <f t="shared" si="12"/>
        <v>0.13574039517538772</v>
      </c>
      <c r="F39" s="18">
        <f t="shared" si="13"/>
        <v>0.17216374367934328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1.7299402345130277</v>
      </c>
      <c r="C41" s="18">
        <f>IF(D$5-C$5 &lt;&gt; 0,(EXP(LN(D14/C14)/(D$5-C$5))-1)*100,0)</f>
        <v>-0.54565115045644985</v>
      </c>
      <c r="D41" s="18">
        <f>IF(E$5-D$5 &lt;&gt; 0,(EXP(LN(E14/D14)/(E$5-D$5))-1)*100,0)</f>
        <v>0.80232715726484827</v>
      </c>
      <c r="E41" s="18">
        <f>IF(F$5-E$5 &lt;&gt; 0,(EXP(LN(F14/E14)/(F$5-E$5))-1)*100,0)</f>
        <v>0.4764638410243105</v>
      </c>
      <c r="F41" s="18">
        <f>IF(F$5-D$5 &lt;&gt; 0,(EXP(LN(F14/D14)/(F$5-D$5))-1)*100,0)</f>
        <v>0.5849677316024593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6.842999999999968</v>
      </c>
      <c r="C45" s="27">
        <f>D7-C7</f>
        <v>-6.0509999999999309</v>
      </c>
      <c r="D45" s="27">
        <f>E7-D7</f>
        <v>0.80700000000002348</v>
      </c>
      <c r="E45" s="27">
        <f>F7-E7</f>
        <v>2.4089999999999421</v>
      </c>
      <c r="F45" s="27">
        <f>F7-D7</f>
        <v>3.2159999999999656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11.269000000000148</v>
      </c>
      <c r="C46" s="27">
        <f>D8-C8</f>
        <v>11.058000000000021</v>
      </c>
      <c r="D46" s="27">
        <f t="shared" si="14"/>
        <v>-3.1550000000002001</v>
      </c>
      <c r="E46" s="27">
        <f t="shared" si="14"/>
        <v>-10.398999999999916</v>
      </c>
      <c r="F46" s="27">
        <f t="shared" ref="F46:F52" si="15">F8-D8</f>
        <v>-13.554000000000116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30.281999999999982</v>
      </c>
      <c r="C47" s="27">
        <f t="shared" ref="C47:C50" si="16">D9-C9</f>
        <v>-21.922000000000196</v>
      </c>
      <c r="D47" s="27">
        <f t="shared" si="14"/>
        <v>32.840000000000373</v>
      </c>
      <c r="E47" s="27">
        <f t="shared" si="14"/>
        <v>48.99699999999973</v>
      </c>
      <c r="F47" s="27">
        <f t="shared" si="15"/>
        <v>81.837000000000103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95.220000000000709</v>
      </c>
      <c r="C48" s="27">
        <f t="shared" si="16"/>
        <v>-31.777999999997974</v>
      </c>
      <c r="D48" s="27">
        <f t="shared" si="14"/>
        <v>45.534999999997808</v>
      </c>
      <c r="E48" s="27">
        <f t="shared" si="14"/>
        <v>78.746000000001231</v>
      </c>
      <c r="F48" s="27">
        <f t="shared" si="15"/>
        <v>124.28099999999904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203.94799999999532</v>
      </c>
      <c r="C49" s="27">
        <f t="shared" si="16"/>
        <v>-21.245999999997366</v>
      </c>
      <c r="D49" s="27">
        <f t="shared" si="14"/>
        <v>150.52599999999984</v>
      </c>
      <c r="E49" s="27">
        <f t="shared" si="14"/>
        <v>163.70399999999972</v>
      </c>
      <c r="F49" s="27">
        <f t="shared" si="15"/>
        <v>314.22999999999956</v>
      </c>
    </row>
    <row r="50" spans="1:6" x14ac:dyDescent="0.2">
      <c r="A50" t="str">
        <f>$A$12</f>
        <v>Non-marketed services</v>
      </c>
      <c r="B50" s="27">
        <f t="shared" si="14"/>
        <v>48.617000000000189</v>
      </c>
      <c r="C50" s="27">
        <f t="shared" si="16"/>
        <v>37.335999999998876</v>
      </c>
      <c r="D50" s="27">
        <f t="shared" si="14"/>
        <v>15.692999999999302</v>
      </c>
      <c r="E50" s="27">
        <f t="shared" si="14"/>
        <v>17.621000000000095</v>
      </c>
      <c r="F50" s="27">
        <f t="shared" si="15"/>
        <v>33.313999999999396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396.17899999999645</v>
      </c>
      <c r="C52" s="29">
        <f>D14-C14</f>
        <v>-32.602999999997337</v>
      </c>
      <c r="D52" s="29">
        <f t="shared" si="14"/>
        <v>242.24599999999737</v>
      </c>
      <c r="E52" s="29">
        <f t="shared" si="14"/>
        <v>301.07800000000043</v>
      </c>
      <c r="F52" s="29">
        <f t="shared" si="15"/>
        <v>543.3239999999978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London Enterprise Panel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1.6950000000000012</v>
      </c>
      <c r="C5" s="11">
        <v>4.5530000000000008</v>
      </c>
      <c r="D5" s="11">
        <v>1.0340000000000014</v>
      </c>
      <c r="E5" s="11">
        <v>1.071000000000002</v>
      </c>
      <c r="F5" s="11">
        <v>1.100000000000003</v>
      </c>
      <c r="G5" s="10"/>
    </row>
    <row r="6" spans="1:7" x14ac:dyDescent="0.2">
      <c r="A6" s="10" t="str">
        <f>name!B5</f>
        <v>Mining and quarrying</v>
      </c>
      <c r="B6" s="11">
        <v>4.2609999999999957</v>
      </c>
      <c r="C6" s="11">
        <v>2.2420000000000027</v>
      </c>
      <c r="D6" s="11">
        <v>2.703999999999994</v>
      </c>
      <c r="E6" s="11">
        <v>2.1970000000000032</v>
      </c>
      <c r="F6" s="11">
        <v>1.6439999999999981</v>
      </c>
    </row>
    <row r="7" spans="1:7" x14ac:dyDescent="0.2">
      <c r="A7" s="10" t="str">
        <f>name!B6</f>
        <v>Food drink and tobacco</v>
      </c>
      <c r="B7" s="11">
        <v>28.489999999999913</v>
      </c>
      <c r="C7" s="11">
        <v>43.140000000000057</v>
      </c>
      <c r="D7" s="11">
        <v>44.623000000000069</v>
      </c>
      <c r="E7" s="11">
        <v>45.288999999999859</v>
      </c>
      <c r="F7" s="11">
        <v>44.385999999999946</v>
      </c>
      <c r="G7" s="11"/>
    </row>
    <row r="8" spans="1:7" x14ac:dyDescent="0.2">
      <c r="A8" s="10" t="str">
        <f>name!B7</f>
        <v>Engineering</v>
      </c>
      <c r="B8" s="11">
        <v>9.7490000000000023</v>
      </c>
      <c r="C8" s="11">
        <v>13.439999999999994</v>
      </c>
      <c r="D8" s="11">
        <v>13.727000000000006</v>
      </c>
      <c r="E8" s="11">
        <v>17.33499999999999</v>
      </c>
      <c r="F8" s="11">
        <v>18.49499999999998</v>
      </c>
      <c r="G8" s="11"/>
    </row>
    <row r="9" spans="1:7" x14ac:dyDescent="0.2">
      <c r="A9" s="10" t="str">
        <f>name!B8</f>
        <v>Rest of manufacturing</v>
      </c>
      <c r="B9" s="11">
        <v>85.721000000000032</v>
      </c>
      <c r="C9" s="11">
        <v>78.649000000000044</v>
      </c>
      <c r="D9" s="11">
        <v>87.937000000000054</v>
      </c>
      <c r="E9" s="11">
        <v>80.508000000000067</v>
      </c>
      <c r="F9" s="11">
        <v>69.852000000000089</v>
      </c>
      <c r="G9" s="11"/>
    </row>
    <row r="10" spans="1:7" x14ac:dyDescent="0.2">
      <c r="A10" s="10" t="str">
        <f>name!B9</f>
        <v>Electricity and gas</v>
      </c>
      <c r="B10" s="11">
        <v>10.292999999999997</v>
      </c>
      <c r="C10" s="11">
        <v>15.212999999999999</v>
      </c>
      <c r="D10" s="11">
        <v>12.423000000000011</v>
      </c>
      <c r="E10" s="11">
        <v>12.219000000000023</v>
      </c>
      <c r="F10" s="11">
        <v>12.449999999999992</v>
      </c>
      <c r="G10" s="11"/>
    </row>
    <row r="11" spans="1:7" x14ac:dyDescent="0.2">
      <c r="A11" s="10" t="str">
        <f>name!B10</f>
        <v>Water and sewerage</v>
      </c>
      <c r="B11" s="11">
        <v>15.845000000000004</v>
      </c>
      <c r="C11" s="11">
        <v>16.92899999999997</v>
      </c>
      <c r="D11" s="11">
        <v>16.725000000000033</v>
      </c>
      <c r="E11" s="11">
        <v>18.206000000000035</v>
      </c>
      <c r="F11" s="11">
        <v>20.908000000000008</v>
      </c>
      <c r="G11" s="11"/>
    </row>
    <row r="12" spans="1:7" x14ac:dyDescent="0.2">
      <c r="A12" s="10" t="str">
        <f>name!B11</f>
        <v>Construction</v>
      </c>
      <c r="B12" s="11">
        <v>289.43299999999977</v>
      </c>
      <c r="C12" s="11">
        <v>319.71499999999975</v>
      </c>
      <c r="D12" s="11">
        <v>297.79299999999955</v>
      </c>
      <c r="E12" s="11">
        <v>330.63299999999992</v>
      </c>
      <c r="F12" s="11">
        <v>379.62999999999965</v>
      </c>
      <c r="G12" s="11"/>
    </row>
    <row r="13" spans="1:7" x14ac:dyDescent="0.2">
      <c r="A13" s="10" t="str">
        <f>name!B12</f>
        <v>Wholesale and retail trade</v>
      </c>
      <c r="B13" s="11">
        <v>665.9449999999996</v>
      </c>
      <c r="C13" s="11">
        <v>638.43500000000051</v>
      </c>
      <c r="D13" s="11">
        <v>638.69300000000158</v>
      </c>
      <c r="E13" s="11">
        <v>631.94299999999953</v>
      </c>
      <c r="F13" s="11">
        <v>632.02299999999991</v>
      </c>
      <c r="G13" s="11"/>
    </row>
    <row r="14" spans="1:7" x14ac:dyDescent="0.2">
      <c r="A14" s="10" t="str">
        <f>name!B13</f>
        <v>Transport and storage</v>
      </c>
      <c r="B14" s="11">
        <v>286.78999999999979</v>
      </c>
      <c r="C14" s="11">
        <v>321.04499999999962</v>
      </c>
      <c r="D14" s="11">
        <v>319.80400000000043</v>
      </c>
      <c r="E14" s="11">
        <v>344.99999999999875</v>
      </c>
      <c r="F14" s="11">
        <v>345.39200000000034</v>
      </c>
      <c r="G14" s="11"/>
    </row>
    <row r="15" spans="1:7" x14ac:dyDescent="0.2">
      <c r="A15" s="10" t="str">
        <f>name!B14</f>
        <v>Accommodation and food</v>
      </c>
      <c r="B15" s="11">
        <v>370.30899999999929</v>
      </c>
      <c r="C15" s="11">
        <v>458.78399999999931</v>
      </c>
      <c r="D15" s="11">
        <v>427.98899999999946</v>
      </c>
      <c r="E15" s="11">
        <v>455.07800000000088</v>
      </c>
      <c r="F15" s="11">
        <v>533.35200000000032</v>
      </c>
      <c r="G15" s="11"/>
    </row>
    <row r="16" spans="1:7" x14ac:dyDescent="0.2">
      <c r="A16" s="10" t="str">
        <f>name!B15</f>
        <v>Media</v>
      </c>
      <c r="B16" s="11">
        <v>169.83700000000016</v>
      </c>
      <c r="C16" s="11">
        <v>167.9049999999996</v>
      </c>
      <c r="D16" s="11">
        <v>177.64399999999992</v>
      </c>
      <c r="E16" s="11">
        <v>186.1599999999998</v>
      </c>
      <c r="F16" s="11">
        <v>190.38899999999984</v>
      </c>
      <c r="G16" s="11"/>
    </row>
    <row r="17" spans="1:7" x14ac:dyDescent="0.2">
      <c r="A17" s="10" t="str">
        <f>name!B16</f>
        <v>Information technology</v>
      </c>
      <c r="B17" s="11">
        <v>262.0330000000011</v>
      </c>
      <c r="C17" s="11">
        <v>316.02800000000002</v>
      </c>
      <c r="D17" s="11">
        <v>332.73600000000027</v>
      </c>
      <c r="E17" s="11">
        <v>360.24299999999971</v>
      </c>
      <c r="F17" s="11">
        <v>393.24300000000113</v>
      </c>
      <c r="G17" s="11"/>
    </row>
    <row r="18" spans="1:7" x14ac:dyDescent="0.2">
      <c r="A18" s="10" t="str">
        <f>name!B17</f>
        <v>Finance and insurance</v>
      </c>
      <c r="B18" s="11">
        <v>372.22300000000041</v>
      </c>
      <c r="C18" s="11">
        <v>408.94499999999977</v>
      </c>
      <c r="D18" s="11">
        <v>403.88499999999982</v>
      </c>
      <c r="E18" s="11">
        <v>410.36399999999981</v>
      </c>
      <c r="F18" s="11">
        <v>414.92299999999932</v>
      </c>
      <c r="G18" s="11"/>
    </row>
    <row r="19" spans="1:7" x14ac:dyDescent="0.2">
      <c r="A19" s="10" t="str">
        <f>name!B18</f>
        <v>Real estate</v>
      </c>
      <c r="B19" s="11">
        <v>136.39700000000022</v>
      </c>
      <c r="C19" s="11">
        <v>130.66800000000001</v>
      </c>
      <c r="D19" s="11">
        <v>160.77700000000041</v>
      </c>
      <c r="E19" s="11">
        <v>152.81599999999969</v>
      </c>
      <c r="F19" s="11">
        <v>160.81899999999962</v>
      </c>
      <c r="G19" s="11"/>
    </row>
    <row r="20" spans="1:7" x14ac:dyDescent="0.2">
      <c r="A20" s="10" t="str">
        <f>name!B19</f>
        <v>Professional services</v>
      </c>
      <c r="B20" s="11">
        <v>758.16800000000092</v>
      </c>
      <c r="C20" s="11">
        <v>830.11699999999735</v>
      </c>
      <c r="D20" s="11">
        <v>777.96899999999948</v>
      </c>
      <c r="E20" s="11">
        <v>823.48300000000063</v>
      </c>
      <c r="F20" s="11">
        <v>871.90900000000033</v>
      </c>
      <c r="G20" s="11"/>
    </row>
    <row r="21" spans="1:7" x14ac:dyDescent="0.2">
      <c r="A21" s="10" t="str">
        <f>name!B20</f>
        <v>Support services</v>
      </c>
      <c r="B21" s="11">
        <v>570.41899999999941</v>
      </c>
      <c r="C21" s="11">
        <v>610.37799999999993</v>
      </c>
      <c r="D21" s="11">
        <v>583.18400000000076</v>
      </c>
      <c r="E21" s="11">
        <v>611.80200000000048</v>
      </c>
      <c r="F21" s="11">
        <v>643.1999999999997</v>
      </c>
      <c r="G21" s="11"/>
    </row>
    <row r="22" spans="1:7" x14ac:dyDescent="0.2">
      <c r="A22" s="10" t="str">
        <f>name!B21</f>
        <v>Public admin. and defence</v>
      </c>
      <c r="B22" s="11">
        <v>223.23000000000027</v>
      </c>
      <c r="C22" s="11">
        <v>245.19899999999978</v>
      </c>
      <c r="D22" s="11">
        <v>260.13199999999995</v>
      </c>
      <c r="E22" s="11">
        <v>265.10699999999974</v>
      </c>
      <c r="F22" s="11">
        <v>263.22800000000007</v>
      </c>
      <c r="G22" s="11"/>
    </row>
    <row r="23" spans="1:7" x14ac:dyDescent="0.2">
      <c r="A23" s="10" t="str">
        <f>name!B22</f>
        <v>Education</v>
      </c>
      <c r="B23" s="11">
        <v>424.52900000000102</v>
      </c>
      <c r="C23" s="11">
        <v>401.33700000000084</v>
      </c>
      <c r="D23" s="11">
        <v>428.92799999999949</v>
      </c>
      <c r="E23" s="11">
        <v>416.31699999999972</v>
      </c>
      <c r="F23" s="11">
        <v>426.25200000000024</v>
      </c>
      <c r="G23" s="11"/>
    </row>
    <row r="24" spans="1:7" x14ac:dyDescent="0.2">
      <c r="A24" s="10" t="str">
        <f>name!B23</f>
        <v>Health and social work</v>
      </c>
      <c r="B24" s="11">
        <v>540.82500000000005</v>
      </c>
      <c r="C24" s="11">
        <v>590.66500000000065</v>
      </c>
      <c r="D24" s="11">
        <v>585.47700000000066</v>
      </c>
      <c r="E24" s="11">
        <v>608.80600000000015</v>
      </c>
      <c r="F24" s="11">
        <v>618.37099999999953</v>
      </c>
      <c r="G24" s="11"/>
    </row>
    <row r="25" spans="1:7" x14ac:dyDescent="0.2">
      <c r="A25" s="10" t="str">
        <f>name!B24</f>
        <v>Arts and entertainment</v>
      </c>
      <c r="B25" s="11">
        <v>201.18300000000036</v>
      </c>
      <c r="C25" s="11">
        <v>194.0840000000006</v>
      </c>
      <c r="D25" s="11">
        <v>208.18699999999953</v>
      </c>
      <c r="E25" s="11">
        <v>230.31000000000009</v>
      </c>
      <c r="F25" s="11">
        <v>253.4349999999998</v>
      </c>
      <c r="G25" s="11"/>
    </row>
    <row r="26" spans="1:7" x14ac:dyDescent="0.2">
      <c r="A26" s="10" t="str">
        <f>name!B25</f>
        <v>Other services</v>
      </c>
      <c r="B26" s="11">
        <v>151.50899999999973</v>
      </c>
      <c r="C26" s="11">
        <v>167.5919999999999</v>
      </c>
      <c r="D26" s="11">
        <v>160.08899999999994</v>
      </c>
      <c r="E26" s="11">
        <v>179.8189999999997</v>
      </c>
      <c r="F26" s="11">
        <v>190.78299999999996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5578.8840000000027</v>
      </c>
      <c r="C28" s="11">
        <f t="shared" ref="C28:F28" si="0">SUM(C5:C26)</f>
        <v>5975.0629999999974</v>
      </c>
      <c r="D28" s="11">
        <f t="shared" si="0"/>
        <v>5942.4600000000019</v>
      </c>
      <c r="E28" s="11">
        <f t="shared" si="0"/>
        <v>6184.7059999999992</v>
      </c>
      <c r="F28" s="11">
        <f t="shared" si="0"/>
        <v>6485.7839999999997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3.0382420570135536E-2</v>
      </c>
      <c r="C32" s="18">
        <f t="shared" ref="C32:E32" si="1">C5/C$28*100</f>
        <v>7.6200033372033113E-2</v>
      </c>
      <c r="D32" s="18">
        <f t="shared" si="1"/>
        <v>1.7400201263449835E-2</v>
      </c>
      <c r="E32" s="18">
        <f t="shared" si="1"/>
        <v>1.7316910456212503E-2</v>
      </c>
      <c r="F32" s="18">
        <f>F5/F$28*100</f>
        <v>1.696017011975735E-2</v>
      </c>
    </row>
    <row r="33" spans="1:6" x14ac:dyDescent="0.2">
      <c r="A33" t="str">
        <f>$A$6</f>
        <v>Mining and quarrying</v>
      </c>
      <c r="B33" s="18">
        <f t="shared" ref="B33:F53" si="2">B6/B$28*100</f>
        <v>7.6377282624983653E-2</v>
      </c>
      <c r="C33" s="18">
        <f t="shared" si="2"/>
        <v>3.7522616916340519E-2</v>
      </c>
      <c r="D33" s="18">
        <f t="shared" si="2"/>
        <v>4.5503040828209079E-2</v>
      </c>
      <c r="E33" s="18">
        <f t="shared" si="2"/>
        <v>3.5523111365358413E-2</v>
      </c>
      <c r="F33" s="18">
        <f t="shared" si="2"/>
        <v>2.5347745160800884E-2</v>
      </c>
    </row>
    <row r="34" spans="1:6" x14ac:dyDescent="0.2">
      <c r="A34" t="str">
        <f>$A$7</f>
        <v>Food drink and tobacco</v>
      </c>
      <c r="B34" s="18">
        <f t="shared" si="2"/>
        <v>0.51067561182487209</v>
      </c>
      <c r="C34" s="18">
        <f t="shared" si="2"/>
        <v>0.72200075547320719</v>
      </c>
      <c r="D34" s="18">
        <f t="shared" si="2"/>
        <v>0.75091796999895766</v>
      </c>
      <c r="E34" s="18">
        <f t="shared" si="2"/>
        <v>0.73227409678002253</v>
      </c>
      <c r="F34" s="18">
        <f t="shared" si="2"/>
        <v>0.68435828266867893</v>
      </c>
    </row>
    <row r="35" spans="1:6" x14ac:dyDescent="0.2">
      <c r="A35" t="str">
        <f>$A$8</f>
        <v>Engineering</v>
      </c>
      <c r="B35" s="18">
        <f t="shared" si="2"/>
        <v>0.17474821129100368</v>
      </c>
      <c r="C35" s="18">
        <f t="shared" si="2"/>
        <v>0.22493486679554675</v>
      </c>
      <c r="D35" s="18">
        <f t="shared" si="2"/>
        <v>0.23099861000326466</v>
      </c>
      <c r="E35" s="18">
        <f t="shared" si="2"/>
        <v>0.28028818184728571</v>
      </c>
      <c r="F35" s="18">
        <f t="shared" si="2"/>
        <v>0.28516213305901</v>
      </c>
    </row>
    <row r="36" spans="1:6" x14ac:dyDescent="0.2">
      <c r="A36" t="str">
        <f>$A$9</f>
        <v>Rest of manufacturing</v>
      </c>
      <c r="B36" s="18">
        <f t="shared" si="2"/>
        <v>1.5365259431814677</v>
      </c>
      <c r="C36" s="18">
        <f t="shared" si="2"/>
        <v>1.3162873763841498</v>
      </c>
      <c r="D36" s="18">
        <f t="shared" si="2"/>
        <v>1.4798080256324826</v>
      </c>
      <c r="E36" s="18">
        <f t="shared" si="2"/>
        <v>1.3017271960866059</v>
      </c>
      <c r="F36" s="18">
        <f t="shared" si="2"/>
        <v>1.0770016392775352</v>
      </c>
    </row>
    <row r="37" spans="1:6" x14ac:dyDescent="0.2">
      <c r="A37" t="str">
        <f>$A$10</f>
        <v>Electricity and gas</v>
      </c>
      <c r="B37" s="18">
        <f t="shared" si="2"/>
        <v>0.18449926544448661</v>
      </c>
      <c r="C37" s="18">
        <f t="shared" si="2"/>
        <v>0.25460819408933438</v>
      </c>
      <c r="D37" s="18">
        <f t="shared" si="2"/>
        <v>0.20905483587605145</v>
      </c>
      <c r="E37" s="18">
        <f t="shared" si="2"/>
        <v>0.19756800080715275</v>
      </c>
      <c r="F37" s="18">
        <f t="shared" si="2"/>
        <v>0.19195828908270754</v>
      </c>
    </row>
    <row r="38" spans="1:6" x14ac:dyDescent="0.2">
      <c r="A38" t="str">
        <f>$A$11</f>
        <v>Water and sewerage</v>
      </c>
      <c r="B38" s="18">
        <f t="shared" si="2"/>
        <v>0.28401737695209289</v>
      </c>
      <c r="C38" s="18">
        <f t="shared" si="2"/>
        <v>0.28332755654626535</v>
      </c>
      <c r="D38" s="18">
        <f t="shared" si="2"/>
        <v>0.28144909683868347</v>
      </c>
      <c r="E38" s="18">
        <f t="shared" si="2"/>
        <v>0.29437130883828655</v>
      </c>
      <c r="F38" s="18">
        <f t="shared" si="2"/>
        <v>0.32236657896716897</v>
      </c>
    </row>
    <row r="39" spans="1:6" x14ac:dyDescent="0.2">
      <c r="A39" t="str">
        <f>$A$12</f>
        <v>Construction</v>
      </c>
      <c r="B39" s="18">
        <f t="shared" si="2"/>
        <v>5.1880089279504578</v>
      </c>
      <c r="C39" s="18">
        <f t="shared" si="2"/>
        <v>5.3508222423763545</v>
      </c>
      <c r="D39" s="18">
        <f t="shared" si="2"/>
        <v>5.0112747919211813</v>
      </c>
      <c r="E39" s="18">
        <f t="shared" si="2"/>
        <v>5.3459776422678775</v>
      </c>
      <c r="F39" s="18">
        <f t="shared" si="2"/>
        <v>5.8532630750576899</v>
      </c>
    </row>
    <row r="40" spans="1:6" x14ac:dyDescent="0.2">
      <c r="A40" t="str">
        <f>$A$13</f>
        <v>Wholesale and retail trade</v>
      </c>
      <c r="B40" s="18">
        <f t="shared" si="2"/>
        <v>11.936885585002292</v>
      </c>
      <c r="C40" s="18">
        <f t="shared" si="2"/>
        <v>10.684991940670765</v>
      </c>
      <c r="D40" s="18">
        <f t="shared" si="2"/>
        <v>10.747956233613712</v>
      </c>
      <c r="E40" s="18">
        <f t="shared" si="2"/>
        <v>10.217834121783632</v>
      </c>
      <c r="F40" s="18">
        <f t="shared" si="2"/>
        <v>9.7447432723630634</v>
      </c>
    </row>
    <row r="41" spans="1:6" x14ac:dyDescent="0.2">
      <c r="A41" t="str">
        <f>$A$14</f>
        <v>Transport and storage</v>
      </c>
      <c r="B41" s="18">
        <f t="shared" si="2"/>
        <v>5.1406338615393263</v>
      </c>
      <c r="C41" s="18">
        <f t="shared" si="2"/>
        <v>5.3730814219029952</v>
      </c>
      <c r="D41" s="18">
        <f t="shared" si="2"/>
        <v>5.3816769486037819</v>
      </c>
      <c r="E41" s="18">
        <f t="shared" si="2"/>
        <v>5.578276477491392</v>
      </c>
      <c r="F41" s="18">
        <f t="shared" si="2"/>
        <v>5.3253700709120189</v>
      </c>
    </row>
    <row r="42" spans="1:6" x14ac:dyDescent="0.2">
      <c r="A42" t="str">
        <f>$A$15</f>
        <v>Accommodation and food</v>
      </c>
      <c r="B42" s="18">
        <f t="shared" si="2"/>
        <v>6.6376895450774578</v>
      </c>
      <c r="C42" s="18">
        <f t="shared" si="2"/>
        <v>7.6783123458279769</v>
      </c>
      <c r="D42" s="18">
        <f t="shared" si="2"/>
        <v>7.2022192829232221</v>
      </c>
      <c r="E42" s="18">
        <f t="shared" si="2"/>
        <v>7.3581185589096876</v>
      </c>
      <c r="F42" s="18">
        <f t="shared" si="2"/>
        <v>8.2234005942843655</v>
      </c>
    </row>
    <row r="43" spans="1:6" x14ac:dyDescent="0.2">
      <c r="A43" t="str">
        <f>$A$16</f>
        <v>Media</v>
      </c>
      <c r="B43" s="18">
        <f t="shared" si="2"/>
        <v>3.0442826916637822</v>
      </c>
      <c r="C43" s="18">
        <f t="shared" si="2"/>
        <v>2.810095893549569</v>
      </c>
      <c r="D43" s="18">
        <f t="shared" si="2"/>
        <v>2.9894016955940783</v>
      </c>
      <c r="E43" s="18">
        <f t="shared" si="2"/>
        <v>3.0100056494197105</v>
      </c>
      <c r="F43" s="18">
        <f t="shared" si="2"/>
        <v>2.9354816626640643</v>
      </c>
    </row>
    <row r="44" spans="1:6" x14ac:dyDescent="0.2">
      <c r="A44" t="str">
        <f>$A$17</f>
        <v>Information technology</v>
      </c>
      <c r="B44" s="18">
        <f t="shared" si="2"/>
        <v>4.6968712738963729</v>
      </c>
      <c r="C44" s="18">
        <f t="shared" si="2"/>
        <v>5.2891157800344555</v>
      </c>
      <c r="D44" s="18">
        <f t="shared" si="2"/>
        <v>5.5992972607304079</v>
      </c>
      <c r="E44" s="18">
        <f t="shared" si="2"/>
        <v>5.8247392842925718</v>
      </c>
      <c r="F44" s="18">
        <f t="shared" si="2"/>
        <v>6.0631528894579461</v>
      </c>
    </row>
    <row r="45" spans="1:6" x14ac:dyDescent="0.2">
      <c r="A45" t="str">
        <f>$A$18</f>
        <v>Finance and insurance</v>
      </c>
      <c r="B45" s="18">
        <f t="shared" si="2"/>
        <v>6.6719974819336674</v>
      </c>
      <c r="C45" s="18">
        <f t="shared" si="2"/>
        <v>6.8441956176863732</v>
      </c>
      <c r="D45" s="18">
        <f t="shared" si="2"/>
        <v>6.796596022522654</v>
      </c>
      <c r="E45" s="18">
        <f t="shared" si="2"/>
        <v>6.6351415895921306</v>
      </c>
      <c r="F45" s="18">
        <f t="shared" si="2"/>
        <v>6.3974224241818618</v>
      </c>
    </row>
    <row r="46" spans="1:6" x14ac:dyDescent="0.2">
      <c r="A46" t="str">
        <f>$A$19</f>
        <v>Real estate</v>
      </c>
      <c r="B46" s="18">
        <f t="shared" si="2"/>
        <v>2.4448796569349738</v>
      </c>
      <c r="C46" s="18">
        <f t="shared" si="2"/>
        <v>2.1868890754792054</v>
      </c>
      <c r="D46" s="18">
        <f t="shared" si="2"/>
        <v>2.705563015990017</v>
      </c>
      <c r="E46" s="18">
        <f t="shared" si="2"/>
        <v>2.4708692700994956</v>
      </c>
      <c r="F46" s="18">
        <f t="shared" si="2"/>
        <v>2.4795614531720394</v>
      </c>
    </row>
    <row r="47" spans="1:6" x14ac:dyDescent="0.2">
      <c r="A47" s="10" t="str">
        <f>$A$20</f>
        <v>Professional services</v>
      </c>
      <c r="B47" s="18">
        <f t="shared" si="2"/>
        <v>13.589958134996186</v>
      </c>
      <c r="C47" s="18">
        <f t="shared" si="2"/>
        <v>13.893025060990952</v>
      </c>
      <c r="D47" s="18">
        <f t="shared" si="2"/>
        <v>13.091699397219319</v>
      </c>
      <c r="E47" s="18">
        <f t="shared" si="2"/>
        <v>13.314828546417578</v>
      </c>
      <c r="F47" s="18">
        <f t="shared" si="2"/>
        <v>13.443386335406798</v>
      </c>
    </row>
    <row r="48" spans="1:6" x14ac:dyDescent="0.2">
      <c r="A48" s="10" t="str">
        <f>$A$21</f>
        <v>Support services</v>
      </c>
      <c r="B48" s="18">
        <f t="shared" si="2"/>
        <v>10.224607645543431</v>
      </c>
      <c r="C48" s="18">
        <f t="shared" si="2"/>
        <v>10.215423670009843</v>
      </c>
      <c r="D48" s="18">
        <f t="shared" si="2"/>
        <v>9.813848136966854</v>
      </c>
      <c r="E48" s="18">
        <f t="shared" si="2"/>
        <v>9.8921759579194308</v>
      </c>
      <c r="F48" s="18">
        <f t="shared" si="2"/>
        <v>9.9170740191162654</v>
      </c>
    </row>
    <row r="49" spans="1:9" x14ac:dyDescent="0.2">
      <c r="A49" s="10" t="str">
        <f>$A$22</f>
        <v>Public admin. and defence</v>
      </c>
      <c r="B49" s="18">
        <f t="shared" si="2"/>
        <v>4.001337901989003</v>
      </c>
      <c r="C49" s="18">
        <f t="shared" si="2"/>
        <v>4.1037056847768785</v>
      </c>
      <c r="D49" s="18">
        <f t="shared" si="2"/>
        <v>4.3775136896167552</v>
      </c>
      <c r="E49" s="18">
        <f t="shared" si="2"/>
        <v>4.2864931655603318</v>
      </c>
      <c r="F49" s="18">
        <f t="shared" si="2"/>
        <v>4.0585378729849788</v>
      </c>
    </row>
    <row r="50" spans="1:9" x14ac:dyDescent="0.2">
      <c r="A50" s="10" t="str">
        <f>$A$23</f>
        <v>Education</v>
      </c>
      <c r="B50" s="18">
        <f t="shared" si="2"/>
        <v>7.6095685086838296</v>
      </c>
      <c r="C50" s="18">
        <f t="shared" si="2"/>
        <v>6.7168664163039127</v>
      </c>
      <c r="D50" s="18">
        <f t="shared" si="2"/>
        <v>7.2180208196605342</v>
      </c>
      <c r="E50" s="18">
        <f t="shared" si="2"/>
        <v>6.7313951544341766</v>
      </c>
      <c r="F50" s="18">
        <f t="shared" si="2"/>
        <v>6.5720967580789029</v>
      </c>
    </row>
    <row r="51" spans="1:9" x14ac:dyDescent="0.2">
      <c r="A51" s="10" t="str">
        <f>$A$24</f>
        <v>Health and social work</v>
      </c>
      <c r="B51" s="18">
        <f t="shared" si="2"/>
        <v>9.6941431297012048</v>
      </c>
      <c r="C51" s="18">
        <f t="shared" si="2"/>
        <v>9.88550246248451</v>
      </c>
      <c r="D51" s="18">
        <f t="shared" si="2"/>
        <v>9.8524348502135553</v>
      </c>
      <c r="E51" s="18">
        <f t="shared" si="2"/>
        <v>9.8437338816105449</v>
      </c>
      <c r="F51" s="18">
        <f t="shared" si="2"/>
        <v>9.5342521428403959</v>
      </c>
    </row>
    <row r="52" spans="1:9" x14ac:dyDescent="0.2">
      <c r="A52" s="10" t="str">
        <f>$A$25</f>
        <v>Arts and entertainment</v>
      </c>
      <c r="B52" s="18">
        <f t="shared" si="2"/>
        <v>3.606151337794445</v>
      </c>
      <c r="C52" s="18">
        <f t="shared" si="2"/>
        <v>3.2482335332698695</v>
      </c>
      <c r="D52" s="18">
        <f t="shared" si="2"/>
        <v>3.5033807547715838</v>
      </c>
      <c r="E52" s="18">
        <f t="shared" si="2"/>
        <v>3.7238633493653555</v>
      </c>
      <c r="F52" s="18">
        <f t="shared" si="2"/>
        <v>3.9075461039097177</v>
      </c>
    </row>
    <row r="53" spans="1:9" x14ac:dyDescent="0.2">
      <c r="A53" s="10" t="str">
        <f>$A$26</f>
        <v>Other services</v>
      </c>
      <c r="B53" s="18">
        <f t="shared" si="2"/>
        <v>2.7157582054045157</v>
      </c>
      <c r="C53" s="18">
        <f t="shared" si="2"/>
        <v>2.8048574550594689</v>
      </c>
      <c r="D53" s="18">
        <f t="shared" si="2"/>
        <v>2.693985319211234</v>
      </c>
      <c r="E53" s="18">
        <f t="shared" si="2"/>
        <v>2.9074785446551497</v>
      </c>
      <c r="F53" s="18">
        <f t="shared" si="2"/>
        <v>2.9415564872342337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London Enterprise Panel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28.021227481397059</v>
      </c>
      <c r="C63" s="18">
        <f>IF(AND(D$3-C$3 &lt;&gt; 0,C5&lt;&gt;0,D5&lt;&gt;0),(EXP(LN(D5/C5)/(D$3-C$3))-1)*100,0)</f>
        <v>-77.289699099494811</v>
      </c>
      <c r="D63" s="18">
        <f t="shared" ref="B63:E78" si="3">IF(AND(E$3-D$3 &lt;&gt; 0,D5&lt;&gt;0,E5&lt;&gt;0),(EXP(LN(E5/D5)/(E$3-D$3))-1)*100,0)</f>
        <v>0.70563828432301801</v>
      </c>
      <c r="E63" s="18">
        <f t="shared" si="3"/>
        <v>0.26753111087562953</v>
      </c>
      <c r="F63" s="18">
        <f>IF(AND(F$3-D$3 &lt;&gt; 0,D5&lt;&gt;0,F5&lt;&gt;0),(EXP(LN(F5/D5)/(F$3-D$3))-1)*100,0)</f>
        <v>0.41335465486074252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-14.831103849861293</v>
      </c>
      <c r="C64" s="18">
        <f t="shared" ref="C64:C78" si="4">IF(AND(D$3-C$3 &lt;&gt; 0,C6&lt;&gt;0,D6&lt;&gt;0),(EXP(LN(D6/C6)/(D$3-C$3))-1)*100,0)</f>
        <v>20.606601248884516</v>
      </c>
      <c r="D64" s="18">
        <f t="shared" si="3"/>
        <v>-4.0677404187346227</v>
      </c>
      <c r="E64" s="18">
        <f t="shared" si="3"/>
        <v>-2.8579698116866559</v>
      </c>
      <c r="F64" s="18">
        <f t="shared" ref="F64:F84" si="5">IF(AND(F$3-D$3 &lt;&gt; 0,D6&lt;&gt;0,F6&lt;&gt;0),(EXP(LN(F6/D6)/(F$3-D$3))-1)*100,0)</f>
        <v>-3.2629123631846446</v>
      </c>
    </row>
    <row r="65" spans="1:6" x14ac:dyDescent="0.2">
      <c r="A65" t="str">
        <f>$A$7</f>
        <v>Food drink and tobacco</v>
      </c>
      <c r="B65" s="18">
        <f t="shared" si="3"/>
        <v>10.929466134055943</v>
      </c>
      <c r="C65" s="18">
        <f t="shared" si="4"/>
        <v>3.437644877144197</v>
      </c>
      <c r="D65" s="18">
        <f t="shared" si="3"/>
        <v>0.29673451239313753</v>
      </c>
      <c r="E65" s="18">
        <f t="shared" si="3"/>
        <v>-0.20119805476056518</v>
      </c>
      <c r="F65" s="18">
        <f t="shared" si="5"/>
        <v>-3.5495810530972172E-2</v>
      </c>
    </row>
    <row r="66" spans="1:6" x14ac:dyDescent="0.2">
      <c r="A66" t="str">
        <f>$A$8</f>
        <v>Engineering</v>
      </c>
      <c r="B66" s="18">
        <f t="shared" si="3"/>
        <v>8.3577053531858958</v>
      </c>
      <c r="C66" s="18">
        <f t="shared" si="4"/>
        <v>2.1354166666667451</v>
      </c>
      <c r="D66" s="18">
        <f t="shared" si="3"/>
        <v>4.7778885556450268</v>
      </c>
      <c r="E66" s="18">
        <f t="shared" si="3"/>
        <v>0.64983075888174202</v>
      </c>
      <c r="F66" s="18">
        <f t="shared" si="5"/>
        <v>2.0074552455320083</v>
      </c>
    </row>
    <row r="67" spans="1:6" x14ac:dyDescent="0.2">
      <c r="A67" t="str">
        <f>$A$9</f>
        <v>Rest of manufacturing</v>
      </c>
      <c r="B67" s="18">
        <f t="shared" si="3"/>
        <v>-2.1295705298270295</v>
      </c>
      <c r="C67" s="18">
        <f t="shared" si="4"/>
        <v>11.809431779170755</v>
      </c>
      <c r="D67" s="18">
        <f t="shared" si="3"/>
        <v>-1.7497919935190454</v>
      </c>
      <c r="E67" s="18">
        <f t="shared" si="3"/>
        <v>-1.4097470796475164</v>
      </c>
      <c r="F67" s="18">
        <f t="shared" si="5"/>
        <v>-1.5232259500517764</v>
      </c>
    </row>
    <row r="68" spans="1:6" x14ac:dyDescent="0.2">
      <c r="A68" t="str">
        <f>$A$10</f>
        <v>Electricity and gas</v>
      </c>
      <c r="B68" s="18">
        <f t="shared" si="3"/>
        <v>10.260059657368515</v>
      </c>
      <c r="C68" s="18">
        <f t="shared" si="4"/>
        <v>-18.339577992506339</v>
      </c>
      <c r="D68" s="18">
        <f t="shared" si="3"/>
        <v>-0.33060182265713944</v>
      </c>
      <c r="E68" s="18">
        <f t="shared" si="3"/>
        <v>0.18746054376101995</v>
      </c>
      <c r="F68" s="18">
        <f t="shared" si="5"/>
        <v>1.4474578660572668E-2</v>
      </c>
    </row>
    <row r="69" spans="1:6" x14ac:dyDescent="0.2">
      <c r="A69" t="str">
        <f>$A$11</f>
        <v>Water and sewerage</v>
      </c>
      <c r="B69" s="18">
        <f t="shared" si="3"/>
        <v>1.6681135641085421</v>
      </c>
      <c r="C69" s="18">
        <f t="shared" si="4"/>
        <v>-1.2050327839797759</v>
      </c>
      <c r="D69" s="18">
        <f t="shared" si="3"/>
        <v>1.7114117613135083</v>
      </c>
      <c r="E69" s="18">
        <f t="shared" si="3"/>
        <v>1.3934254277977454</v>
      </c>
      <c r="F69" s="18">
        <f t="shared" si="5"/>
        <v>1.4993102586207341</v>
      </c>
    </row>
    <row r="70" spans="1:6" x14ac:dyDescent="0.2">
      <c r="A70" t="str">
        <f>$A$12</f>
        <v>Construction</v>
      </c>
      <c r="B70" s="18">
        <f t="shared" si="3"/>
        <v>2.5188537097442287</v>
      </c>
      <c r="C70" s="18">
        <f t="shared" si="4"/>
        <v>-6.856731776738723</v>
      </c>
      <c r="D70" s="18">
        <f t="shared" si="3"/>
        <v>2.1142477980888197</v>
      </c>
      <c r="E70" s="18">
        <f t="shared" si="3"/>
        <v>1.3914730602873515</v>
      </c>
      <c r="F70" s="18">
        <f t="shared" si="5"/>
        <v>1.6318277471758735</v>
      </c>
    </row>
    <row r="71" spans="1:6" x14ac:dyDescent="0.2">
      <c r="A71" t="str">
        <f>$A$13</f>
        <v>Wholesale and retail trade</v>
      </c>
      <c r="B71" s="18">
        <f t="shared" si="3"/>
        <v>-1.0491381317381809</v>
      </c>
      <c r="C71" s="18">
        <f t="shared" si="4"/>
        <v>4.0411318301947219E-2</v>
      </c>
      <c r="D71" s="18">
        <f t="shared" si="3"/>
        <v>-0.21226840209450648</v>
      </c>
      <c r="E71" s="18">
        <f t="shared" si="3"/>
        <v>1.2658648484542567E-3</v>
      </c>
      <c r="F71" s="18">
        <f t="shared" si="5"/>
        <v>-6.9962946880719468E-2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2.8609371147173546</v>
      </c>
      <c r="C72" s="18">
        <f t="shared" si="4"/>
        <v>-0.38655017209400233</v>
      </c>
      <c r="D72" s="18">
        <f t="shared" si="3"/>
        <v>1.5282827821386569</v>
      </c>
      <c r="E72" s="18">
        <f t="shared" si="3"/>
        <v>1.1356513414839675E-2</v>
      </c>
      <c r="F72" s="18">
        <f t="shared" si="5"/>
        <v>0.5144634803467385</v>
      </c>
    </row>
    <row r="73" spans="1:6" x14ac:dyDescent="0.2">
      <c r="A73" t="str">
        <f>$A$15</f>
        <v>Accommodation and food</v>
      </c>
      <c r="B73" s="18">
        <f t="shared" si="6"/>
        <v>5.502074443411531</v>
      </c>
      <c r="C73" s="18">
        <f>IF(AND(D$3-C$3 &lt;&gt; 0,C15&lt;&gt;0,D15&lt;&gt;0),(EXP(LN(D15/C15)/(D$3-C$3))-1)*100,0)</f>
        <v>-6.7123090604728759</v>
      </c>
      <c r="D73" s="18">
        <f t="shared" si="3"/>
        <v>1.234990567658123</v>
      </c>
      <c r="E73" s="18">
        <f t="shared" si="3"/>
        <v>1.5997896328884043</v>
      </c>
      <c r="F73" s="18">
        <f t="shared" si="5"/>
        <v>1.4780441169091718</v>
      </c>
    </row>
    <row r="74" spans="1:6" x14ac:dyDescent="0.2">
      <c r="A74" t="str">
        <f>$A$16</f>
        <v>Media</v>
      </c>
      <c r="B74" s="18">
        <f t="shared" si="6"/>
        <v>-0.28561160887874415</v>
      </c>
      <c r="C74" s="18">
        <f>IF(AND(D$3-C$3 &lt;&gt; 0,C16&lt;&gt;0,D16&lt;&gt;0),(EXP(LN(D16/C16)/(D$3-C$3))-1)*100,0)</f>
        <v>5.8003037431883175</v>
      </c>
      <c r="D74" s="18">
        <f t="shared" si="3"/>
        <v>0.94089830443659928</v>
      </c>
      <c r="E74" s="18">
        <f t="shared" si="3"/>
        <v>0.22488076419511227</v>
      </c>
      <c r="F74" s="18">
        <f t="shared" si="5"/>
        <v>0.46298715520591838</v>
      </c>
    </row>
    <row r="75" spans="1:6" x14ac:dyDescent="0.2">
      <c r="A75" t="str">
        <f>$A$17</f>
        <v>Information technology</v>
      </c>
      <c r="B75" s="18">
        <f t="shared" si="6"/>
        <v>4.795441918310539</v>
      </c>
      <c r="C75" s="18">
        <f t="shared" si="4"/>
        <v>5.2868733150227998</v>
      </c>
      <c r="D75" s="18">
        <f t="shared" si="3"/>
        <v>1.6012735679935997</v>
      </c>
      <c r="E75" s="18">
        <f t="shared" si="3"/>
        <v>0.88034179183138495</v>
      </c>
      <c r="F75" s="18">
        <f t="shared" si="5"/>
        <v>1.120082193608174</v>
      </c>
    </row>
    <row r="76" spans="1:6" x14ac:dyDescent="0.2">
      <c r="A76" t="str">
        <f>$A$18</f>
        <v>Finance and insurance</v>
      </c>
      <c r="B76" s="18">
        <f t="shared" si="6"/>
        <v>2.3800705263904653</v>
      </c>
      <c r="C76" s="18">
        <f t="shared" si="4"/>
        <v>-1.2373302033280686</v>
      </c>
      <c r="D76" s="18">
        <f t="shared" si="3"/>
        <v>0.31879480798036042</v>
      </c>
      <c r="E76" s="18">
        <f t="shared" si="3"/>
        <v>0.11054495730782321</v>
      </c>
      <c r="F76" s="18">
        <f t="shared" si="5"/>
        <v>0.17991349628996289</v>
      </c>
    </row>
    <row r="77" spans="1:6" x14ac:dyDescent="0.2">
      <c r="A77" t="str">
        <f>$A$19</f>
        <v>Real estate</v>
      </c>
      <c r="B77" s="18">
        <f t="shared" si="6"/>
        <v>-1.0670164554530848</v>
      </c>
      <c r="C77" s="18">
        <f t="shared" si="4"/>
        <v>23.042366914623624</v>
      </c>
      <c r="D77" s="18">
        <f t="shared" si="3"/>
        <v>-1.0105340122762207</v>
      </c>
      <c r="E77" s="18">
        <f t="shared" si="3"/>
        <v>0.51175426851020056</v>
      </c>
      <c r="F77" s="18">
        <f t="shared" si="5"/>
        <v>1.7413303613267317E-3</v>
      </c>
    </row>
    <row r="78" spans="1:6" x14ac:dyDescent="0.2">
      <c r="A78" t="str">
        <f>$A$20</f>
        <v>Professional services</v>
      </c>
      <c r="B78" s="18">
        <f t="shared" si="6"/>
        <v>2.2924226604361886</v>
      </c>
      <c r="C78" s="18">
        <f t="shared" si="4"/>
        <v>-6.2820060304749852</v>
      </c>
      <c r="D78" s="18">
        <f t="shared" si="3"/>
        <v>1.1436144008969418</v>
      </c>
      <c r="E78" s="18">
        <f t="shared" si="3"/>
        <v>0.57305727562850794</v>
      </c>
      <c r="F78" s="18">
        <f t="shared" si="5"/>
        <v>0.76288446821111133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1.7070884983349188</v>
      </c>
      <c r="C79" s="18">
        <f t="shared" ref="C79:C84" si="8">IF(AND(D$3-C$3 &lt;&gt; 0,C21&lt;&gt;0,D21&lt;&gt;0),(EXP(LN(D21/C21)/(D$3-C$3))-1)*100,0)</f>
        <v>-4.4552719790030393</v>
      </c>
      <c r="D79" s="18">
        <f t="shared" ref="D79:D84" si="9">IF(AND(E$3-D$3 &lt;&gt; 0,D21&lt;&gt;0,E21&lt;&gt;0),(EXP(LN(E21/D21)/(E$3-D$3))-1)*100,0)</f>
        <v>0.96272376093600176</v>
      </c>
      <c r="E79" s="18">
        <f t="shared" ref="E79:E84" si="10">IF(AND(F$3-E$3 &lt;&gt; 0,E21&lt;&gt;0,F21&lt;&gt;0),(EXP(LN(F21/E21)/(F$3-E$3))-1)*100,0)</f>
        <v>0.50172461490469722</v>
      </c>
      <c r="F79" s="18">
        <f t="shared" si="5"/>
        <v>0.65515663908657373</v>
      </c>
    </row>
    <row r="80" spans="1:6" x14ac:dyDescent="0.2">
      <c r="A80" s="10" t="str">
        <f>$A$22</f>
        <v>Public admin. and defence</v>
      </c>
      <c r="B80" s="18">
        <f t="shared" si="7"/>
        <v>2.3744387544662127</v>
      </c>
      <c r="C80" s="18">
        <f t="shared" si="8"/>
        <v>6.09015534321109</v>
      </c>
      <c r="D80" s="18">
        <f t="shared" si="9"/>
        <v>0.37960515387724936</v>
      </c>
      <c r="E80" s="18">
        <f t="shared" si="10"/>
        <v>-7.1104122078702314E-2</v>
      </c>
      <c r="F80" s="18">
        <f t="shared" si="5"/>
        <v>7.890699707420179E-2</v>
      </c>
    </row>
    <row r="81" spans="1:6" x14ac:dyDescent="0.2">
      <c r="A81" s="10" t="str">
        <f>$A$23</f>
        <v>Education</v>
      </c>
      <c r="B81" s="18">
        <f t="shared" si="7"/>
        <v>-1.3946544580828668</v>
      </c>
      <c r="C81" s="18">
        <f t="shared" si="8"/>
        <v>6.8747710776725368</v>
      </c>
      <c r="D81" s="18">
        <f t="shared" si="9"/>
        <v>-0.59506410572790491</v>
      </c>
      <c r="E81" s="18">
        <f t="shared" si="10"/>
        <v>0.23611562860015312</v>
      </c>
      <c r="F81" s="18">
        <f t="shared" si="5"/>
        <v>-4.1713644145657813E-2</v>
      </c>
    </row>
    <row r="82" spans="1:6" x14ac:dyDescent="0.2">
      <c r="A82" s="10" t="str">
        <f>$A$24</f>
        <v>Health and social work</v>
      </c>
      <c r="B82" s="18">
        <f t="shared" si="7"/>
        <v>2.2282954881385653</v>
      </c>
      <c r="C82" s="18">
        <f t="shared" si="8"/>
        <v>-0.87833204946966559</v>
      </c>
      <c r="D82" s="18">
        <f t="shared" si="9"/>
        <v>0.78451657763858318</v>
      </c>
      <c r="E82" s="18">
        <f t="shared" si="10"/>
        <v>0.15601096075221754</v>
      </c>
      <c r="F82" s="18">
        <f t="shared" si="5"/>
        <v>0.36507612779377308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-0.89407631778248842</v>
      </c>
      <c r="C83" s="18">
        <f t="shared" si="8"/>
        <v>7.2664413346792633</v>
      </c>
      <c r="D83" s="18">
        <f t="shared" si="9"/>
        <v>2.0403260552693148</v>
      </c>
      <c r="E83" s="18">
        <f t="shared" si="10"/>
        <v>0.9614035994939707</v>
      </c>
      <c r="F83" s="18">
        <f t="shared" si="5"/>
        <v>1.3197708714657086</v>
      </c>
    </row>
    <row r="84" spans="1:6" x14ac:dyDescent="0.2">
      <c r="A84" s="10" t="str">
        <f>$A$26</f>
        <v>Other services</v>
      </c>
      <c r="B84" s="18">
        <f t="shared" si="7"/>
        <v>2.5542618349231772</v>
      </c>
      <c r="C84" s="18">
        <f t="shared" si="8"/>
        <v>-4.4769440068738175</v>
      </c>
      <c r="D84" s="18">
        <f t="shared" si="9"/>
        <v>2.3516426947433722</v>
      </c>
      <c r="E84" s="18">
        <f t="shared" si="10"/>
        <v>0.59361361486276465</v>
      </c>
      <c r="F84" s="18">
        <f t="shared" si="5"/>
        <v>1.1762422634179925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1.7299402345130055</v>
      </c>
      <c r="C86" s="18">
        <f>IF(AND(D$3-C$3 &lt;&gt; 0,C28&lt;&gt;0,D28&lt;&gt;0),(EXP(LN(D28/C28)/(D$3-C$3))-1)*100,0)</f>
        <v>-0.54565115045641654</v>
      </c>
      <c r="D86" s="18">
        <f>IF(AND(E$3-D$3 &lt;&gt; 0,D28&lt;&gt;0,E28&lt;&gt;0),(EXP(LN(E28/D28)/(E$3-D$3))-1)*100,0)</f>
        <v>0.80232715726484827</v>
      </c>
      <c r="E86" s="18">
        <f>IF(AND(F$3-E$3 &lt;&gt; 0,E28&lt;&gt;0,F28&lt;&gt;0),(EXP(LN(F28/E28)/(F$3-E$3))-1)*100,0)</f>
        <v>0.4764638410243105</v>
      </c>
      <c r="F86" s="18">
        <f>IF(AND(F$3-D$3 &lt;&gt; 0,D28&lt;&gt;0,F28&lt;&gt;0),(EXP(LN(F28/D28)/(F$3-D$3))-1)*100,0)</f>
        <v>0.5849677316024593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2.8579999999999997</v>
      </c>
      <c r="C90" s="27">
        <f>D5-C5</f>
        <v>-3.5189999999999992</v>
      </c>
      <c r="D90" s="27">
        <f t="shared" si="11"/>
        <v>3.7000000000000588E-2</v>
      </c>
      <c r="E90" s="27">
        <f t="shared" si="11"/>
        <v>2.9000000000001025E-2</v>
      </c>
      <c r="F90" s="27">
        <f>F5-D5</f>
        <v>6.6000000000001613E-2</v>
      </c>
    </row>
    <row r="91" spans="1:6" x14ac:dyDescent="0.2">
      <c r="A91" t="str">
        <f>$A$6</f>
        <v>Mining and quarrying</v>
      </c>
      <c r="B91" s="27">
        <f t="shared" si="11"/>
        <v>-2.018999999999993</v>
      </c>
      <c r="C91" s="27">
        <f t="shared" ref="C91:C105" si="12">D6-C6</f>
        <v>0.46199999999999131</v>
      </c>
      <c r="D91" s="27">
        <f t="shared" si="11"/>
        <v>-0.50699999999999079</v>
      </c>
      <c r="E91" s="27">
        <f t="shared" si="11"/>
        <v>-0.55300000000000504</v>
      </c>
      <c r="F91" s="27">
        <f t="shared" ref="F91:F111" si="13">F6-D6</f>
        <v>-1.0599999999999958</v>
      </c>
    </row>
    <row r="92" spans="1:6" x14ac:dyDescent="0.2">
      <c r="A92" t="str">
        <f>$A$7</f>
        <v>Food drink and tobacco</v>
      </c>
      <c r="B92" s="27">
        <f t="shared" si="11"/>
        <v>14.650000000000144</v>
      </c>
      <c r="C92" s="27">
        <f t="shared" si="12"/>
        <v>1.4830000000000112</v>
      </c>
      <c r="D92" s="27">
        <f t="shared" si="11"/>
        <v>0.66599999999979076</v>
      </c>
      <c r="E92" s="27">
        <f t="shared" si="11"/>
        <v>-0.90299999999991343</v>
      </c>
      <c r="F92" s="27">
        <f t="shared" si="13"/>
        <v>-0.23700000000012267</v>
      </c>
    </row>
    <row r="93" spans="1:6" x14ac:dyDescent="0.2">
      <c r="A93" t="str">
        <f>$A$8</f>
        <v>Engineering</v>
      </c>
      <c r="B93" s="27">
        <f t="shared" si="11"/>
        <v>3.6909999999999918</v>
      </c>
      <c r="C93" s="27">
        <f t="shared" si="12"/>
        <v>0.28700000000001147</v>
      </c>
      <c r="D93" s="27">
        <f t="shared" si="11"/>
        <v>3.6079999999999846</v>
      </c>
      <c r="E93" s="27">
        <f t="shared" si="11"/>
        <v>1.1599999999999895</v>
      </c>
      <c r="F93" s="27">
        <f t="shared" si="13"/>
        <v>4.767999999999974</v>
      </c>
    </row>
    <row r="94" spans="1:6" x14ac:dyDescent="0.2">
      <c r="A94" t="str">
        <f>$A$9</f>
        <v>Rest of manufacturing</v>
      </c>
      <c r="B94" s="27">
        <f t="shared" si="11"/>
        <v>-7.0719999999999885</v>
      </c>
      <c r="C94" s="27">
        <f t="shared" si="12"/>
        <v>9.2880000000000109</v>
      </c>
      <c r="D94" s="27">
        <f t="shared" si="11"/>
        <v>-7.4289999999999878</v>
      </c>
      <c r="E94" s="27">
        <f t="shared" si="11"/>
        <v>-10.655999999999977</v>
      </c>
      <c r="F94" s="27">
        <f t="shared" si="13"/>
        <v>-18.084999999999965</v>
      </c>
    </row>
    <row r="95" spans="1:6" x14ac:dyDescent="0.2">
      <c r="A95" t="str">
        <f>$A$10</f>
        <v>Electricity and gas</v>
      </c>
      <c r="B95" s="27">
        <f t="shared" si="11"/>
        <v>4.9200000000000017</v>
      </c>
      <c r="C95" s="27">
        <f t="shared" si="12"/>
        <v>-2.7899999999999885</v>
      </c>
      <c r="D95" s="27">
        <f t="shared" si="11"/>
        <v>-0.20399999999998819</v>
      </c>
      <c r="E95" s="27">
        <f t="shared" si="11"/>
        <v>0.23099999999996967</v>
      </c>
      <c r="F95" s="27">
        <f t="shared" si="13"/>
        <v>2.6999999999981483E-2</v>
      </c>
    </row>
    <row r="96" spans="1:6" x14ac:dyDescent="0.2">
      <c r="A96" t="str">
        <f>$A$11</f>
        <v>Water and sewerage</v>
      </c>
      <c r="B96" s="27">
        <f t="shared" si="11"/>
        <v>1.0839999999999659</v>
      </c>
      <c r="C96" s="27">
        <f t="shared" si="12"/>
        <v>-0.20399999999993668</v>
      </c>
      <c r="D96" s="27">
        <f t="shared" si="11"/>
        <v>1.4810000000000016</v>
      </c>
      <c r="E96" s="27">
        <f t="shared" si="11"/>
        <v>2.7019999999999733</v>
      </c>
      <c r="F96" s="27">
        <f t="shared" si="13"/>
        <v>4.182999999999975</v>
      </c>
    </row>
    <row r="97" spans="1:6" x14ac:dyDescent="0.2">
      <c r="A97" t="str">
        <f>$A$12</f>
        <v>Construction</v>
      </c>
      <c r="B97" s="27">
        <f t="shared" si="11"/>
        <v>30.281999999999982</v>
      </c>
      <c r="C97" s="27">
        <f t="shared" si="12"/>
        <v>-21.922000000000196</v>
      </c>
      <c r="D97" s="27">
        <f t="shared" si="11"/>
        <v>32.840000000000373</v>
      </c>
      <c r="E97" s="27">
        <f t="shared" si="11"/>
        <v>48.99699999999973</v>
      </c>
      <c r="F97" s="27">
        <f t="shared" si="13"/>
        <v>81.837000000000103</v>
      </c>
    </row>
    <row r="98" spans="1:6" x14ac:dyDescent="0.2">
      <c r="A98" t="str">
        <f>$A$13</f>
        <v>Wholesale and retail trade</v>
      </c>
      <c r="B98" s="27">
        <f t="shared" si="11"/>
        <v>-27.509999999999081</v>
      </c>
      <c r="C98" s="27">
        <f t="shared" si="12"/>
        <v>0.25800000000106138</v>
      </c>
      <c r="D98" s="27">
        <f t="shared" si="11"/>
        <v>-6.7500000000020464</v>
      </c>
      <c r="E98" s="27">
        <f t="shared" si="11"/>
        <v>8.0000000000381988E-2</v>
      </c>
      <c r="F98" s="27">
        <f t="shared" si="13"/>
        <v>-6.6700000000016644</v>
      </c>
    </row>
    <row r="99" spans="1:6" x14ac:dyDescent="0.2">
      <c r="A99" t="str">
        <f>$A$14</f>
        <v>Transport and storage</v>
      </c>
      <c r="B99" s="27">
        <f t="shared" si="11"/>
        <v>34.254999999999825</v>
      </c>
      <c r="C99" s="27">
        <f t="shared" si="12"/>
        <v>-1.2409999999991896</v>
      </c>
      <c r="D99" s="27">
        <f t="shared" si="11"/>
        <v>25.195999999998321</v>
      </c>
      <c r="E99" s="27">
        <f t="shared" si="11"/>
        <v>0.39200000000158752</v>
      </c>
      <c r="F99" s="27">
        <f t="shared" si="13"/>
        <v>25.587999999999909</v>
      </c>
    </row>
    <row r="100" spans="1:6" x14ac:dyDescent="0.2">
      <c r="A100" t="str">
        <f>$A$15</f>
        <v>Accommodation and food</v>
      </c>
      <c r="B100" s="27">
        <f t="shared" si="11"/>
        <v>88.475000000000023</v>
      </c>
      <c r="C100" s="27">
        <f t="shared" si="12"/>
        <v>-30.794999999999845</v>
      </c>
      <c r="D100" s="27">
        <f t="shared" si="11"/>
        <v>27.08900000000142</v>
      </c>
      <c r="E100" s="27">
        <f t="shared" si="11"/>
        <v>78.273999999999432</v>
      </c>
      <c r="F100" s="27">
        <f t="shared" si="13"/>
        <v>105.36300000000085</v>
      </c>
    </row>
    <row r="101" spans="1:6" x14ac:dyDescent="0.2">
      <c r="A101" t="str">
        <f>$A$16</f>
        <v>Media</v>
      </c>
      <c r="B101" s="27">
        <f t="shared" si="11"/>
        <v>-1.9320000000005564</v>
      </c>
      <c r="C101" s="27">
        <f t="shared" si="12"/>
        <v>9.739000000000317</v>
      </c>
      <c r="D101" s="27">
        <f t="shared" si="11"/>
        <v>8.5159999999998774</v>
      </c>
      <c r="E101" s="27">
        <f t="shared" si="11"/>
        <v>4.2290000000000418</v>
      </c>
      <c r="F101" s="27">
        <f t="shared" si="13"/>
        <v>12.744999999999919</v>
      </c>
    </row>
    <row r="102" spans="1:6" x14ac:dyDescent="0.2">
      <c r="A102" t="str">
        <f>$A$17</f>
        <v>Information technology</v>
      </c>
      <c r="B102" s="27">
        <f t="shared" si="11"/>
        <v>53.994999999998925</v>
      </c>
      <c r="C102" s="27">
        <f t="shared" si="12"/>
        <v>16.708000000000254</v>
      </c>
      <c r="D102" s="27">
        <f t="shared" si="11"/>
        <v>27.506999999999437</v>
      </c>
      <c r="E102" s="27">
        <f t="shared" si="11"/>
        <v>33.000000000001421</v>
      </c>
      <c r="F102" s="27">
        <f t="shared" si="13"/>
        <v>60.507000000000858</v>
      </c>
    </row>
    <row r="103" spans="1:6" x14ac:dyDescent="0.2">
      <c r="A103" t="str">
        <f>$A$18</f>
        <v>Finance and insurance</v>
      </c>
      <c r="B103" s="27">
        <f t="shared" si="11"/>
        <v>36.721999999999355</v>
      </c>
      <c r="C103" s="27">
        <f t="shared" si="12"/>
        <v>-5.0599999999999454</v>
      </c>
      <c r="D103" s="27">
        <f t="shared" si="11"/>
        <v>6.478999999999985</v>
      </c>
      <c r="E103" s="27">
        <f t="shared" si="11"/>
        <v>4.5589999999995143</v>
      </c>
      <c r="F103" s="27">
        <f t="shared" si="13"/>
        <v>11.037999999999499</v>
      </c>
    </row>
    <row r="104" spans="1:6" x14ac:dyDescent="0.2">
      <c r="A104" t="str">
        <f>$A$19</f>
        <v>Real estate</v>
      </c>
      <c r="B104" s="27">
        <f t="shared" si="11"/>
        <v>-5.7290000000002124</v>
      </c>
      <c r="C104" s="27">
        <f t="shared" si="12"/>
        <v>30.109000000000407</v>
      </c>
      <c r="D104" s="27">
        <f t="shared" si="11"/>
        <v>-7.9610000000007233</v>
      </c>
      <c r="E104" s="27">
        <f t="shared" si="11"/>
        <v>8.0029999999999291</v>
      </c>
      <c r="F104" s="27">
        <f t="shared" si="13"/>
        <v>4.1999999999205784E-2</v>
      </c>
    </row>
    <row r="105" spans="1:6" x14ac:dyDescent="0.2">
      <c r="A105" t="str">
        <f>$A$20</f>
        <v>Professional services</v>
      </c>
      <c r="B105" s="27">
        <f t="shared" si="11"/>
        <v>71.948999999996431</v>
      </c>
      <c r="C105" s="27">
        <f t="shared" si="12"/>
        <v>-52.147999999997865</v>
      </c>
      <c r="D105" s="27">
        <f t="shared" si="11"/>
        <v>45.514000000001147</v>
      </c>
      <c r="E105" s="27">
        <f t="shared" si="11"/>
        <v>48.425999999999704</v>
      </c>
      <c r="F105" s="27">
        <f t="shared" si="13"/>
        <v>93.94000000000085</v>
      </c>
    </row>
    <row r="106" spans="1:6" x14ac:dyDescent="0.2">
      <c r="A106" s="10" t="str">
        <f>$A$21</f>
        <v>Support services</v>
      </c>
      <c r="B106" s="27">
        <f t="shared" ref="B106:B111" si="14">C21-B21</f>
        <v>39.959000000000515</v>
      </c>
      <c r="C106" s="27">
        <f t="shared" ref="C106:C111" si="15">D21-C21</f>
        <v>-27.193999999999164</v>
      </c>
      <c r="D106" s="27">
        <f t="shared" ref="D106:D111" si="16">E21-D21</f>
        <v>28.617999999999711</v>
      </c>
      <c r="E106" s="27">
        <f t="shared" ref="E106:E111" si="17">F21-E21</f>
        <v>31.397999999999229</v>
      </c>
      <c r="F106" s="27">
        <f t="shared" si="13"/>
        <v>60.01599999999894</v>
      </c>
    </row>
    <row r="107" spans="1:6" x14ac:dyDescent="0.2">
      <c r="A107" s="10" t="str">
        <f>$A$22</f>
        <v>Public admin. and defence</v>
      </c>
      <c r="B107" s="27">
        <f t="shared" si="14"/>
        <v>21.968999999999511</v>
      </c>
      <c r="C107" s="27">
        <f t="shared" si="15"/>
        <v>14.933000000000163</v>
      </c>
      <c r="D107" s="27">
        <f t="shared" si="16"/>
        <v>4.9749999999997954</v>
      </c>
      <c r="E107" s="27">
        <f t="shared" si="17"/>
        <v>-1.878999999999678</v>
      </c>
      <c r="F107" s="27">
        <f t="shared" si="13"/>
        <v>3.0960000000001173</v>
      </c>
    </row>
    <row r="108" spans="1:6" x14ac:dyDescent="0.2">
      <c r="A108" s="10" t="str">
        <f>$A$23</f>
        <v>Education</v>
      </c>
      <c r="B108" s="27">
        <f t="shared" si="14"/>
        <v>-23.192000000000178</v>
      </c>
      <c r="C108" s="27">
        <f t="shared" si="15"/>
        <v>27.590999999998644</v>
      </c>
      <c r="D108" s="27">
        <f t="shared" si="16"/>
        <v>-12.610999999999763</v>
      </c>
      <c r="E108" s="27">
        <f t="shared" si="17"/>
        <v>9.9350000000005139</v>
      </c>
      <c r="F108" s="27">
        <f t="shared" si="13"/>
        <v>-2.6759999999992488</v>
      </c>
    </row>
    <row r="109" spans="1:6" x14ac:dyDescent="0.2">
      <c r="A109" s="10" t="str">
        <f>$A$24</f>
        <v>Health and social work</v>
      </c>
      <c r="B109" s="27">
        <f t="shared" si="14"/>
        <v>49.8400000000006</v>
      </c>
      <c r="C109" s="27">
        <f t="shared" si="15"/>
        <v>-5.1879999999999882</v>
      </c>
      <c r="D109" s="27">
        <f t="shared" si="16"/>
        <v>23.328999999999496</v>
      </c>
      <c r="E109" s="27">
        <f t="shared" si="17"/>
        <v>9.5649999999993724</v>
      </c>
      <c r="F109" s="27">
        <f t="shared" si="13"/>
        <v>32.893999999998869</v>
      </c>
    </row>
    <row r="110" spans="1:6" x14ac:dyDescent="0.2">
      <c r="A110" s="10" t="str">
        <f>$A$25</f>
        <v>Arts and entertainment</v>
      </c>
      <c r="B110" s="27">
        <f t="shared" si="14"/>
        <v>-7.0989999999997622</v>
      </c>
      <c r="C110" s="27">
        <f t="shared" si="15"/>
        <v>14.102999999998929</v>
      </c>
      <c r="D110" s="27">
        <f t="shared" si="16"/>
        <v>22.123000000000559</v>
      </c>
      <c r="E110" s="27">
        <f t="shared" si="17"/>
        <v>23.124999999999716</v>
      </c>
      <c r="F110" s="27">
        <f t="shared" si="13"/>
        <v>45.248000000000275</v>
      </c>
    </row>
    <row r="111" spans="1:6" x14ac:dyDescent="0.2">
      <c r="A111" s="10" t="str">
        <f>$A$26</f>
        <v>Other services</v>
      </c>
      <c r="B111" s="27">
        <f t="shared" si="14"/>
        <v>16.083000000000169</v>
      </c>
      <c r="C111" s="27">
        <f t="shared" si="15"/>
        <v>-7.5029999999999575</v>
      </c>
      <c r="D111" s="27">
        <f t="shared" si="16"/>
        <v>19.729999999999762</v>
      </c>
      <c r="E111" s="27">
        <f t="shared" si="17"/>
        <v>10.964000000000254</v>
      </c>
      <c r="F111" s="27">
        <f t="shared" si="13"/>
        <v>30.694000000000017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396.17899999999463</v>
      </c>
      <c r="C113" s="29">
        <f>D28-C28</f>
        <v>-32.602999999995518</v>
      </c>
      <c r="D113" s="29">
        <f>E28-D28</f>
        <v>242.24599999999737</v>
      </c>
      <c r="E113" s="29">
        <f>F28-E28</f>
        <v>301.07800000000043</v>
      </c>
      <c r="F113" s="29">
        <f>F28-D28</f>
        <v>543.3239999999978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London Enterprise Panel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32.094000000000001</v>
      </c>
      <c r="C7" s="31">
        <f>'Ind T1'!C7</f>
        <v>38.936999999999969</v>
      </c>
      <c r="D7" s="31">
        <f>'Ind T1'!D7</f>
        <v>32.886000000000038</v>
      </c>
      <c r="E7" s="31">
        <f>'Ind T1'!E7</f>
        <v>33.693000000000062</v>
      </c>
      <c r="F7" s="31">
        <f>'Ind T1'!F7</f>
        <v>36.102000000000004</v>
      </c>
      <c r="H7" s="31">
        <f>C7-B7</f>
        <v>6.842999999999968</v>
      </c>
      <c r="I7" s="31">
        <f>D7-C7</f>
        <v>-6.0509999999999309</v>
      </c>
      <c r="J7" s="31">
        <f>E7-D7</f>
        <v>0.80700000000002348</v>
      </c>
      <c r="K7" s="31">
        <f>F7-E7</f>
        <v>2.4089999999999421</v>
      </c>
      <c r="L7" s="31">
        <f>F7-D7</f>
        <v>3.2159999999999656</v>
      </c>
    </row>
    <row r="8" spans="1:12" x14ac:dyDescent="0.2">
      <c r="A8" t="str">
        <f>'Ind T2'!A5</f>
        <v>Agriculture</v>
      </c>
      <c r="B8" s="32">
        <f>'Ind T2'!B5</f>
        <v>1.6950000000000012</v>
      </c>
      <c r="C8" s="32">
        <f>'Ind T2'!C5</f>
        <v>4.5530000000000008</v>
      </c>
      <c r="D8" s="32">
        <f>'Ind T2'!D5</f>
        <v>1.0340000000000014</v>
      </c>
      <c r="E8" s="32">
        <f>'Ind T2'!E5</f>
        <v>1.071000000000002</v>
      </c>
      <c r="F8" s="32">
        <f>'Ind T2'!F5</f>
        <v>1.100000000000003</v>
      </c>
      <c r="H8" s="11">
        <f t="shared" ref="H8:H40" si="0">C8-B8</f>
        <v>2.8579999999999997</v>
      </c>
      <c r="I8" s="31">
        <f t="shared" ref="I8:I38" si="1">D8-C8</f>
        <v>-3.5189999999999992</v>
      </c>
      <c r="J8" s="11">
        <f t="shared" ref="J8:J38" si="2">E8-D8</f>
        <v>3.7000000000000588E-2</v>
      </c>
      <c r="K8" s="11">
        <f t="shared" ref="K8:K38" si="3">F8-E8</f>
        <v>2.9000000000001025E-2</v>
      </c>
      <c r="L8" s="31">
        <f t="shared" ref="L8:L40" si="4">F8-D8</f>
        <v>6.6000000000001613E-2</v>
      </c>
    </row>
    <row r="9" spans="1:12" x14ac:dyDescent="0.2">
      <c r="A9" t="str">
        <f>'Ind T2'!A6</f>
        <v>Mining and quarrying</v>
      </c>
      <c r="B9" s="32">
        <f>'Ind T2'!B6</f>
        <v>4.2609999999999957</v>
      </c>
      <c r="C9" s="32">
        <f>'Ind T2'!C6</f>
        <v>2.2420000000000027</v>
      </c>
      <c r="D9" s="32">
        <f>'Ind T2'!D6</f>
        <v>2.703999999999994</v>
      </c>
      <c r="E9" s="32">
        <f>'Ind T2'!E6</f>
        <v>2.1970000000000032</v>
      </c>
      <c r="F9" s="32">
        <f>'Ind T2'!F6</f>
        <v>1.6439999999999981</v>
      </c>
      <c r="H9" s="11">
        <f t="shared" si="0"/>
        <v>-2.018999999999993</v>
      </c>
      <c r="I9" s="31">
        <f t="shared" si="1"/>
        <v>0.46199999999999131</v>
      </c>
      <c r="J9" s="11">
        <f t="shared" si="2"/>
        <v>-0.50699999999999079</v>
      </c>
      <c r="K9" s="11">
        <f t="shared" si="3"/>
        <v>-0.55300000000000504</v>
      </c>
      <c r="L9" s="31">
        <f t="shared" si="4"/>
        <v>-1.0599999999999958</v>
      </c>
    </row>
    <row r="10" spans="1:12" x14ac:dyDescent="0.2">
      <c r="A10" t="str">
        <f>'Ind T2'!A10</f>
        <v>Electricity and gas</v>
      </c>
      <c r="B10" s="32">
        <f>'Ind T2'!B10</f>
        <v>10.292999999999997</v>
      </c>
      <c r="C10" s="32">
        <f>'Ind T2'!C10</f>
        <v>15.212999999999999</v>
      </c>
      <c r="D10" s="32">
        <f>'Ind T2'!D10</f>
        <v>12.423000000000011</v>
      </c>
      <c r="E10" s="32">
        <f>'Ind T2'!E10</f>
        <v>12.219000000000023</v>
      </c>
      <c r="F10" s="32">
        <f>'Ind T2'!F10</f>
        <v>12.449999999999992</v>
      </c>
      <c r="H10" s="11">
        <f t="shared" si="0"/>
        <v>4.9200000000000017</v>
      </c>
      <c r="I10" s="31">
        <f t="shared" si="1"/>
        <v>-2.7899999999999885</v>
      </c>
      <c r="J10" s="11">
        <f t="shared" si="2"/>
        <v>-0.20399999999998819</v>
      </c>
      <c r="K10" s="11">
        <f t="shared" si="3"/>
        <v>0.23099999999996967</v>
      </c>
      <c r="L10" s="31">
        <f t="shared" si="4"/>
        <v>2.6999999999981483E-2</v>
      </c>
    </row>
    <row r="11" spans="1:12" x14ac:dyDescent="0.2">
      <c r="A11" t="str">
        <f>'Ind T2'!A11</f>
        <v>Water and sewerage</v>
      </c>
      <c r="B11" s="32">
        <f>'Ind T2'!B11</f>
        <v>15.845000000000004</v>
      </c>
      <c r="C11" s="32">
        <f>'Ind T2'!C11</f>
        <v>16.92899999999997</v>
      </c>
      <c r="D11" s="32">
        <f>'Ind T2'!D11</f>
        <v>16.725000000000033</v>
      </c>
      <c r="E11" s="32">
        <f>'Ind T2'!E11</f>
        <v>18.206000000000035</v>
      </c>
      <c r="F11" s="32">
        <f>'Ind T2'!F11</f>
        <v>20.908000000000008</v>
      </c>
      <c r="H11" s="11">
        <f t="shared" ref="H11" si="5">C11-B11</f>
        <v>1.0839999999999659</v>
      </c>
      <c r="I11" s="31">
        <f t="shared" ref="I11" si="6">D11-C11</f>
        <v>-0.20399999999993668</v>
      </c>
      <c r="J11" s="11">
        <f t="shared" ref="J11" si="7">E11-D11</f>
        <v>1.4810000000000016</v>
      </c>
      <c r="K11" s="11">
        <f t="shared" ref="K11" si="8">F11-E11</f>
        <v>2.7019999999999733</v>
      </c>
      <c r="L11" s="31">
        <f t="shared" si="4"/>
        <v>4.182999999999975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123.95999999999995</v>
      </c>
      <c r="C13" s="31">
        <f>'Ind T1'!C8</f>
        <v>135.2290000000001</v>
      </c>
      <c r="D13" s="31">
        <f>'Ind T1'!D8</f>
        <v>146.28700000000012</v>
      </c>
      <c r="E13" s="31">
        <f>'Ind T1'!E8</f>
        <v>143.13199999999992</v>
      </c>
      <c r="F13" s="31">
        <f>'Ind T1'!F8</f>
        <v>132.733</v>
      </c>
      <c r="H13" s="31">
        <f t="shared" si="0"/>
        <v>11.269000000000148</v>
      </c>
      <c r="I13" s="31">
        <f t="shared" si="1"/>
        <v>11.058000000000021</v>
      </c>
      <c r="J13" s="31">
        <f t="shared" si="2"/>
        <v>-3.1550000000002001</v>
      </c>
      <c r="K13" s="31">
        <f t="shared" si="3"/>
        <v>-10.398999999999916</v>
      </c>
      <c r="L13" s="31">
        <f t="shared" si="4"/>
        <v>-13.554000000000116</v>
      </c>
    </row>
    <row r="14" spans="1:12" x14ac:dyDescent="0.2">
      <c r="A14" t="str">
        <f>'Ind T2'!A7</f>
        <v>Food drink and tobacco</v>
      </c>
      <c r="B14" s="32">
        <f>'Ind T2'!B7</f>
        <v>28.489999999999913</v>
      </c>
      <c r="C14" s="32">
        <f>'Ind T2'!C7</f>
        <v>43.140000000000057</v>
      </c>
      <c r="D14" s="32">
        <f>'Ind T2'!D7</f>
        <v>44.623000000000069</v>
      </c>
      <c r="E14" s="32">
        <f>'Ind T2'!E7</f>
        <v>45.288999999999859</v>
      </c>
      <c r="F14" s="32">
        <f>'Ind T2'!F7</f>
        <v>44.385999999999946</v>
      </c>
      <c r="H14" s="11">
        <f t="shared" si="0"/>
        <v>14.650000000000144</v>
      </c>
      <c r="I14" s="31">
        <f t="shared" si="1"/>
        <v>1.4830000000000112</v>
      </c>
      <c r="J14" s="11">
        <f t="shared" si="2"/>
        <v>0.66599999999979076</v>
      </c>
      <c r="K14" s="11">
        <f t="shared" si="3"/>
        <v>-0.90299999999991343</v>
      </c>
      <c r="L14" s="31">
        <f t="shared" si="4"/>
        <v>-0.23700000000012267</v>
      </c>
    </row>
    <row r="15" spans="1:12" x14ac:dyDescent="0.2">
      <c r="A15" t="str">
        <f>'Ind T2'!A8</f>
        <v>Engineering</v>
      </c>
      <c r="B15" s="32">
        <f>'Ind T2'!B8</f>
        <v>9.7490000000000023</v>
      </c>
      <c r="C15" s="32">
        <f>'Ind T2'!C8</f>
        <v>13.439999999999994</v>
      </c>
      <c r="D15" s="32">
        <f>'Ind T2'!D8</f>
        <v>13.727000000000006</v>
      </c>
      <c r="E15" s="32">
        <f>'Ind T2'!E8</f>
        <v>17.33499999999999</v>
      </c>
      <c r="F15" s="32">
        <f>'Ind T2'!F8</f>
        <v>18.49499999999998</v>
      </c>
      <c r="H15" s="11">
        <f t="shared" si="0"/>
        <v>3.6909999999999918</v>
      </c>
      <c r="I15" s="31">
        <f t="shared" si="1"/>
        <v>0.28700000000001147</v>
      </c>
      <c r="J15" s="11">
        <f t="shared" si="2"/>
        <v>3.6079999999999846</v>
      </c>
      <c r="K15" s="11">
        <f t="shared" si="3"/>
        <v>1.1599999999999895</v>
      </c>
      <c r="L15" s="31">
        <f t="shared" si="4"/>
        <v>4.767999999999974</v>
      </c>
    </row>
    <row r="16" spans="1:12" x14ac:dyDescent="0.2">
      <c r="A16" t="str">
        <f>'Ind T2'!A9</f>
        <v>Rest of manufacturing</v>
      </c>
      <c r="B16" s="32">
        <f>'Ind T2'!B9</f>
        <v>85.721000000000032</v>
      </c>
      <c r="C16" s="32">
        <f>'Ind T2'!C9</f>
        <v>78.649000000000044</v>
      </c>
      <c r="D16" s="32">
        <f>'Ind T2'!D9</f>
        <v>87.937000000000054</v>
      </c>
      <c r="E16" s="32">
        <f>'Ind T2'!E9</f>
        <v>80.508000000000067</v>
      </c>
      <c r="F16" s="32">
        <f>'Ind T2'!F9</f>
        <v>69.852000000000089</v>
      </c>
      <c r="H16" s="11">
        <f t="shared" si="0"/>
        <v>-7.0719999999999885</v>
      </c>
      <c r="I16" s="31">
        <f t="shared" si="1"/>
        <v>9.2880000000000109</v>
      </c>
      <c r="J16" s="11">
        <f t="shared" si="2"/>
        <v>-7.4289999999999878</v>
      </c>
      <c r="K16" s="11">
        <f t="shared" si="3"/>
        <v>-10.655999999999977</v>
      </c>
      <c r="L16" s="31">
        <f t="shared" si="4"/>
        <v>-18.084999999999965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289.43299999999977</v>
      </c>
      <c r="C18" s="31">
        <f>'Ind T1'!C9</f>
        <v>319.71499999999975</v>
      </c>
      <c r="D18" s="31">
        <f>'Ind T1'!D9</f>
        <v>297.79299999999955</v>
      </c>
      <c r="E18" s="31">
        <f>'Ind T1'!E9</f>
        <v>330.63299999999992</v>
      </c>
      <c r="F18" s="31">
        <f>'Ind T1'!F9</f>
        <v>379.62999999999965</v>
      </c>
      <c r="H18" s="31">
        <f t="shared" si="0"/>
        <v>30.281999999999982</v>
      </c>
      <c r="I18" s="31">
        <f t="shared" si="1"/>
        <v>-21.922000000000196</v>
      </c>
      <c r="J18" s="31">
        <f t="shared" si="2"/>
        <v>32.840000000000373</v>
      </c>
      <c r="K18" s="31">
        <f t="shared" si="3"/>
        <v>48.99699999999973</v>
      </c>
      <c r="L18" s="31">
        <f t="shared" si="4"/>
        <v>81.837000000000103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1323.0439999999987</v>
      </c>
      <c r="C20" s="31">
        <f>'Ind T1'!C10</f>
        <v>1418.2639999999994</v>
      </c>
      <c r="D20" s="31">
        <f>'Ind T1'!D10</f>
        <v>1386.4860000000015</v>
      </c>
      <c r="E20" s="31">
        <f>'Ind T1'!E10</f>
        <v>1432.0209999999993</v>
      </c>
      <c r="F20" s="31">
        <f>'Ind T1'!F10</f>
        <v>1510.7670000000005</v>
      </c>
      <c r="H20" s="31">
        <f t="shared" si="0"/>
        <v>95.220000000000709</v>
      </c>
      <c r="I20" s="31">
        <f t="shared" si="1"/>
        <v>-31.777999999997974</v>
      </c>
      <c r="J20" s="31">
        <f t="shared" si="2"/>
        <v>45.534999999997808</v>
      </c>
      <c r="K20" s="31">
        <f t="shared" si="3"/>
        <v>78.746000000001231</v>
      </c>
      <c r="L20" s="31">
        <f t="shared" si="4"/>
        <v>124.28099999999904</v>
      </c>
    </row>
    <row r="21" spans="1:12" x14ac:dyDescent="0.2">
      <c r="A21" s="10" t="str">
        <f>'Ind T2'!A13</f>
        <v>Wholesale and retail trade</v>
      </c>
      <c r="B21" s="32">
        <f>'Ind T2'!B13</f>
        <v>665.9449999999996</v>
      </c>
      <c r="C21" s="32">
        <f>'Ind T2'!C13</f>
        <v>638.43500000000051</v>
      </c>
      <c r="D21" s="32">
        <f>'Ind T2'!D13</f>
        <v>638.69300000000158</v>
      </c>
      <c r="E21" s="32">
        <f>'Ind T2'!E13</f>
        <v>631.94299999999953</v>
      </c>
      <c r="F21" s="32">
        <f>'Ind T2'!F13</f>
        <v>632.02299999999991</v>
      </c>
      <c r="H21" s="11">
        <f t="shared" si="0"/>
        <v>-27.509999999999081</v>
      </c>
      <c r="I21" s="31">
        <f t="shared" si="1"/>
        <v>0.25800000000106138</v>
      </c>
      <c r="J21" s="11">
        <f t="shared" si="2"/>
        <v>-6.7500000000020464</v>
      </c>
      <c r="K21" s="11">
        <f t="shared" si="3"/>
        <v>8.0000000000381988E-2</v>
      </c>
      <c r="L21" s="31">
        <f t="shared" si="4"/>
        <v>-6.6700000000016644</v>
      </c>
    </row>
    <row r="22" spans="1:12" x14ac:dyDescent="0.2">
      <c r="A22" s="10" t="str">
        <f>'Ind T2'!A14</f>
        <v>Transport and storage</v>
      </c>
      <c r="B22" s="32">
        <f>'Ind T2'!B14</f>
        <v>286.78999999999979</v>
      </c>
      <c r="C22" s="32">
        <f>'Ind T2'!C14</f>
        <v>321.04499999999962</v>
      </c>
      <c r="D22" s="32">
        <f>'Ind T2'!D14</f>
        <v>319.80400000000043</v>
      </c>
      <c r="E22" s="32">
        <f>'Ind T2'!E14</f>
        <v>344.99999999999875</v>
      </c>
      <c r="F22" s="32">
        <f>'Ind T2'!F14</f>
        <v>345.39200000000034</v>
      </c>
      <c r="H22" s="11">
        <f t="shared" si="0"/>
        <v>34.254999999999825</v>
      </c>
      <c r="I22" s="31">
        <f t="shared" si="1"/>
        <v>-1.2409999999991896</v>
      </c>
      <c r="J22" s="11">
        <f t="shared" si="2"/>
        <v>25.195999999998321</v>
      </c>
      <c r="K22" s="11">
        <f t="shared" si="3"/>
        <v>0.39200000000158752</v>
      </c>
      <c r="L22" s="31">
        <f t="shared" si="4"/>
        <v>25.587999999999909</v>
      </c>
    </row>
    <row r="23" spans="1:12" x14ac:dyDescent="0.2">
      <c r="A23" s="10" t="str">
        <f>'Ind T2'!A15</f>
        <v>Accommodation and food</v>
      </c>
      <c r="B23" s="32">
        <f>'Ind T2'!B15</f>
        <v>370.30899999999929</v>
      </c>
      <c r="C23" s="32">
        <f>'Ind T2'!C15</f>
        <v>458.78399999999931</v>
      </c>
      <c r="D23" s="32">
        <f>'Ind T2'!D15</f>
        <v>427.98899999999946</v>
      </c>
      <c r="E23" s="32">
        <f>'Ind T2'!E15</f>
        <v>455.07800000000088</v>
      </c>
      <c r="F23" s="32">
        <f>'Ind T2'!F15</f>
        <v>533.35200000000032</v>
      </c>
      <c r="H23" s="11">
        <f t="shared" si="0"/>
        <v>88.475000000000023</v>
      </c>
      <c r="I23" s="31">
        <f t="shared" si="1"/>
        <v>-30.794999999999845</v>
      </c>
      <c r="J23" s="11">
        <f t="shared" si="2"/>
        <v>27.08900000000142</v>
      </c>
      <c r="K23" s="11">
        <f t="shared" si="3"/>
        <v>78.273999999999432</v>
      </c>
      <c r="L23" s="31">
        <f t="shared" si="4"/>
        <v>105.36300000000085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2621.7690000000021</v>
      </c>
      <c r="C25" s="31">
        <f>'Ind T1'!C11</f>
        <v>2825.7169999999974</v>
      </c>
      <c r="D25" s="31">
        <f>'Ind T1'!D11</f>
        <v>2804.471</v>
      </c>
      <c r="E25" s="31">
        <f>'Ind T1'!E11</f>
        <v>2954.9969999999998</v>
      </c>
      <c r="F25" s="31">
        <f>'Ind T1'!F11</f>
        <v>3118.7009999999996</v>
      </c>
      <c r="H25" s="31">
        <f t="shared" si="0"/>
        <v>203.94799999999532</v>
      </c>
      <c r="I25" s="31">
        <f t="shared" si="1"/>
        <v>-21.245999999997366</v>
      </c>
      <c r="J25" s="31">
        <f t="shared" si="2"/>
        <v>150.52599999999984</v>
      </c>
      <c r="K25" s="31">
        <f t="shared" si="3"/>
        <v>163.70399999999972</v>
      </c>
      <c r="L25" s="31">
        <f t="shared" si="4"/>
        <v>314.22999999999956</v>
      </c>
    </row>
    <row r="26" spans="1:12" x14ac:dyDescent="0.2">
      <c r="A26" s="10" t="str">
        <f>'Ind T2'!A16</f>
        <v>Media</v>
      </c>
      <c r="B26" s="11">
        <f>'Ind T2'!B16</f>
        <v>169.83700000000016</v>
      </c>
      <c r="C26" s="11">
        <f>'Ind T2'!C16</f>
        <v>167.9049999999996</v>
      </c>
      <c r="D26" s="11">
        <f>'Ind T2'!D16</f>
        <v>177.64399999999992</v>
      </c>
      <c r="E26" s="11">
        <f>'Ind T2'!E16</f>
        <v>186.1599999999998</v>
      </c>
      <c r="F26" s="11">
        <f>'Ind T2'!F16</f>
        <v>190.38899999999984</v>
      </c>
      <c r="H26" s="11">
        <f t="shared" si="0"/>
        <v>-1.9320000000005564</v>
      </c>
      <c r="I26" s="31">
        <f t="shared" si="1"/>
        <v>9.739000000000317</v>
      </c>
      <c r="J26" s="11">
        <f t="shared" si="2"/>
        <v>8.5159999999998774</v>
      </c>
      <c r="K26" s="11">
        <f t="shared" si="3"/>
        <v>4.2290000000000418</v>
      </c>
      <c r="L26" s="31">
        <f t="shared" si="4"/>
        <v>12.744999999999919</v>
      </c>
    </row>
    <row r="27" spans="1:12" x14ac:dyDescent="0.2">
      <c r="A27" s="10" t="str">
        <f>'Ind T2'!A17</f>
        <v>Information technology</v>
      </c>
      <c r="B27" s="11">
        <f>'Ind T2'!B17</f>
        <v>262.0330000000011</v>
      </c>
      <c r="C27" s="11">
        <f>'Ind T2'!C17</f>
        <v>316.02800000000002</v>
      </c>
      <c r="D27" s="11">
        <f>'Ind T2'!D17</f>
        <v>332.73600000000027</v>
      </c>
      <c r="E27" s="11">
        <f>'Ind T2'!E17</f>
        <v>360.24299999999971</v>
      </c>
      <c r="F27" s="11">
        <f>'Ind T2'!F17</f>
        <v>393.24300000000113</v>
      </c>
      <c r="H27" s="11">
        <f t="shared" si="0"/>
        <v>53.994999999998925</v>
      </c>
      <c r="I27" s="31">
        <f t="shared" si="1"/>
        <v>16.708000000000254</v>
      </c>
      <c r="J27" s="11">
        <f t="shared" si="2"/>
        <v>27.506999999999437</v>
      </c>
      <c r="K27" s="11">
        <f t="shared" si="3"/>
        <v>33.000000000001421</v>
      </c>
      <c r="L27" s="31">
        <f t="shared" si="4"/>
        <v>60.507000000000858</v>
      </c>
    </row>
    <row r="28" spans="1:12" x14ac:dyDescent="0.2">
      <c r="A28" s="10" t="str">
        <f>'Ind T2'!A18</f>
        <v>Finance and insurance</v>
      </c>
      <c r="B28" s="11">
        <f>'Ind T2'!B18</f>
        <v>372.22300000000041</v>
      </c>
      <c r="C28" s="11">
        <f>'Ind T2'!C18</f>
        <v>408.94499999999977</v>
      </c>
      <c r="D28" s="11">
        <f>'Ind T2'!D18</f>
        <v>403.88499999999982</v>
      </c>
      <c r="E28" s="11">
        <f>'Ind T2'!E18</f>
        <v>410.36399999999981</v>
      </c>
      <c r="F28" s="11">
        <f>'Ind T2'!F18</f>
        <v>414.92299999999932</v>
      </c>
      <c r="H28" s="11">
        <f t="shared" si="0"/>
        <v>36.721999999999355</v>
      </c>
      <c r="I28" s="31">
        <f t="shared" si="1"/>
        <v>-5.0599999999999454</v>
      </c>
      <c r="J28" s="11">
        <f t="shared" si="2"/>
        <v>6.478999999999985</v>
      </c>
      <c r="K28" s="11">
        <f t="shared" si="3"/>
        <v>4.5589999999995143</v>
      </c>
      <c r="L28" s="31">
        <f t="shared" si="4"/>
        <v>11.037999999999499</v>
      </c>
    </row>
    <row r="29" spans="1:12" x14ac:dyDescent="0.2">
      <c r="A29" s="10" t="str">
        <f>'Ind T2'!A19</f>
        <v>Real estate</v>
      </c>
      <c r="B29" s="11">
        <f>'Ind T2'!B19</f>
        <v>136.39700000000022</v>
      </c>
      <c r="C29" s="11">
        <f>'Ind T2'!C19</f>
        <v>130.66800000000001</v>
      </c>
      <c r="D29" s="11">
        <f>'Ind T2'!D19</f>
        <v>160.77700000000041</v>
      </c>
      <c r="E29" s="11">
        <f>'Ind T2'!E19</f>
        <v>152.81599999999969</v>
      </c>
      <c r="F29" s="11">
        <f>'Ind T2'!F19</f>
        <v>160.81899999999962</v>
      </c>
      <c r="H29" s="11">
        <f t="shared" ref="H29:H31" si="9">C29-B29</f>
        <v>-5.7290000000002124</v>
      </c>
      <c r="I29" s="31">
        <f t="shared" ref="I29:I31" si="10">D29-C29</f>
        <v>30.109000000000407</v>
      </c>
      <c r="J29" s="11">
        <f t="shared" ref="J29:J31" si="11">E29-D29</f>
        <v>-7.9610000000007233</v>
      </c>
      <c r="K29" s="11">
        <f t="shared" ref="K29:K31" si="12">F29-E29</f>
        <v>8.0029999999999291</v>
      </c>
      <c r="L29" s="31">
        <f t="shared" si="4"/>
        <v>4.1999999999205784E-2</v>
      </c>
    </row>
    <row r="30" spans="1:12" x14ac:dyDescent="0.2">
      <c r="A30" s="10" t="str">
        <f>'Ind T2'!A20</f>
        <v>Professional services</v>
      </c>
      <c r="B30" s="11">
        <f>'Ind T2'!B20</f>
        <v>758.16800000000092</v>
      </c>
      <c r="C30" s="11">
        <f>'Ind T2'!C20</f>
        <v>830.11699999999735</v>
      </c>
      <c r="D30" s="11">
        <f>'Ind T2'!D20</f>
        <v>777.96899999999948</v>
      </c>
      <c r="E30" s="11">
        <f>'Ind T2'!E20</f>
        <v>823.48300000000063</v>
      </c>
      <c r="F30" s="11">
        <f>'Ind T2'!F20</f>
        <v>871.90900000000033</v>
      </c>
      <c r="H30" s="11">
        <f t="shared" si="9"/>
        <v>71.948999999996431</v>
      </c>
      <c r="I30" s="31">
        <f t="shared" si="10"/>
        <v>-52.147999999997865</v>
      </c>
      <c r="J30" s="11">
        <f t="shared" si="11"/>
        <v>45.514000000001147</v>
      </c>
      <c r="K30" s="11">
        <f t="shared" si="12"/>
        <v>48.425999999999704</v>
      </c>
      <c r="L30" s="31">
        <f t="shared" si="4"/>
        <v>93.94000000000085</v>
      </c>
    </row>
    <row r="31" spans="1:12" x14ac:dyDescent="0.2">
      <c r="A31" s="10" t="str">
        <f>'Ind T2'!A21</f>
        <v>Support services</v>
      </c>
      <c r="B31" s="11">
        <f>'Ind T2'!B21</f>
        <v>570.41899999999941</v>
      </c>
      <c r="C31" s="11">
        <f>'Ind T2'!C21</f>
        <v>610.37799999999993</v>
      </c>
      <c r="D31" s="11">
        <f>'Ind T2'!D21</f>
        <v>583.18400000000076</v>
      </c>
      <c r="E31" s="11">
        <f>'Ind T2'!E21</f>
        <v>611.80200000000048</v>
      </c>
      <c r="F31" s="11">
        <f>'Ind T2'!F21</f>
        <v>643.1999999999997</v>
      </c>
      <c r="H31" s="11">
        <f t="shared" si="9"/>
        <v>39.959000000000515</v>
      </c>
      <c r="I31" s="31">
        <f t="shared" si="10"/>
        <v>-27.193999999999164</v>
      </c>
      <c r="J31" s="11">
        <f t="shared" si="11"/>
        <v>28.617999999999711</v>
      </c>
      <c r="K31" s="11">
        <f t="shared" si="12"/>
        <v>31.397999999999229</v>
      </c>
      <c r="L31" s="31">
        <f t="shared" si="4"/>
        <v>60.01599999999894</v>
      </c>
    </row>
    <row r="32" spans="1:12" x14ac:dyDescent="0.2">
      <c r="A32" s="10" t="str">
        <f>'Ind T2'!A25</f>
        <v>Arts and entertainment</v>
      </c>
      <c r="B32" s="11">
        <f>'Ind T2'!B25</f>
        <v>201.18300000000036</v>
      </c>
      <c r="C32" s="11">
        <f>'Ind T2'!C25</f>
        <v>194.0840000000006</v>
      </c>
      <c r="D32" s="11">
        <f>'Ind T2'!D25</f>
        <v>208.18699999999953</v>
      </c>
      <c r="E32" s="11">
        <f>'Ind T2'!E25</f>
        <v>230.31000000000009</v>
      </c>
      <c r="F32" s="11">
        <f>'Ind T2'!F25</f>
        <v>253.4349999999998</v>
      </c>
      <c r="H32" s="11">
        <f t="shared" ref="H32" si="13">C32-B32</f>
        <v>-7.0989999999997622</v>
      </c>
      <c r="I32" s="31">
        <f t="shared" ref="I32:I33" si="14">D32-C32</f>
        <v>14.102999999998929</v>
      </c>
      <c r="J32" s="11">
        <f t="shared" ref="J32:J33" si="15">E32-D32</f>
        <v>22.123000000000559</v>
      </c>
      <c r="K32" s="11">
        <f t="shared" ref="K32:K33" si="16">F32-E32</f>
        <v>23.124999999999716</v>
      </c>
      <c r="L32" s="31">
        <f t="shared" si="4"/>
        <v>45.248000000000275</v>
      </c>
    </row>
    <row r="33" spans="1:12" x14ac:dyDescent="0.2">
      <c r="A33" s="10" t="str">
        <f>'Ind T2'!A26</f>
        <v>Other services</v>
      </c>
      <c r="B33" s="11">
        <f>'Ind T2'!B26</f>
        <v>151.50899999999973</v>
      </c>
      <c r="C33" s="11">
        <f>'Ind T2'!C26</f>
        <v>167.5919999999999</v>
      </c>
      <c r="D33" s="11">
        <f>'Ind T2'!D26</f>
        <v>160.08899999999994</v>
      </c>
      <c r="E33" s="11">
        <f>'Ind T2'!E26</f>
        <v>179.8189999999997</v>
      </c>
      <c r="F33" s="11">
        <f>'Ind T2'!F26</f>
        <v>190.78299999999996</v>
      </c>
      <c r="H33" s="11">
        <f>C33-B33</f>
        <v>16.083000000000169</v>
      </c>
      <c r="I33" s="31">
        <f t="shared" si="14"/>
        <v>-7.5029999999999575</v>
      </c>
      <c r="J33" s="11">
        <f t="shared" si="15"/>
        <v>19.729999999999762</v>
      </c>
      <c r="K33" s="11">
        <f t="shared" si="16"/>
        <v>10.964000000000254</v>
      </c>
      <c r="L33" s="31">
        <f t="shared" si="4"/>
        <v>30.694000000000017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1188.5840000000012</v>
      </c>
      <c r="C35" s="31">
        <f>'Ind T1'!C12</f>
        <v>1237.2010000000014</v>
      </c>
      <c r="D35" s="31">
        <f>'Ind T1'!D12</f>
        <v>1274.5370000000003</v>
      </c>
      <c r="E35" s="31">
        <f>'Ind T1'!E12</f>
        <v>1290.2299999999996</v>
      </c>
      <c r="F35" s="31">
        <f>'Ind T1'!F12</f>
        <v>1307.8509999999997</v>
      </c>
      <c r="H35" s="31">
        <f t="shared" si="0"/>
        <v>48.617000000000189</v>
      </c>
      <c r="I35" s="31">
        <f t="shared" si="1"/>
        <v>37.335999999998876</v>
      </c>
      <c r="J35" s="31">
        <f t="shared" si="2"/>
        <v>15.692999999999302</v>
      </c>
      <c r="K35" s="31">
        <f t="shared" si="3"/>
        <v>17.621000000000095</v>
      </c>
      <c r="L35" s="31">
        <f t="shared" si="4"/>
        <v>33.313999999999396</v>
      </c>
    </row>
    <row r="36" spans="1:12" x14ac:dyDescent="0.2">
      <c r="A36" s="10" t="str">
        <f>'Ind T2'!A22</f>
        <v>Public admin. and defence</v>
      </c>
      <c r="B36" s="32">
        <f>'Ind T2'!B22</f>
        <v>223.23000000000027</v>
      </c>
      <c r="C36" s="32">
        <f>'Ind T2'!C22</f>
        <v>245.19899999999978</v>
      </c>
      <c r="D36" s="32">
        <f>'Ind T2'!D22</f>
        <v>260.13199999999995</v>
      </c>
      <c r="E36" s="32">
        <f>'Ind T2'!E22</f>
        <v>265.10699999999974</v>
      </c>
      <c r="F36" s="32">
        <f>'Ind T2'!F22</f>
        <v>263.22800000000007</v>
      </c>
      <c r="H36" s="11">
        <f t="shared" si="0"/>
        <v>21.968999999999511</v>
      </c>
      <c r="I36" s="31">
        <f t="shared" si="1"/>
        <v>14.933000000000163</v>
      </c>
      <c r="J36" s="11">
        <f t="shared" si="2"/>
        <v>4.9749999999997954</v>
      </c>
      <c r="K36" s="11">
        <f t="shared" si="3"/>
        <v>-1.878999999999678</v>
      </c>
      <c r="L36" s="31">
        <f t="shared" si="4"/>
        <v>3.0960000000001173</v>
      </c>
    </row>
    <row r="37" spans="1:12" x14ac:dyDescent="0.2">
      <c r="A37" s="10" t="str">
        <f>'Ind T2'!A23</f>
        <v>Education</v>
      </c>
      <c r="B37" s="32">
        <f>'Ind T2'!B23</f>
        <v>424.52900000000102</v>
      </c>
      <c r="C37" s="32">
        <f>'Ind T2'!C23</f>
        <v>401.33700000000084</v>
      </c>
      <c r="D37" s="32">
        <f>'Ind T2'!D23</f>
        <v>428.92799999999949</v>
      </c>
      <c r="E37" s="32">
        <f>'Ind T2'!E23</f>
        <v>416.31699999999972</v>
      </c>
      <c r="F37" s="32">
        <f>'Ind T2'!F23</f>
        <v>426.25200000000024</v>
      </c>
      <c r="H37" s="11">
        <f t="shared" si="0"/>
        <v>-23.192000000000178</v>
      </c>
      <c r="I37" s="31">
        <f t="shared" si="1"/>
        <v>27.590999999998644</v>
      </c>
      <c r="J37" s="11">
        <f t="shared" si="2"/>
        <v>-12.610999999999763</v>
      </c>
      <c r="K37" s="11">
        <f t="shared" si="3"/>
        <v>9.9350000000005139</v>
      </c>
      <c r="L37" s="31">
        <f t="shared" si="4"/>
        <v>-2.6759999999992488</v>
      </c>
    </row>
    <row r="38" spans="1:12" x14ac:dyDescent="0.2">
      <c r="A38" s="10" t="str">
        <f>'Ind T2'!A24</f>
        <v>Health and social work</v>
      </c>
      <c r="B38" s="32">
        <f>'Ind T2'!B24</f>
        <v>540.82500000000005</v>
      </c>
      <c r="C38" s="32">
        <f>'Ind T2'!C24</f>
        <v>590.66500000000065</v>
      </c>
      <c r="D38" s="32">
        <f>'Ind T2'!D24</f>
        <v>585.47700000000066</v>
      </c>
      <c r="E38" s="32">
        <f>'Ind T2'!E24</f>
        <v>608.80600000000015</v>
      </c>
      <c r="F38" s="32">
        <f>'Ind T2'!F24</f>
        <v>618.37099999999953</v>
      </c>
      <c r="H38" s="11">
        <f t="shared" si="0"/>
        <v>49.8400000000006</v>
      </c>
      <c r="I38" s="31">
        <f t="shared" si="1"/>
        <v>-5.1879999999999882</v>
      </c>
      <c r="J38" s="11">
        <f t="shared" si="2"/>
        <v>23.328999999999496</v>
      </c>
      <c r="K38" s="11">
        <f t="shared" si="3"/>
        <v>9.5649999999993724</v>
      </c>
      <c r="L38" s="31">
        <f t="shared" si="4"/>
        <v>32.893999999998869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5578.8840000000018</v>
      </c>
      <c r="C40" s="33">
        <f>'Ind T1'!C14</f>
        <v>5975.0629999999983</v>
      </c>
      <c r="D40" s="33">
        <f>'Ind T1'!D14</f>
        <v>5942.4600000000009</v>
      </c>
      <c r="E40" s="33">
        <f>'Ind T1'!E14</f>
        <v>6184.7059999999983</v>
      </c>
      <c r="F40" s="33">
        <f>'Ind T1'!F14</f>
        <v>6485.7839999999987</v>
      </c>
      <c r="G40" s="24"/>
      <c r="H40" s="34">
        <f t="shared" si="0"/>
        <v>396.17899999999645</v>
      </c>
      <c r="I40" s="34">
        <f>D40-C40</f>
        <v>-32.602999999997337</v>
      </c>
      <c r="J40" s="34">
        <f>E40-D40</f>
        <v>242.24599999999737</v>
      </c>
      <c r="K40" s="34">
        <f>F40-E40</f>
        <v>301.07800000000043</v>
      </c>
      <c r="L40" s="205">
        <f t="shared" si="4"/>
        <v>543.3239999999978</v>
      </c>
    </row>
    <row r="44" spans="1:12" ht="15.75" x14ac:dyDescent="0.25">
      <c r="A44" s="19" t="str">
        <f>CONCATENATE(A1," (Continued)")</f>
        <v>Industry Table 4  Employment by Industry Group in Sector (SIC 2007), 2015-2035, London Enterprise Panel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4.9505357050606547</v>
      </c>
      <c r="C50" s="44">
        <f t="shared" ref="B50:E54" si="17">IF(AND(D$5-C$5 &lt;&gt; 0,C7&lt;&gt;0,D7&lt;&gt;0),(EXP(LN(D7/C7)/(D$5-C$5))-1)*100,0)</f>
        <v>-15.540488481392856</v>
      </c>
      <c r="D50" s="44">
        <f t="shared" si="17"/>
        <v>0.48603866165171095</v>
      </c>
      <c r="E50" s="44">
        <f t="shared" si="17"/>
        <v>0.69297166173398761</v>
      </c>
      <c r="F50" s="44">
        <f>IF(AND(F$5-D$5 &lt;&gt; 0,D7&lt;&gt;0,F7&lt;&gt;0),(EXP(LN(F7/D7)/(F$5-D$5))-1)*100,0)</f>
        <v>0.62394668927396868</v>
      </c>
      <c r="H50" s="44">
        <f>(B7/B$40)*100</f>
        <v>0.57527634559169882</v>
      </c>
      <c r="I50" s="44">
        <f>(C7/C$40)*100</f>
        <v>0.6516584009239732</v>
      </c>
      <c r="J50" s="44">
        <f>(D7/D$40)*100</f>
        <v>0.5534071748063939</v>
      </c>
      <c r="K50" s="44">
        <f>(E7/E$40)*100</f>
        <v>0.5447793314670103</v>
      </c>
      <c r="L50" s="44">
        <f>(F7/F$40)*100</f>
        <v>0.55663278333043487</v>
      </c>
    </row>
    <row r="51" spans="1:12" x14ac:dyDescent="0.2">
      <c r="A51" t="str">
        <f>A8</f>
        <v>Agriculture</v>
      </c>
      <c r="B51" s="40">
        <f t="shared" si="17"/>
        <v>28.021227481397059</v>
      </c>
      <c r="C51" s="44">
        <f t="shared" si="17"/>
        <v>-77.289699099494811</v>
      </c>
      <c r="D51" s="40">
        <f t="shared" si="17"/>
        <v>0.70563828432301801</v>
      </c>
      <c r="E51" s="40">
        <f t="shared" si="17"/>
        <v>0.26753111087562953</v>
      </c>
      <c r="F51" s="44">
        <f t="shared" ref="F51:F83" si="18">IF(AND(F$5-D$5 &lt;&gt; 0,D8&lt;&gt;0,F8&lt;&gt;0),(EXP(LN(F8/D8)/(F$5-D$5))-1)*100,0)</f>
        <v>0.41335465486074252</v>
      </c>
      <c r="H51" s="40">
        <f t="shared" ref="H51:L54" si="19">(B8/B$7)*100</f>
        <v>5.2813610020564621</v>
      </c>
      <c r="I51" s="40">
        <f t="shared" si="19"/>
        <v>11.693248067390925</v>
      </c>
      <c r="J51" s="40">
        <f t="shared" si="19"/>
        <v>3.1441950982180873</v>
      </c>
      <c r="K51" s="40">
        <f t="shared" si="19"/>
        <v>3.1787018074971063</v>
      </c>
      <c r="L51" s="40">
        <f t="shared" si="19"/>
        <v>3.0469226081657608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-14.831103849861293</v>
      </c>
      <c r="C52" s="44">
        <f t="shared" si="17"/>
        <v>20.606601248884516</v>
      </c>
      <c r="D52" s="40">
        <f t="shared" si="17"/>
        <v>-4.0677404187346227</v>
      </c>
      <c r="E52" s="40">
        <f t="shared" si="17"/>
        <v>-2.8579698116866559</v>
      </c>
      <c r="F52" s="44">
        <f t="shared" si="18"/>
        <v>-3.2629123631846446</v>
      </c>
      <c r="H52" s="40">
        <f t="shared" si="19"/>
        <v>13.276624914314189</v>
      </c>
      <c r="I52" s="40">
        <f t="shared" si="19"/>
        <v>5.7580193646146451</v>
      </c>
      <c r="J52" s="40">
        <f t="shared" si="19"/>
        <v>8.2223438545277343</v>
      </c>
      <c r="K52" s="40">
        <f t="shared" si="19"/>
        <v>6.5206422699076931</v>
      </c>
      <c r="L52" s="40">
        <f t="shared" si="19"/>
        <v>4.5537643343859004</v>
      </c>
    </row>
    <row r="53" spans="1:12" x14ac:dyDescent="0.2">
      <c r="A53" t="str">
        <f>A10</f>
        <v>Electricity and gas</v>
      </c>
      <c r="B53" s="40">
        <f t="shared" si="17"/>
        <v>10.260059657368515</v>
      </c>
      <c r="C53" s="44">
        <f t="shared" si="17"/>
        <v>-18.339577992506339</v>
      </c>
      <c r="D53" s="40">
        <f t="shared" si="17"/>
        <v>-0.33060182265713944</v>
      </c>
      <c r="E53" s="40">
        <f t="shared" si="17"/>
        <v>0.18746054376101995</v>
      </c>
      <c r="F53" s="44">
        <f t="shared" si="18"/>
        <v>1.4474578660572668E-2</v>
      </c>
      <c r="H53" s="40">
        <f t="shared" si="19"/>
        <v>32.071415217797714</v>
      </c>
      <c r="I53" s="40">
        <f t="shared" si="19"/>
        <v>39.070806687726353</v>
      </c>
      <c r="J53" s="40">
        <f t="shared" si="19"/>
        <v>37.775953293194661</v>
      </c>
      <c r="K53" s="40">
        <f t="shared" si="19"/>
        <v>36.265693170688273</v>
      </c>
      <c r="L53" s="40">
        <f t="shared" si="19"/>
        <v>34.48562406514872</v>
      </c>
    </row>
    <row r="54" spans="1:12" x14ac:dyDescent="0.2">
      <c r="A54" t="str">
        <f>A11</f>
        <v>Water and sewerage</v>
      </c>
      <c r="B54" s="40">
        <f t="shared" si="17"/>
        <v>1.6681135641085421</v>
      </c>
      <c r="C54" s="44">
        <f t="shared" si="17"/>
        <v>-1.2050327839797759</v>
      </c>
      <c r="D54" s="40">
        <f t="shared" si="17"/>
        <v>1.7114117613135083</v>
      </c>
      <c r="E54" s="40">
        <f t="shared" si="17"/>
        <v>1.3934254277977454</v>
      </c>
      <c r="F54" s="44">
        <f t="shared" si="18"/>
        <v>1.4993102586207341</v>
      </c>
      <c r="H54" s="40">
        <f t="shared" si="19"/>
        <v>49.370598865831631</v>
      </c>
      <c r="I54" s="40">
        <f t="shared" si="19"/>
        <v>43.477925880268081</v>
      </c>
      <c r="J54" s="40">
        <f t="shared" si="19"/>
        <v>50.857507754059519</v>
      </c>
      <c r="K54" s="40">
        <f t="shared" si="19"/>
        <v>54.034962751906932</v>
      </c>
      <c r="L54" s="40">
        <f t="shared" si="19"/>
        <v>57.913688992299619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2.1990990497402718</v>
      </c>
      <c r="C56" s="44">
        <f t="shared" si="20"/>
        <v>8.1772400890341768</v>
      </c>
      <c r="D56" s="44">
        <f t="shared" si="20"/>
        <v>-0.43511390769679359</v>
      </c>
      <c r="E56" s="44">
        <f t="shared" si="20"/>
        <v>-0.75143936808275136</v>
      </c>
      <c r="F56" s="44">
        <f t="shared" si="18"/>
        <v>-0.64610937156981407</v>
      </c>
      <c r="H56" s="44">
        <f>(B13/B$40)*100</f>
        <v>2.2219497662973438</v>
      </c>
      <c r="I56" s="44">
        <f>(C13/C$40)*100</f>
        <v>2.2632229986529038</v>
      </c>
      <c r="J56" s="44">
        <f>(D13/D$40)*100</f>
        <v>2.4617246056347053</v>
      </c>
      <c r="K56" s="44">
        <f>(E13/E$40)*100</f>
        <v>2.3142894747139144</v>
      </c>
      <c r="L56" s="44">
        <f>(F13/F$40)*100</f>
        <v>2.0465220550052243</v>
      </c>
    </row>
    <row r="57" spans="1:12" x14ac:dyDescent="0.2">
      <c r="A57" t="str">
        <f>A14</f>
        <v>Food drink and tobacco</v>
      </c>
      <c r="B57" s="40">
        <f t="shared" si="20"/>
        <v>10.929466134055943</v>
      </c>
      <c r="C57" s="44">
        <f t="shared" si="20"/>
        <v>3.437644877144197</v>
      </c>
      <c r="D57" s="40">
        <f t="shared" si="20"/>
        <v>0.29673451239313753</v>
      </c>
      <c r="E57" s="40">
        <f t="shared" si="20"/>
        <v>-0.20119805476056518</v>
      </c>
      <c r="F57" s="44">
        <f t="shared" si="18"/>
        <v>-3.5495810530972172E-2</v>
      </c>
      <c r="H57" s="40">
        <f t="shared" ref="H57:L59" si="21">(B14/B$13)*100</f>
        <v>22.983220393675317</v>
      </c>
      <c r="I57" s="40">
        <f t="shared" si="21"/>
        <v>31.901441258901585</v>
      </c>
      <c r="J57" s="40">
        <f t="shared" si="21"/>
        <v>30.50373580700953</v>
      </c>
      <c r="K57" s="40">
        <f t="shared" si="21"/>
        <v>31.641421904256127</v>
      </c>
      <c r="L57" s="40">
        <f t="shared" si="21"/>
        <v>33.440063887654119</v>
      </c>
    </row>
    <row r="58" spans="1:12" x14ac:dyDescent="0.2">
      <c r="A58" t="str">
        <f>A15</f>
        <v>Engineering</v>
      </c>
      <c r="B58" s="40">
        <f t="shared" si="20"/>
        <v>8.3577053531858958</v>
      </c>
      <c r="C58" s="44">
        <f t="shared" si="20"/>
        <v>2.1354166666667451</v>
      </c>
      <c r="D58" s="40">
        <f t="shared" si="20"/>
        <v>4.7778885556450268</v>
      </c>
      <c r="E58" s="40">
        <f t="shared" si="20"/>
        <v>0.64983075888174202</v>
      </c>
      <c r="F58" s="44">
        <f t="shared" si="18"/>
        <v>2.0074552455320083</v>
      </c>
      <c r="H58" s="40">
        <f t="shared" si="21"/>
        <v>7.8646337528234964</v>
      </c>
      <c r="I58" s="40">
        <f t="shared" si="21"/>
        <v>9.9386965813545789</v>
      </c>
      <c r="J58" s="40">
        <f t="shared" si="21"/>
        <v>9.3836089331246075</v>
      </c>
      <c r="K58" s="40">
        <f t="shared" si="21"/>
        <v>12.111198054942291</v>
      </c>
      <c r="L58" s="40">
        <f t="shared" si="21"/>
        <v>13.933987779979343</v>
      </c>
    </row>
    <row r="59" spans="1:12" x14ac:dyDescent="0.2">
      <c r="A59" t="str">
        <f>A16</f>
        <v>Rest of manufacturing</v>
      </c>
      <c r="B59" s="40">
        <f t="shared" si="20"/>
        <v>-2.1295705298270295</v>
      </c>
      <c r="C59" s="44">
        <f t="shared" si="20"/>
        <v>11.809431779170755</v>
      </c>
      <c r="D59" s="40">
        <f t="shared" si="20"/>
        <v>-1.7497919935190454</v>
      </c>
      <c r="E59" s="40">
        <f t="shared" si="20"/>
        <v>-1.4097470796475164</v>
      </c>
      <c r="F59" s="44">
        <f t="shared" si="18"/>
        <v>-1.5232259500517764</v>
      </c>
      <c r="H59" s="40">
        <f t="shared" si="21"/>
        <v>69.152145853501182</v>
      </c>
      <c r="I59" s="40">
        <f t="shared" si="21"/>
        <v>58.159862159743838</v>
      </c>
      <c r="J59" s="40">
        <f t="shared" si="21"/>
        <v>60.112655259865868</v>
      </c>
      <c r="K59" s="40">
        <f t="shared" si="21"/>
        <v>56.247380040801573</v>
      </c>
      <c r="L59" s="40">
        <f t="shared" si="21"/>
        <v>52.625948332366548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2.5188537097442287</v>
      </c>
      <c r="C61" s="44">
        <f>IF(AND(D$5-C$5 &lt;&gt; 0,C18&lt;&gt;0,D18&lt;&gt;0),(EXP(LN(D18/C18)/(D$5-C$5))-1)*100,0)</f>
        <v>-6.856731776738723</v>
      </c>
      <c r="D61" s="44">
        <f>IF(AND(E$5-D$5 &lt;&gt; 0,D18&lt;&gt;0,E18&lt;&gt;0),(EXP(LN(E18/D18)/(E$5-D$5))-1)*100,0)</f>
        <v>2.1142477980888197</v>
      </c>
      <c r="E61" s="44">
        <f>IF(AND(F$5-E$5 &lt;&gt; 0,E18&lt;&gt;0,F18&lt;&gt;0),(EXP(LN(F18/E18)/(F$5-E$5))-1)*100,0)</f>
        <v>1.3914730602873515</v>
      </c>
      <c r="F61" s="44">
        <f t="shared" si="18"/>
        <v>1.6318277471758735</v>
      </c>
      <c r="H61" s="44">
        <f>(B18/B$40)*100</f>
        <v>5.1880089279504586</v>
      </c>
      <c r="I61" s="44">
        <f>(C18/C$40)*100</f>
        <v>5.3508222423763536</v>
      </c>
      <c r="J61" s="44">
        <f>(D18/D$40)*100</f>
        <v>5.0112747919211822</v>
      </c>
      <c r="K61" s="44">
        <f>(E18/E$40)*100</f>
        <v>5.3459776422678784</v>
      </c>
      <c r="L61" s="44">
        <f>(F18/F$40)*100</f>
        <v>5.8532630750576917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1.7526428081922285</v>
      </c>
      <c r="C63" s="44">
        <f t="shared" si="22"/>
        <v>-2.240626568819204</v>
      </c>
      <c r="D63" s="44">
        <f t="shared" si="22"/>
        <v>0.648377818736523</v>
      </c>
      <c r="E63" s="44">
        <f t="shared" si="22"/>
        <v>0.53674268632761812</v>
      </c>
      <c r="F63" s="44">
        <f t="shared" si="18"/>
        <v>0.5739406324331231</v>
      </c>
      <c r="H63" s="44">
        <f>(B20/B$40)*100</f>
        <v>23.715208991619082</v>
      </c>
      <c r="I63" s="44">
        <f>(C20/C$40)*100</f>
        <v>23.736385708401734</v>
      </c>
      <c r="J63" s="44">
        <f>(D20/D$40)*100</f>
        <v>23.33185246514072</v>
      </c>
      <c r="K63" s="44">
        <f>(E20/E$40)*100</f>
        <v>23.154229158184716</v>
      </c>
      <c r="L63" s="44">
        <f>(F20/F$40)*100</f>
        <v>23.293513937559453</v>
      </c>
    </row>
    <row r="64" spans="1:12" x14ac:dyDescent="0.2">
      <c r="A64" t="str">
        <f>A21</f>
        <v>Wholesale and retail trade</v>
      </c>
      <c r="B64" s="40">
        <f t="shared" si="22"/>
        <v>-1.0491381317381809</v>
      </c>
      <c r="C64" s="44">
        <f t="shared" si="22"/>
        <v>4.0411318301947219E-2</v>
      </c>
      <c r="D64" s="40">
        <f t="shared" si="22"/>
        <v>-0.21226840209450648</v>
      </c>
      <c r="E64" s="40">
        <f t="shared" si="22"/>
        <v>1.2658648484542567E-3</v>
      </c>
      <c r="F64" s="44">
        <f t="shared" si="18"/>
        <v>-6.9962946880719468E-2</v>
      </c>
      <c r="H64" s="40">
        <f t="shared" ref="H64:L66" si="23">(B21/B$20)*100</f>
        <v>50.334304830376034</v>
      </c>
      <c r="I64" s="40">
        <f t="shared" si="23"/>
        <v>45.01524398842534</v>
      </c>
      <c r="J64" s="40">
        <f t="shared" si="23"/>
        <v>46.065593161416771</v>
      </c>
      <c r="K64" s="40">
        <f t="shared" si="23"/>
        <v>44.1294506155985</v>
      </c>
      <c r="L64" s="40">
        <f t="shared" si="23"/>
        <v>41.834578065313828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2.8609371147173546</v>
      </c>
      <c r="C65" s="44">
        <f t="shared" si="22"/>
        <v>-0.38655017209400233</v>
      </c>
      <c r="D65" s="40">
        <f t="shared" si="22"/>
        <v>1.5282827821386569</v>
      </c>
      <c r="E65" s="40">
        <f t="shared" si="22"/>
        <v>1.1356513414839675E-2</v>
      </c>
      <c r="F65" s="44">
        <f t="shared" si="18"/>
        <v>0.5144634803467385</v>
      </c>
      <c r="H65" s="40">
        <f t="shared" si="23"/>
        <v>21.676527764760664</v>
      </c>
      <c r="I65" s="40">
        <f t="shared" si="23"/>
        <v>22.636476706734413</v>
      </c>
      <c r="J65" s="40">
        <f t="shared" si="23"/>
        <v>23.065793668309674</v>
      </c>
      <c r="K65" s="40">
        <f t="shared" si="23"/>
        <v>24.091825469039836</v>
      </c>
      <c r="L65" s="40">
        <f t="shared" si="23"/>
        <v>22.862029684259731</v>
      </c>
    </row>
    <row r="66" spans="1:12" x14ac:dyDescent="0.2">
      <c r="A66" t="str">
        <f>A23</f>
        <v>Accommodation and food</v>
      </c>
      <c r="B66" s="40">
        <f t="shared" si="22"/>
        <v>5.502074443411531</v>
      </c>
      <c r="C66" s="44">
        <f t="shared" si="22"/>
        <v>-6.7123090604728759</v>
      </c>
      <c r="D66" s="40">
        <f t="shared" si="22"/>
        <v>1.234990567658123</v>
      </c>
      <c r="E66" s="40">
        <f t="shared" si="22"/>
        <v>1.5997896328884043</v>
      </c>
      <c r="F66" s="44">
        <f t="shared" si="18"/>
        <v>1.4780441169091718</v>
      </c>
      <c r="H66" s="40">
        <f t="shared" si="23"/>
        <v>27.989167404863302</v>
      </c>
      <c r="I66" s="40">
        <f t="shared" si="23"/>
        <v>32.348279304840247</v>
      </c>
      <c r="J66" s="40">
        <f t="shared" si="23"/>
        <v>30.868613170273555</v>
      </c>
      <c r="K66" s="40">
        <f t="shared" si="23"/>
        <v>31.778723915361656</v>
      </c>
      <c r="L66" s="40">
        <f t="shared" si="23"/>
        <v>35.303392250426448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1.8904687189889469</v>
      </c>
      <c r="C68" s="44">
        <f t="shared" si="24"/>
        <v>-0.75187996533260248</v>
      </c>
      <c r="D68" s="44">
        <f t="shared" si="24"/>
        <v>1.051140192644362</v>
      </c>
      <c r="E68" s="44">
        <f t="shared" si="24"/>
        <v>0.54064557523312295</v>
      </c>
      <c r="F68" s="44">
        <f t="shared" si="18"/>
        <v>0.71052325361486979</v>
      </c>
      <c r="H68" s="44">
        <f>(B25/B$40)*100</f>
        <v>46.994506428167377</v>
      </c>
      <c r="I68" s="44">
        <f>(C25/C$40)*100</f>
        <v>47.291836086079734</v>
      </c>
      <c r="J68" s="44">
        <f>(D25/D$40)*100</f>
        <v>47.193771603006155</v>
      </c>
      <c r="K68" s="44">
        <f>(E25/E$40)*100</f>
        <v>47.779102191761432</v>
      </c>
      <c r="L68" s="44">
        <f>(F25/F$40)*100</f>
        <v>48.08518137514293</v>
      </c>
    </row>
    <row r="69" spans="1:12" x14ac:dyDescent="0.2">
      <c r="A69" t="str">
        <f>A26</f>
        <v>Media</v>
      </c>
      <c r="B69" s="40">
        <f t="shared" si="24"/>
        <v>-0.28561160887874415</v>
      </c>
      <c r="C69" s="44">
        <f t="shared" si="24"/>
        <v>5.8003037431883175</v>
      </c>
      <c r="D69" s="40">
        <f t="shared" si="24"/>
        <v>0.94089830443659928</v>
      </c>
      <c r="E69" s="40">
        <f t="shared" si="24"/>
        <v>0.22488076419511227</v>
      </c>
      <c r="F69" s="44">
        <f t="shared" si="18"/>
        <v>0.46298715520591838</v>
      </c>
      <c r="H69" s="40">
        <f t="shared" ref="H69:L71" si="25">(B26/B$25)*100</f>
        <v>6.4779543888115239</v>
      </c>
      <c r="I69" s="40">
        <f t="shared" si="25"/>
        <v>5.9420317038118027</v>
      </c>
      <c r="J69" s="40">
        <f t="shared" si="25"/>
        <v>6.3343140292768192</v>
      </c>
      <c r="K69" s="40">
        <f t="shared" si="25"/>
        <v>6.2998371910360591</v>
      </c>
      <c r="L69" s="40">
        <f t="shared" si="25"/>
        <v>6.1047532289886037</v>
      </c>
    </row>
    <row r="70" spans="1:12" x14ac:dyDescent="0.2">
      <c r="A70" t="str">
        <f>A27</f>
        <v>Information technology</v>
      </c>
      <c r="B70" s="40">
        <f t="shared" si="24"/>
        <v>4.795441918310539</v>
      </c>
      <c r="C70" s="44">
        <f t="shared" si="24"/>
        <v>5.2868733150227998</v>
      </c>
      <c r="D70" s="40">
        <f t="shared" si="24"/>
        <v>1.6012735679935997</v>
      </c>
      <c r="E70" s="40">
        <f t="shared" si="24"/>
        <v>0.88034179183138495</v>
      </c>
      <c r="F70" s="44">
        <f t="shared" si="18"/>
        <v>1.120082193608174</v>
      </c>
      <c r="H70" s="40">
        <f t="shared" si="25"/>
        <v>9.9945113394811234</v>
      </c>
      <c r="I70" s="40">
        <f t="shared" si="25"/>
        <v>11.183993301523129</v>
      </c>
      <c r="J70" s="40">
        <f t="shared" si="25"/>
        <v>11.864483533614727</v>
      </c>
      <c r="K70" s="40">
        <f t="shared" si="25"/>
        <v>12.190976843631304</v>
      </c>
      <c r="L70" s="40">
        <f t="shared" si="25"/>
        <v>12.609192096324758</v>
      </c>
    </row>
    <row r="71" spans="1:12" x14ac:dyDescent="0.2">
      <c r="A71" t="str">
        <f>A28</f>
        <v>Finance and insurance</v>
      </c>
      <c r="B71" s="40">
        <f t="shared" si="24"/>
        <v>2.3800705263904653</v>
      </c>
      <c r="C71" s="44">
        <f t="shared" si="24"/>
        <v>-1.2373302033280686</v>
      </c>
      <c r="D71" s="40">
        <f t="shared" si="24"/>
        <v>0.31879480798036042</v>
      </c>
      <c r="E71" s="40">
        <f t="shared" si="24"/>
        <v>0.11054495730782321</v>
      </c>
      <c r="F71" s="44">
        <f t="shared" si="18"/>
        <v>0.17991349628996289</v>
      </c>
      <c r="H71" s="40">
        <f t="shared" si="25"/>
        <v>14.19739877922121</v>
      </c>
      <c r="I71" s="40">
        <f t="shared" si="25"/>
        <v>14.472256068105905</v>
      </c>
      <c r="J71" s="40">
        <f t="shared" si="25"/>
        <v>14.40146822698469</v>
      </c>
      <c r="K71" s="40">
        <f t="shared" si="25"/>
        <v>13.887120697584459</v>
      </c>
      <c r="L71" s="40">
        <f t="shared" si="25"/>
        <v>13.304353318897816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-1.0670164554530848</v>
      </c>
      <c r="C72" s="44">
        <f t="shared" si="27"/>
        <v>23.042366914623624</v>
      </c>
      <c r="D72" s="40">
        <f t="shared" si="27"/>
        <v>-1.0105340122762207</v>
      </c>
      <c r="E72" s="40">
        <f t="shared" si="27"/>
        <v>0.51175426851020056</v>
      </c>
      <c r="F72" s="44">
        <f t="shared" si="18"/>
        <v>1.7413303613267317E-3</v>
      </c>
      <c r="H72" s="40">
        <f t="shared" ref="H72:L72" si="28">(B29/B$25)*100</f>
        <v>5.2024796997752327</v>
      </c>
      <c r="I72" s="40">
        <f t="shared" si="28"/>
        <v>4.624242271961422</v>
      </c>
      <c r="J72" s="40">
        <f t="shared" si="28"/>
        <v>5.7328815309554066</v>
      </c>
      <c r="K72" s="40">
        <f t="shared" si="28"/>
        <v>5.171443490467154</v>
      </c>
      <c r="L72" s="40">
        <f t="shared" si="28"/>
        <v>5.156602059639563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2.2924226604361886</v>
      </c>
      <c r="C73" s="44">
        <f t="shared" si="29"/>
        <v>-6.2820060304749852</v>
      </c>
      <c r="D73" s="40">
        <f t="shared" si="29"/>
        <v>1.1436144008969418</v>
      </c>
      <c r="E73" s="40">
        <f t="shared" si="29"/>
        <v>0.57305727562850794</v>
      </c>
      <c r="F73" s="44">
        <f t="shared" si="18"/>
        <v>0.76288446821111133</v>
      </c>
      <c r="H73" s="40">
        <f t="shared" ref="H73:L73" si="30">(B30/B$25)*100</f>
        <v>28.918184630301159</v>
      </c>
      <c r="I73" s="40">
        <f t="shared" si="30"/>
        <v>29.377216472845586</v>
      </c>
      <c r="J73" s="40">
        <f t="shared" si="30"/>
        <v>27.740311809250283</v>
      </c>
      <c r="K73" s="40">
        <f t="shared" si="30"/>
        <v>27.867473300311325</v>
      </c>
      <c r="L73" s="40">
        <f t="shared" si="30"/>
        <v>27.957441255189273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1.7070884983349188</v>
      </c>
      <c r="C74" s="44">
        <f t="shared" si="31"/>
        <v>-4.4552719790030393</v>
      </c>
      <c r="D74" s="40">
        <f t="shared" si="31"/>
        <v>0.96272376093600176</v>
      </c>
      <c r="E74" s="40">
        <f t="shared" si="31"/>
        <v>0.50172461490469722</v>
      </c>
      <c r="F74" s="44">
        <f t="shared" si="18"/>
        <v>0.65515663908657373</v>
      </c>
      <c r="H74" s="40">
        <f>(B31/B$25)*100</f>
        <v>21.757027411644543</v>
      </c>
      <c r="I74" s="40">
        <f t="shared" ref="I74:L74" si="32">(C31/C$25)*100</f>
        <v>21.600818482530293</v>
      </c>
      <c r="J74" s="40">
        <f t="shared" si="32"/>
        <v>20.794795168144038</v>
      </c>
      <c r="K74" s="40">
        <f t="shared" si="32"/>
        <v>20.703980410132413</v>
      </c>
      <c r="L74" s="40">
        <f t="shared" si="32"/>
        <v>20.623971326523442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-0.89407631778248842</v>
      </c>
      <c r="C75" s="44">
        <f t="shared" si="33"/>
        <v>7.2664413346792633</v>
      </c>
      <c r="D75" s="40">
        <f t="shared" si="33"/>
        <v>2.0403260552693148</v>
      </c>
      <c r="E75" s="40">
        <f t="shared" si="33"/>
        <v>0.9614035994939707</v>
      </c>
      <c r="F75" s="44">
        <f t="shared" si="18"/>
        <v>1.3197708714657086</v>
      </c>
      <c r="H75" s="40">
        <f t="shared" ref="H75:L75" si="34">(B32/B$25)*100</f>
        <v>7.6735593410403506</v>
      </c>
      <c r="I75" s="40">
        <f t="shared" si="34"/>
        <v>6.8684868300682904</v>
      </c>
      <c r="J75" s="40">
        <f t="shared" si="34"/>
        <v>7.4233964266344543</v>
      </c>
      <c r="K75" s="40">
        <f t="shared" si="34"/>
        <v>7.7939165420472536</v>
      </c>
      <c r="L75" s="40">
        <f t="shared" si="34"/>
        <v>8.1263000204251661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2.5542618349231772</v>
      </c>
      <c r="C76" s="44">
        <f t="shared" si="35"/>
        <v>-4.4769440068738175</v>
      </c>
      <c r="D76" s="40">
        <f t="shared" si="35"/>
        <v>2.3516426947433722</v>
      </c>
      <c r="E76" s="40">
        <f t="shared" si="35"/>
        <v>0.59361361486276465</v>
      </c>
      <c r="F76" s="44">
        <f t="shared" si="18"/>
        <v>1.1762422634179925</v>
      </c>
      <c r="H76" s="40">
        <f t="shared" ref="H76:L76" si="36">(B33/B$25)*100</f>
        <v>5.7788844097248697</v>
      </c>
      <c r="I76" s="40">
        <f t="shared" si="36"/>
        <v>5.930954869153565</v>
      </c>
      <c r="J76" s="40">
        <f t="shared" si="36"/>
        <v>5.7083492751395877</v>
      </c>
      <c r="K76" s="40">
        <f t="shared" si="36"/>
        <v>6.0852515247900323</v>
      </c>
      <c r="L76" s="40">
        <f t="shared" si="36"/>
        <v>6.1173866940113841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1.0072612532078695</v>
      </c>
      <c r="C78" s="44">
        <f t="shared" ref="C78:C83" si="38">IF(AND(D$5-C$5 &lt;&gt; 0,C35&lt;&gt;0,D35&lt;&gt;0),(EXP(LN(D35/C35)/(D$5-C$5))-1)*100,0)</f>
        <v>3.0177796493858988</v>
      </c>
      <c r="D78" s="44">
        <f t="shared" si="37"/>
        <v>0.24505019136460415</v>
      </c>
      <c r="E78" s="44">
        <f t="shared" si="37"/>
        <v>0.13574039517538772</v>
      </c>
      <c r="F78" s="44">
        <f t="shared" si="18"/>
        <v>0.17216374367934328</v>
      </c>
      <c r="H78" s="44">
        <f>(B35/B$40)*100</f>
        <v>21.305049540374039</v>
      </c>
      <c r="I78" s="44">
        <f>(C35/C$40)*100</f>
        <v>20.706074563565299</v>
      </c>
      <c r="J78" s="44">
        <f>(D35/D$40)*100</f>
        <v>21.447969359490852</v>
      </c>
      <c r="K78" s="44">
        <f>(E35/E$40)*100</f>
        <v>20.861622201605055</v>
      </c>
      <c r="L78" s="44">
        <f>(F35/F$40)*100</f>
        <v>20.164886773904279</v>
      </c>
    </row>
    <row r="79" spans="1:12" x14ac:dyDescent="0.2">
      <c r="A79" t="str">
        <f>A36</f>
        <v>Public admin. and defence</v>
      </c>
      <c r="B79" s="40">
        <f t="shared" si="37"/>
        <v>2.3744387544662127</v>
      </c>
      <c r="C79" s="44">
        <f t="shared" si="38"/>
        <v>6.09015534321109</v>
      </c>
      <c r="D79" s="40">
        <f t="shared" si="37"/>
        <v>0.37960515387724936</v>
      </c>
      <c r="E79" s="40">
        <f t="shared" si="37"/>
        <v>-7.1104122078702314E-2</v>
      </c>
      <c r="F79" s="44">
        <f t="shared" si="18"/>
        <v>7.890699707420179E-2</v>
      </c>
      <c r="H79" s="40">
        <f>(B36/B$35)*100</f>
        <v>18.781171545300968</v>
      </c>
      <c r="I79" s="40">
        <f t="shared" ref="I79:L81" si="39">(C36/C$35)*100</f>
        <v>19.818849160322333</v>
      </c>
      <c r="J79" s="40">
        <f t="shared" si="39"/>
        <v>20.409921406753973</v>
      </c>
      <c r="K79" s="40">
        <f t="shared" si="39"/>
        <v>20.547266766390475</v>
      </c>
      <c r="L79" s="40">
        <f t="shared" si="39"/>
        <v>20.126757558773907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-1.3946544580828668</v>
      </c>
      <c r="C80" s="44">
        <f t="shared" si="38"/>
        <v>6.8747710776725368</v>
      </c>
      <c r="D80" s="40">
        <f t="shared" si="40"/>
        <v>-0.59506410572790491</v>
      </c>
      <c r="E80" s="40">
        <f t="shared" si="40"/>
        <v>0.23611562860015312</v>
      </c>
      <c r="F80" s="44">
        <f t="shared" si="18"/>
        <v>-4.1713644145657813E-2</v>
      </c>
      <c r="H80" s="40">
        <f>(B37/B$35)*100</f>
        <v>35.71720635647128</v>
      </c>
      <c r="I80" s="40">
        <f t="shared" si="39"/>
        <v>32.439110540647832</v>
      </c>
      <c r="J80" s="40">
        <f t="shared" si="39"/>
        <v>33.653632652484738</v>
      </c>
      <c r="K80" s="40">
        <f t="shared" si="39"/>
        <v>32.266882648830041</v>
      </c>
      <c r="L80" s="40">
        <f t="shared" si="39"/>
        <v>32.59178606737315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2.2282954881385653</v>
      </c>
      <c r="C81" s="44">
        <f t="shared" si="38"/>
        <v>-0.87833204946966559</v>
      </c>
      <c r="D81" s="40">
        <f t="shared" si="40"/>
        <v>0.78451657763858318</v>
      </c>
      <c r="E81" s="40">
        <f t="shared" si="40"/>
        <v>0.15601096075221754</v>
      </c>
      <c r="F81" s="44">
        <f t="shared" si="18"/>
        <v>0.36507612779377308</v>
      </c>
      <c r="H81" s="40">
        <f>(B38/B$35)*100</f>
        <v>45.50162209822777</v>
      </c>
      <c r="I81" s="40">
        <f t="shared" si="39"/>
        <v>47.742040299029824</v>
      </c>
      <c r="J81" s="40">
        <f t="shared" si="39"/>
        <v>45.936445940761281</v>
      </c>
      <c r="K81" s="40">
        <f t="shared" si="39"/>
        <v>47.185850584779487</v>
      </c>
      <c r="L81" s="40">
        <f t="shared" si="39"/>
        <v>47.281456373852961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1.7299402345130277</v>
      </c>
      <c r="C83" s="206">
        <f t="shared" si="38"/>
        <v>-0.54565115045644985</v>
      </c>
      <c r="D83" s="43">
        <f>IF(AND(E$5-D$5 &lt;&gt; 0,D40&lt;&gt;0,E40&lt;&gt;0),(EXP(LN(E40/D40)/(E$5-D$5))-1)*100,0)</f>
        <v>0.80232715726484827</v>
      </c>
      <c r="E83" s="43">
        <f>IF(AND(F$5-E$5 &lt;&gt; 0,E40&lt;&gt;0,F40&lt;&gt;0),(EXP(LN(F40/E40)/(F$5-E$5))-1)*100,0)</f>
        <v>0.4764638410243105</v>
      </c>
      <c r="F83" s="206">
        <f t="shared" si="18"/>
        <v>0.5849677316024593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0.48874927208206742</v>
      </c>
      <c r="C89" s="44">
        <f>IF(AND(F$5-D$5 &lt;&gt; 0,D7&lt;&gt;0,F7&lt;&gt;0),(EXP(LN(F7/D7)/(F$5-D$5))-1)*100,0)</f>
        <v>0.62394668927396868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-9.4121051641489206</v>
      </c>
      <c r="C90" s="44">
        <f t="shared" ref="C90:C122" si="43">IF(AND(F$5-D$5 &lt;&gt; 0,D8&lt;&gt;0,F8&lt;&gt;0),(EXP(LN(F8/D8)/(F$5-D$5))-1)*100,0)</f>
        <v>0.41335465486074252</v>
      </c>
    </row>
    <row r="91" spans="1:12" x14ac:dyDescent="0.2">
      <c r="A91" s="30" t="str">
        <f t="shared" si="41"/>
        <v>Mining and quarrying</v>
      </c>
      <c r="B91" s="44">
        <f t="shared" si="42"/>
        <v>-8.6940602743635136</v>
      </c>
      <c r="C91" s="44">
        <f t="shared" si="43"/>
        <v>-3.2629123631846446</v>
      </c>
    </row>
    <row r="92" spans="1:12" x14ac:dyDescent="0.2">
      <c r="A92" s="30" t="str">
        <f t="shared" si="41"/>
        <v>Electricity and gas</v>
      </c>
      <c r="B92" s="44">
        <f t="shared" si="42"/>
        <v>3.8333587274515857</v>
      </c>
      <c r="C92" s="44">
        <f t="shared" si="43"/>
        <v>1.4474578660572668E-2</v>
      </c>
    </row>
    <row r="93" spans="1:12" x14ac:dyDescent="0.2">
      <c r="A93" s="30" t="str">
        <f t="shared" si="41"/>
        <v>Water and sewerage</v>
      </c>
      <c r="B93" s="44">
        <f t="shared" si="42"/>
        <v>1.0868763062450437</v>
      </c>
      <c r="C93" s="44">
        <f t="shared" si="43"/>
        <v>1.4993102586207341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3.3676952817013772</v>
      </c>
      <c r="C95" s="44">
        <f t="shared" si="43"/>
        <v>-0.64610937156981407</v>
      </c>
    </row>
    <row r="96" spans="1:12" x14ac:dyDescent="0.2">
      <c r="A96" s="30" t="str">
        <f t="shared" si="41"/>
        <v>Food drink and tobacco</v>
      </c>
      <c r="B96" s="44">
        <f t="shared" si="42"/>
        <v>9.3889019911433493</v>
      </c>
      <c r="C96" s="44">
        <f t="shared" si="43"/>
        <v>-3.5495810530972172E-2</v>
      </c>
    </row>
    <row r="97" spans="1:3" x14ac:dyDescent="0.2">
      <c r="A97" s="30" t="str">
        <f t="shared" si="41"/>
        <v>Engineering</v>
      </c>
      <c r="B97" s="44">
        <f t="shared" si="42"/>
        <v>7.0836368691014506</v>
      </c>
      <c r="C97" s="44">
        <f t="shared" si="43"/>
        <v>2.0074552455320083</v>
      </c>
    </row>
    <row r="98" spans="1:3" x14ac:dyDescent="0.2">
      <c r="A98" s="30" t="str">
        <f t="shared" si="41"/>
        <v>Rest of manufacturing</v>
      </c>
      <c r="B98" s="44">
        <f t="shared" si="42"/>
        <v>0.51176129905905476</v>
      </c>
      <c r="C98" s="44">
        <f t="shared" si="43"/>
        <v>-1.5232259500517764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0.57112025952203993</v>
      </c>
      <c r="C100" s="44">
        <f t="shared" si="43"/>
        <v>1.6318277471758735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0.94114813256640506</v>
      </c>
      <c r="C102" s="44">
        <f t="shared" si="43"/>
        <v>0.5739406324331231</v>
      </c>
    </row>
    <row r="103" spans="1:3" x14ac:dyDescent="0.2">
      <c r="A103" s="30" t="str">
        <f t="shared" si="41"/>
        <v>Wholesale and retail trade</v>
      </c>
      <c r="B103" s="44">
        <f t="shared" si="42"/>
        <v>-0.83218171306403965</v>
      </c>
      <c r="C103" s="44">
        <f t="shared" si="43"/>
        <v>-6.9962946880719468E-2</v>
      </c>
    </row>
    <row r="104" spans="1:3" x14ac:dyDescent="0.2">
      <c r="A104" s="30" t="str">
        <f t="shared" si="41"/>
        <v>Transport and storage</v>
      </c>
      <c r="B104" s="44">
        <f t="shared" si="42"/>
        <v>2.2030784865033404</v>
      </c>
      <c r="C104" s="44">
        <f t="shared" si="43"/>
        <v>0.5144634803467385</v>
      </c>
    </row>
    <row r="105" spans="1:3" x14ac:dyDescent="0.2">
      <c r="A105" s="30" t="str">
        <f t="shared" si="41"/>
        <v>Accommodation and food</v>
      </c>
      <c r="B105" s="44">
        <f t="shared" si="42"/>
        <v>2.9375121945125038</v>
      </c>
      <c r="C105" s="44">
        <f t="shared" si="43"/>
        <v>1.4780441169091718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1.3564301330708517</v>
      </c>
      <c r="C107" s="44">
        <f t="shared" si="43"/>
        <v>0.71052325361486979</v>
      </c>
    </row>
    <row r="108" spans="1:3" x14ac:dyDescent="0.2">
      <c r="A108" s="30" t="str">
        <f t="shared" si="41"/>
        <v>Media</v>
      </c>
      <c r="B108" s="44">
        <f t="shared" si="42"/>
        <v>0.90289964953202961</v>
      </c>
      <c r="C108" s="44">
        <f t="shared" si="43"/>
        <v>0.46298715520591838</v>
      </c>
    </row>
    <row r="109" spans="1:3" x14ac:dyDescent="0.2">
      <c r="A109" s="30" t="str">
        <f t="shared" si="41"/>
        <v>Information technology</v>
      </c>
      <c r="B109" s="44">
        <f t="shared" si="42"/>
        <v>4.893544351849588</v>
      </c>
      <c r="C109" s="44">
        <f t="shared" si="43"/>
        <v>1.120082193608174</v>
      </c>
    </row>
    <row r="110" spans="1:3" x14ac:dyDescent="0.2">
      <c r="A110" s="30" t="str">
        <f t="shared" si="41"/>
        <v>Finance and insurance</v>
      </c>
      <c r="B110" s="44">
        <f t="shared" si="42"/>
        <v>1.6461429946261319</v>
      </c>
      <c r="C110" s="44">
        <f t="shared" si="43"/>
        <v>0.17991349628996289</v>
      </c>
    </row>
    <row r="111" spans="1:3" x14ac:dyDescent="0.2">
      <c r="A111" s="30" t="str">
        <f t="shared" si="41"/>
        <v>Real estate</v>
      </c>
      <c r="B111" s="44">
        <f t="shared" si="42"/>
        <v>3.3436557440545744</v>
      </c>
      <c r="C111" s="44">
        <f t="shared" si="43"/>
        <v>1.7413303613267317E-3</v>
      </c>
    </row>
    <row r="112" spans="1:3" x14ac:dyDescent="0.2">
      <c r="A112" s="30" t="str">
        <f t="shared" si="41"/>
        <v>Professional services</v>
      </c>
      <c r="B112" s="44">
        <f t="shared" si="42"/>
        <v>0.51696529114095835</v>
      </c>
      <c r="C112" s="44">
        <f t="shared" si="43"/>
        <v>0.76288446821111133</v>
      </c>
    </row>
    <row r="113" spans="1:3" x14ac:dyDescent="0.2">
      <c r="A113" s="30" t="str">
        <f t="shared" si="41"/>
        <v>Support services</v>
      </c>
      <c r="B113" s="44">
        <f t="shared" si="42"/>
        <v>0.44361239892372062</v>
      </c>
      <c r="C113" s="44">
        <f t="shared" si="43"/>
        <v>0.65515663908657373</v>
      </c>
    </row>
    <row r="114" spans="1:3" x14ac:dyDescent="0.2">
      <c r="A114" s="30" t="str">
        <f t="shared" si="41"/>
        <v>Arts and entertainment</v>
      </c>
      <c r="B114" s="44">
        <f t="shared" si="42"/>
        <v>0.68678306546965384</v>
      </c>
      <c r="C114" s="44">
        <f t="shared" si="43"/>
        <v>1.3197708714657086</v>
      </c>
    </row>
    <row r="115" spans="1:3" x14ac:dyDescent="0.2">
      <c r="A115" s="30" t="str">
        <f t="shared" si="41"/>
        <v>Other services</v>
      </c>
      <c r="B115" s="44">
        <f t="shared" si="42"/>
        <v>1.1077886652180124</v>
      </c>
      <c r="C115" s="44">
        <f t="shared" si="43"/>
        <v>1.1762422634179925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1.406201142650465</v>
      </c>
      <c r="C117" s="44">
        <f t="shared" si="43"/>
        <v>0.17216374367934328</v>
      </c>
    </row>
    <row r="118" spans="1:3" x14ac:dyDescent="0.2">
      <c r="A118" s="30" t="str">
        <f t="shared" si="41"/>
        <v>Public admin. and defence</v>
      </c>
      <c r="B118" s="44">
        <f t="shared" si="42"/>
        <v>3.1070221582516933</v>
      </c>
      <c r="C118" s="44">
        <f t="shared" si="43"/>
        <v>7.890699707420179E-2</v>
      </c>
    </row>
    <row r="119" spans="1:3" x14ac:dyDescent="0.2">
      <c r="A119" s="30" t="str">
        <f t="shared" si="41"/>
        <v>Education</v>
      </c>
      <c r="B119" s="44">
        <f t="shared" si="42"/>
        <v>0.20638775877135362</v>
      </c>
      <c r="C119" s="44">
        <f t="shared" si="43"/>
        <v>-4.1713644145657813E-2</v>
      </c>
    </row>
    <row r="120" spans="1:3" x14ac:dyDescent="0.2">
      <c r="A120" s="30" t="str">
        <f t="shared" si="41"/>
        <v>Health and social work</v>
      </c>
      <c r="B120" s="44">
        <f t="shared" si="42"/>
        <v>1.5992766583150519</v>
      </c>
      <c r="C120" s="44">
        <f t="shared" si="43"/>
        <v>0.36507612779377308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1.2706942261491383</v>
      </c>
      <c r="C122" s="206">
        <f t="shared" si="43"/>
        <v>0.5849677316024593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London Enterprise Panel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2197.5768788790979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486.26425131575132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431.78640737386212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3115.627537568711</v>
      </c>
      <c r="I9" s="299" t="str">
        <f>CONCATENATE("(",ROUND((H9/$H11)*100,1),")")</f>
        <v>(52.4)</v>
      </c>
      <c r="K9" s="249">
        <f>B14-B9</f>
        <v>81.65721444068231</v>
      </c>
      <c r="L9" s="249">
        <f>D14-D9</f>
        <v>22.900946039669464</v>
      </c>
      <c r="M9" s="249">
        <f>F14-F9</f>
        <v>31.07471121080647</v>
      </c>
      <c r="N9" s="249">
        <f>SUM(K9:M9)</f>
        <v>135.63287169115824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1635.5796028345831</v>
      </c>
      <c r="C10" s="299" t="str">
        <f>CONCATENATE("(",ROUND((B10/$H11)*100,1),")")</f>
        <v>(27.5)</v>
      </c>
      <c r="D10" s="249">
        <f t="shared" ref="D10" si="1">SUM(D31,D52,D73,D94,D115,D136,D157,D178,D199,D220,D241,D262,D283,D304,D325,D346,D367,D388,D409,D430,D451,D472)</f>
        <v>911.38809848576966</v>
      </c>
      <c r="E10" s="299" t="str">
        <f>CONCATENATE("(",ROUND((D10/$H11)*100,1),")")</f>
        <v>(15.3)</v>
      </c>
      <c r="F10" s="249">
        <f t="shared" ref="F10" si="2">SUM(F31,F52,F73,F94,F115,F136,F157,F178,F199,F220,F241,F262,F283,F304,F325,F346,F367,F388,F409,F430,F451,F472)</f>
        <v>279.86476111093549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2826.8324624312877</v>
      </c>
      <c r="I10" s="299" t="str">
        <f>CONCATENATE("(",ROUND((H10/$H11)*100,1),")")</f>
        <v>(47.6)</v>
      </c>
      <c r="K10" s="249">
        <f t="shared" ref="K10:K11" si="4">B15-B10</f>
        <v>77.708230525030785</v>
      </c>
      <c r="L10" s="249">
        <f t="shared" ref="L10:L11" si="5">D15-D10</f>
        <v>14.455542369928708</v>
      </c>
      <c r="M10" s="249">
        <f t="shared" ref="M10:M11" si="6">F15-F10</f>
        <v>14.449355413884291</v>
      </c>
      <c r="N10" s="249">
        <f t="shared" ref="N10:N11" si="7">SUM(K10:M10)</f>
        <v>106.61312830884378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3833.1564817136814</v>
      </c>
      <c r="C11" s="299" t="str">
        <f>CONCATENATE("(",ROUND((B11/$H11)*100,1),")")</f>
        <v>(64.5)</v>
      </c>
      <c r="D11" s="249">
        <f t="shared" ref="D11" si="8">SUM(D32,D53,D74,D95,D116,D137,D158,D179,D200,D221,D242,D263,D284,D305,D326,D347,D368,D389,D410,D431,D452,D473)</f>
        <v>1397.6523498015208</v>
      </c>
      <c r="E11" s="299" t="str">
        <f>CONCATENATE("(",ROUND((D11/$H11)*100,1),")")</f>
        <v>(23.5)</v>
      </c>
      <c r="F11" s="249">
        <f t="shared" ref="F11" si="9">SUM(F32,F53,F74,F95,F116,F137,F158,F179,F200,F221,F242,F263,F284,F305,F326,F347,F368,F389,F410,F431,F452,F473)</f>
        <v>711.65116848479749</v>
      </c>
      <c r="G11" s="299" t="str">
        <f>CONCATENATE("(",ROUND((F11/$H11)*100,1),")")</f>
        <v>(12)</v>
      </c>
      <c r="H11" s="249">
        <f t="shared" ref="H11" si="10">SUM(H32,H53,H74,H95,H116,H137,H158,H179,H200,H221,H242,H263,H284,H305,H326,H347,H368,H389,H410,H431,H452,H473)</f>
        <v>5942.4599999999982</v>
      </c>
      <c r="I11" s="299" t="str">
        <f>CONCATENATE("(",ROUND((H11/$H11)*100,1),")")</f>
        <v>(100)</v>
      </c>
      <c r="K11" s="249">
        <f t="shared" si="4"/>
        <v>159.36544496571287</v>
      </c>
      <c r="L11" s="249">
        <f t="shared" si="5"/>
        <v>37.356488409598342</v>
      </c>
      <c r="M11" s="249">
        <f t="shared" si="6"/>
        <v>45.524066624690818</v>
      </c>
      <c r="N11" s="249">
        <f t="shared" si="7"/>
        <v>242.24600000000203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2279.2340933197802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509.16519735542079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462.86111858466859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3251.2604092598694</v>
      </c>
      <c r="I14" s="299" t="str">
        <f>CONCATENATE("(",ROUND((H14/$H16)*100,1),")")</f>
        <v>(52.6)</v>
      </c>
      <c r="K14" s="249">
        <f>B19-B14</f>
        <v>84.202060852155682</v>
      </c>
      <c r="L14" s="249">
        <f>D19-D14</f>
        <v>38.811599953341442</v>
      </c>
      <c r="M14" s="249">
        <f>F19-F14</f>
        <v>34.663088955451087</v>
      </c>
      <c r="N14" s="249">
        <f>SUM(K14:M14)</f>
        <v>157.67674976094821</v>
      </c>
    </row>
    <row r="15" spans="1:17" x14ac:dyDescent="0.2">
      <c r="A15" s="282" t="s">
        <v>365</v>
      </c>
      <c r="B15" s="249">
        <f t="shared" si="0"/>
        <v>1713.2878333596138</v>
      </c>
      <c r="C15" s="299" t="str">
        <f>CONCATENATE("(",ROUND((B15/$H16)*100,1),")")</f>
        <v>(27.7)</v>
      </c>
      <c r="D15" s="249">
        <f t="shared" ref="D15" si="14">SUM(D36,D57,D78,D99,D120,D141,D162,D183,D204,D225,D246,D267,D288,D309,D330,D351,D372,D393,D414,D435,D456,D477)</f>
        <v>925.84364085569837</v>
      </c>
      <c r="E15" s="299" t="str">
        <f>CONCATENATE("(",ROUND((D15/$H16)*100,1),")")</f>
        <v>(15)</v>
      </c>
      <c r="F15" s="249">
        <f t="shared" ref="F15" si="15">SUM(F36,F57,F78,F99,F120,F141,F162,F183,F204,F225,F246,F267,F288,F309,F330,F351,F372,F393,F414,F435,F456,F477)</f>
        <v>294.31411652481978</v>
      </c>
      <c r="G15" s="299" t="str">
        <f>CONCATENATE("(",ROUND((F15/$H16)*100,1),")")</f>
        <v>(4.8)</v>
      </c>
      <c r="H15" s="249">
        <f t="shared" ref="H15" si="16">SUM(H36,H57,H78,H99,H120,H141,H162,H183,H204,H225,H246,H267,H288,H309,H330,H351,H372,H393,H414,H435,H456,H477)</f>
        <v>2933.4455907401316</v>
      </c>
      <c r="I15" s="299" t="str">
        <f>CONCATENATE("(",ROUND((H15/$H16)*100,1),")")</f>
        <v>(47.4)</v>
      </c>
      <c r="K15" s="249">
        <f t="shared" ref="K15:K16" si="17">B20-B15</f>
        <v>105.65232196099419</v>
      </c>
      <c r="L15" s="249">
        <f t="shared" ref="L15:L16" si="18">D20-D15</f>
        <v>16.105897747802601</v>
      </c>
      <c r="M15" s="249">
        <f t="shared" ref="M15:M16" si="19">F20-F15</f>
        <v>21.643030530252759</v>
      </c>
      <c r="N15" s="249">
        <f t="shared" ref="N15:N16" si="20">SUM(K15:M15)</f>
        <v>143.40125023904955</v>
      </c>
    </row>
    <row r="16" spans="1:17" x14ac:dyDescent="0.2">
      <c r="A16" s="282" t="s">
        <v>363</v>
      </c>
      <c r="B16" s="249">
        <f t="shared" si="0"/>
        <v>3992.5219266793943</v>
      </c>
      <c r="C16" s="299" t="str">
        <f>CONCATENATE("(",ROUND((B16/$H16)*100,1),")")</f>
        <v>(64.6)</v>
      </c>
      <c r="D16" s="249">
        <f t="shared" ref="D16" si="21">SUM(D37,D58,D79,D100,D121,D142,D163,D184,D205,D226,D247,D268,D289,D310,D331,D352,D373,D394,D415,D436,D457,D478)</f>
        <v>1435.0088382111192</v>
      </c>
      <c r="E16" s="299" t="str">
        <f>CONCATENATE("(",ROUND((D16/$H16)*100,1),")")</f>
        <v>(23.2)</v>
      </c>
      <c r="F16" s="249">
        <f t="shared" ref="F16" si="22">SUM(F37,F58,F79,F100,F121,F142,F163,F184,F205,F226,F247,F268,F289,F310,F331,F352,F373,F394,F415,F436,F457,F478)</f>
        <v>757.17523510948831</v>
      </c>
      <c r="G16" s="299" t="str">
        <f>CONCATENATE("(",ROUND((F16/$H16)*100,1),")")</f>
        <v>(12.2)</v>
      </c>
      <c r="H16" s="249">
        <f t="shared" ref="H16" si="23">SUM(H37,H58,H79,H100,H121,H142,H163,H184,H205,H226,H247,H268,H289,H310,H331,H352,H373,H394,H415,H436,H457,H478)</f>
        <v>6184.706000000001</v>
      </c>
      <c r="I16" s="299" t="str">
        <f>CONCATENATE("(",ROUND((H16/$H16)*100,1),")")</f>
        <v>(100)</v>
      </c>
      <c r="K16" s="249">
        <f t="shared" si="17"/>
        <v>189.85438281314919</v>
      </c>
      <c r="L16" s="249">
        <f t="shared" si="18"/>
        <v>54.917497701144157</v>
      </c>
      <c r="M16" s="249">
        <f t="shared" si="19"/>
        <v>56.306119485703789</v>
      </c>
      <c r="N16" s="249">
        <f t="shared" si="20"/>
        <v>301.07799999999713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2363.4361541719359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547.97679730876223</v>
      </c>
      <c r="E19" s="299" t="str">
        <f>CONCATENATE("(",ROUND((D19/$H21)*100,1),")")</f>
        <v>(8.4)</v>
      </c>
      <c r="F19" s="249">
        <f t="shared" ref="F19" si="25">SUM(F40,F61,F82,F103,F124,F145,F166,F187,F208,F229,F250,F271,F292,F313,F334,F355,F376,F397,F418,F439,F460,F481)</f>
        <v>497.52420754011968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3408.9371590208166</v>
      </c>
      <c r="I19" s="299" t="str">
        <f>CONCATENATE("(",ROUND((H19/$H21)*100,1),")")</f>
        <v>(52.6)</v>
      </c>
      <c r="K19" s="249">
        <f>B19-B9</f>
        <v>165.85927529283799</v>
      </c>
      <c r="L19" s="249">
        <f>D19-D9</f>
        <v>61.712545993010906</v>
      </c>
      <c r="M19" s="249">
        <f>F19-F9</f>
        <v>65.737800166257557</v>
      </c>
      <c r="N19" s="249">
        <f>SUM(K19:M19)</f>
        <v>293.30962145210646</v>
      </c>
    </row>
    <row r="20" spans="1:14" x14ac:dyDescent="0.2">
      <c r="A20" s="282" t="s">
        <v>365</v>
      </c>
      <c r="B20" s="249">
        <f t="shared" si="0"/>
        <v>1818.940155320608</v>
      </c>
      <c r="C20" s="299" t="str">
        <f>CONCATENATE("(",ROUND((B20/$H21)*100,1),")")</f>
        <v>(28)</v>
      </c>
      <c r="D20" s="249">
        <f t="shared" ref="D20" si="27">SUM(D41,D62,D83,D104,D125,D146,D167,D188,D209,D230,D251,D272,D293,D314,D335,D356,D377,D398,D419,D440,D461,D482)</f>
        <v>941.94953860350097</v>
      </c>
      <c r="E20" s="299" t="str">
        <f>CONCATENATE("(",ROUND((D20/$H21)*100,1),")")</f>
        <v>(14.5)</v>
      </c>
      <c r="F20" s="249">
        <f t="shared" ref="F20" si="28">SUM(F41,F62,F83,F104,F125,F146,F167,F188,F209,F230,F251,F272,F293,F314,F335,F356,F377,F398,F419,F440,F461,F482)</f>
        <v>315.95714705507254</v>
      </c>
      <c r="G20" s="299" t="str">
        <f>CONCATENATE("(",ROUND((F20/$H21)*100,1),")")</f>
        <v>(4.9)</v>
      </c>
      <c r="H20" s="249">
        <f t="shared" ref="H20" si="29">SUM(H41,H62,H83,H104,H125,H146,H167,H188,H209,H230,H251,H272,H293,H314,H335,H356,H377,H398,H419,H440,H461,H482)</f>
        <v>3076.8468409791817</v>
      </c>
      <c r="I20" s="299" t="str">
        <f>CONCATENATE("(",ROUND((H20/$H21)*100,1),")")</f>
        <v>(47.4)</v>
      </c>
      <c r="K20" s="249">
        <f t="shared" ref="K20:K21" si="30">B20-B10</f>
        <v>183.36055248602497</v>
      </c>
      <c r="L20" s="249">
        <f t="shared" ref="L20:L21" si="31">D20-D10</f>
        <v>30.561440117731308</v>
      </c>
      <c r="M20" s="249">
        <f t="shared" ref="M20:M21" si="32">F20-F10</f>
        <v>36.09238594413705</v>
      </c>
      <c r="N20" s="249">
        <f t="shared" ref="N20:N21" si="33">SUM(K20:M20)</f>
        <v>250.01437854789333</v>
      </c>
    </row>
    <row r="21" spans="1:14" x14ac:dyDescent="0.2">
      <c r="A21" s="282" t="s">
        <v>363</v>
      </c>
      <c r="B21" s="249">
        <f t="shared" si="0"/>
        <v>4182.3763094925434</v>
      </c>
      <c r="C21" s="299" t="str">
        <f>CONCATENATE("(",ROUND((B21/$H21)*100,1),")")</f>
        <v>(64.5)</v>
      </c>
      <c r="D21" s="249">
        <f t="shared" ref="D21" si="34">SUM(D42,D63,D84,D105,D126,D147,D168,D189,D210,D231,D252,D273,D294,D315,D336,D357,D378,D399,D420,D441,D462,D483)</f>
        <v>1489.9263359122633</v>
      </c>
      <c r="E21" s="299" t="str">
        <f>CONCATENATE("(",ROUND((D21/$H21)*100,1),")")</f>
        <v>(23)</v>
      </c>
      <c r="F21" s="249">
        <f>SUM(F42,F63,F84,F105,F126,F147,F168,F189,F210,F231,F252,F273,F294,F315,F336,F357,F378,F399,F420,F441,F462,F483)</f>
        <v>813.4813545951921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6485.7839999999997</v>
      </c>
      <c r="I21" s="299" t="str">
        <f>CONCATENATE("(",ROUND((H21/$H21)*100,1),")")</f>
        <v>(100)</v>
      </c>
      <c r="K21" s="249">
        <f t="shared" si="30"/>
        <v>349.21982777886205</v>
      </c>
      <c r="L21" s="249">
        <f t="shared" si="31"/>
        <v>92.273986110742499</v>
      </c>
      <c r="M21" s="249">
        <f t="shared" si="32"/>
        <v>101.83018611039461</v>
      </c>
      <c r="N21" s="249">
        <f t="shared" si="33"/>
        <v>543.32399999999916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0.54547246377120784</v>
      </c>
      <c r="C30" s="299" t="str">
        <f>CONCATENATE("(",ROUND((B30/$H32)*100,1),")")</f>
        <v>(52.8)</v>
      </c>
      <c r="D30" s="302">
        <f>'Ind T6'!M9</f>
        <v>6.9932367148046884E-3</v>
      </c>
      <c r="E30" s="299" t="str">
        <f>CONCATENATE("(",ROUND((D30/$H32)*100,1),")")</f>
        <v>(0.7)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0.55246570048601251</v>
      </c>
      <c r="I30" s="299" t="str">
        <f>CONCATENATE("(",ROUND((H30/$H32)*100,1),")")</f>
        <v>(53.4)</v>
      </c>
      <c r="K30" s="302">
        <f>B35-B30</f>
        <v>2.8527536225345651E-2</v>
      </c>
      <c r="L30" s="302">
        <f>D35-D30</f>
        <v>6.7632848774869594E-6</v>
      </c>
      <c r="M30" s="302">
        <f>F35-F30</f>
        <v>0</v>
      </c>
      <c r="N30" s="302">
        <f>SUM(K30:M30)</f>
        <v>2.8534299510223137E-2</v>
      </c>
    </row>
    <row r="31" spans="1:14" x14ac:dyDescent="0.2">
      <c r="A31" s="282" t="s">
        <v>365</v>
      </c>
      <c r="B31" s="302">
        <f>'Ind T6'!L8</f>
        <v>0.46954589371699446</v>
      </c>
      <c r="C31" s="299" t="str">
        <f>CONCATENATE("(",ROUND((B31/$H32)*100,1),")")</f>
        <v>(45.4)</v>
      </c>
      <c r="D31" s="302">
        <f>'Ind T6'!M8</f>
        <v>1.098937198058764E-2</v>
      </c>
      <c r="E31" s="299" t="str">
        <f>CONCATENATE("(",ROUND((D31/$H32)*100,1),")")</f>
        <v>(1.1)</v>
      </c>
      <c r="F31" s="302">
        <f>'Ind T6'!N8</f>
        <v>9.9903381640553983E-4</v>
      </c>
      <c r="G31" s="299" t="str">
        <f>CONCATENATE("(",ROUND((F31/$H32)*100,1),")")</f>
        <v>(0.1)</v>
      </c>
      <c r="H31" s="302">
        <f t="shared" ref="H31" si="36">SUM(B31,D31,F31)</f>
        <v>0.48153429951398763</v>
      </c>
      <c r="I31" s="299" t="str">
        <f>CONCATENATE("(",ROUND((H31/$H32)*100,1),")")</f>
        <v>(46.6)</v>
      </c>
      <c r="K31" s="302">
        <f t="shared" ref="K31:K32" si="37">B36-B31</f>
        <v>8.4541062870771011E-3</v>
      </c>
      <c r="L31" s="302">
        <f t="shared" ref="L31:L32" si="38">D36-D31</f>
        <v>1.0628019131951605E-5</v>
      </c>
      <c r="M31" s="302">
        <f t="shared" ref="M31:M32" si="39">F36-F31</f>
        <v>9.6618356706370742E-7</v>
      </c>
      <c r="N31" s="302">
        <f t="shared" ref="N31:N32" si="40">SUM(K31:M31)</f>
        <v>8.4657004897761168E-3</v>
      </c>
    </row>
    <row r="32" spans="1:14" x14ac:dyDescent="0.2">
      <c r="A32" s="282" t="s">
        <v>363</v>
      </c>
      <c r="B32" s="302">
        <f>SUM(B30:B31)</f>
        <v>1.0150183574882023</v>
      </c>
      <c r="C32" s="299" t="str">
        <f>CONCATENATE("(",ROUND((B32/$H32)*100,1),")")</f>
        <v>(98.2)</v>
      </c>
      <c r="D32" s="302">
        <f>SUM(D30:D31)</f>
        <v>1.7982608695392328E-2</v>
      </c>
      <c r="E32" s="299" t="str">
        <f>CONCATENATE("(",ROUND((D32/$H32)*100,1),")")</f>
        <v>(1.7)</v>
      </c>
      <c r="F32" s="302">
        <f>SUM(F30:F31)</f>
        <v>9.9903381640553983E-4</v>
      </c>
      <c r="G32" s="299" t="str">
        <f>CONCATENATE("(",ROUND((F32/$H32)*100,1),")")</f>
        <v>(0.1)</v>
      </c>
      <c r="H32" s="302">
        <f>SUM(H30:H31)</f>
        <v>1.0340000000000003</v>
      </c>
      <c r="I32" s="299" t="str">
        <f>CONCATENATE("(",ROUND((H32/$H32)*100,1),")")</f>
        <v>(100)</v>
      </c>
      <c r="K32" s="302">
        <f t="shared" si="37"/>
        <v>3.6981642512422752E-2</v>
      </c>
      <c r="L32" s="302">
        <f t="shared" si="38"/>
        <v>1.7391304009437697E-5</v>
      </c>
      <c r="M32" s="302">
        <f t="shared" si="39"/>
        <v>9.6618356706370742E-7</v>
      </c>
      <c r="N32" s="302">
        <f t="shared" si="40"/>
        <v>3.6999999999999249E-2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0.57399999999655349</v>
      </c>
      <c r="C35" s="299" t="str">
        <f>CONCATENATE("(",ROUND((B35/$H37)*100,1),")")</f>
        <v>(53.6)</v>
      </c>
      <c r="D35" s="302">
        <f>'Ind T6'!R9</f>
        <v>6.9999999996821754E-3</v>
      </c>
      <c r="E35" s="299" t="str">
        <f>CONCATENATE("(",ROUND((D35/$H37)*100,1),")")</f>
        <v>(0.7)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0.58099999999623564</v>
      </c>
      <c r="I35" s="299" t="str">
        <f>CONCATENATE("(",ROUND((H35/$H37)*100,1),")")</f>
        <v>(54.2)</v>
      </c>
      <c r="K35" s="302">
        <f>B40-B35</f>
        <v>3.8443233431959434E-2</v>
      </c>
      <c r="L35" s="302">
        <f>D40-D35</f>
        <v>-6.3578565493230266E-6</v>
      </c>
      <c r="M35" s="302">
        <f>F40-F35</f>
        <v>0</v>
      </c>
      <c r="N35" s="302">
        <f>SUM(K35:M35)</f>
        <v>3.8436875575410111E-2</v>
      </c>
    </row>
    <row r="36" spans="1:14" x14ac:dyDescent="0.2">
      <c r="A36" s="282" t="s">
        <v>365</v>
      </c>
      <c r="B36" s="302">
        <f>'Ind T6'!Q8</f>
        <v>0.47800000000407156</v>
      </c>
      <c r="C36" s="299" t="str">
        <f>CONCATENATE("(",ROUND((B36/$H37)*100,1),")")</f>
        <v>(44.6)</v>
      </c>
      <c r="D36" s="302">
        <f>'Ind T6'!R8</f>
        <v>1.0999999999719592E-2</v>
      </c>
      <c r="E36" s="299" t="str">
        <f>CONCATENATE("(",ROUND((D36/$H37)*100,1),")")</f>
        <v>(1)</v>
      </c>
      <c r="F36" s="302">
        <f>'Ind T6'!S8</f>
        <v>9.9999999997260353E-4</v>
      </c>
      <c r="G36" s="299" t="str">
        <f>CONCATENATE("(",ROUND((F36/$H37)*100,1),")")</f>
        <v>(0.1)</v>
      </c>
      <c r="H36" s="302">
        <f t="shared" ref="H36" si="41">SUM(B36,D36,F36)</f>
        <v>0.4900000000037637</v>
      </c>
      <c r="I36" s="299" t="str">
        <f>CONCATENATE("(",ROUND((H36/$H37)*100,1),")")</f>
        <v>(45.8)</v>
      </c>
      <c r="K36" s="302">
        <f t="shared" ref="K36:K37" si="42">B41-B36</f>
        <v>-8.4268846582291057E-3</v>
      </c>
      <c r="L36" s="302">
        <f t="shared" ref="L36:L37" si="43">D41-D36</f>
        <v>-1.0090826519777215E-3</v>
      </c>
      <c r="M36" s="302">
        <f t="shared" ref="M36:M37" si="44">F41-F36</f>
        <v>-9.0826520184788054E-7</v>
      </c>
      <c r="N36" s="302">
        <f t="shared" ref="N36:N37" si="45">SUM(K36:M36)</f>
        <v>-9.4368755754086747E-3</v>
      </c>
    </row>
    <row r="37" spans="1:14" x14ac:dyDescent="0.2">
      <c r="A37" s="282" t="s">
        <v>363</v>
      </c>
      <c r="B37" s="302">
        <f>SUM(B35:B36)</f>
        <v>1.0520000000006251</v>
      </c>
      <c r="C37" s="299" t="str">
        <f>CONCATENATE("(",ROUND((B37/$H37)*100,1),")")</f>
        <v>(98.2)</v>
      </c>
      <c r="D37" s="302">
        <f>SUM(D35:D36)</f>
        <v>1.7999999999401765E-2</v>
      </c>
      <c r="E37" s="299" t="str">
        <f>CONCATENATE("(",ROUND((D37/$H37)*100,1),")")</f>
        <v>(1.7)</v>
      </c>
      <c r="F37" s="302">
        <f>SUM(F35:F36)</f>
        <v>9.9999999997260353E-4</v>
      </c>
      <c r="G37" s="299" t="str">
        <f>CONCATENATE("(",ROUND((F37/$H37)*100,1),")")</f>
        <v>(0.1)</v>
      </c>
      <c r="H37" s="302">
        <f>SUM(H35:H36)</f>
        <v>1.0709999999999993</v>
      </c>
      <c r="I37" s="299" t="str">
        <f>CONCATENATE("(",ROUND((H37/$H37)*100,1),")")</f>
        <v>(100)</v>
      </c>
      <c r="K37" s="302">
        <f t="shared" si="42"/>
        <v>3.0016348773730384E-2</v>
      </c>
      <c r="L37" s="302">
        <f t="shared" si="43"/>
        <v>-1.0154405085270428E-3</v>
      </c>
      <c r="M37" s="302">
        <f t="shared" si="44"/>
        <v>-9.0826520184788054E-7</v>
      </c>
      <c r="N37" s="302">
        <f t="shared" si="45"/>
        <v>2.9000000000001493E-2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0.61244323342851292</v>
      </c>
      <c r="C40" s="299" t="str">
        <f>CONCATENATE("(",ROUND((B40/$H42)*100,1),")")</f>
        <v>(55.7)</v>
      </c>
      <c r="D40" s="302">
        <f>'Ind T6'!W9</f>
        <v>6.9936421431328524E-3</v>
      </c>
      <c r="E40" s="299" t="str">
        <f>CONCATENATE("(",ROUND((D40/$H42)*100,1),")")</f>
        <v>(0.6)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0.61943687557164573</v>
      </c>
      <c r="I40" s="299" t="str">
        <f>CONCATENATE("(",ROUND((H40/$H42)*100,1),")")</f>
        <v>(56.3)</v>
      </c>
      <c r="K40" s="302">
        <f>B40-B30</f>
        <v>6.6970769657305085E-2</v>
      </c>
      <c r="L40" s="302">
        <f>D40-D30</f>
        <v>4.0542832816393287E-7</v>
      </c>
      <c r="M40" s="302">
        <f>F40-F30</f>
        <v>0</v>
      </c>
      <c r="N40" s="302">
        <f>SUM(K40:M40)</f>
        <v>6.6971175085633244E-2</v>
      </c>
    </row>
    <row r="41" spans="1:14" x14ac:dyDescent="0.2">
      <c r="A41" s="282" t="s">
        <v>365</v>
      </c>
      <c r="B41" s="302">
        <f>'Ind T6'!V8</f>
        <v>0.46957311534584245</v>
      </c>
      <c r="C41" s="299" t="str">
        <f>CONCATENATE("(",ROUND((B41/$H42)*100,1),")")</f>
        <v>(42.7)</v>
      </c>
      <c r="D41" s="302">
        <f>'Ind T6'!W8</f>
        <v>9.9909173477418702E-3</v>
      </c>
      <c r="E41" s="299" t="str">
        <f>CONCATENATE("(",ROUND((D41/$H42)*100,1),")")</f>
        <v>(0.9)</v>
      </c>
      <c r="F41" s="302">
        <f>'Ind T6'!X8</f>
        <v>9.9909173477075565E-4</v>
      </c>
      <c r="G41" s="299" t="str">
        <f>CONCATENATE("(",ROUND((F41/$H42)*100,1),")")</f>
        <v>(0.1)</v>
      </c>
      <c r="H41" s="302">
        <f t="shared" ref="H41" si="46">SUM(B41,D41,F41)</f>
        <v>0.48056312442835508</v>
      </c>
      <c r="I41" s="299" t="str">
        <f>CONCATENATE("(",ROUND((H41/$H42)*100,1),")")</f>
        <v>(43.7)</v>
      </c>
      <c r="K41" s="302">
        <f t="shared" ref="K41:K42" si="47">B41-B31</f>
        <v>2.7221628847995394E-5</v>
      </c>
      <c r="L41" s="302">
        <f t="shared" ref="L41:L42" si="48">D41-D31</f>
        <v>-9.9845463284576989E-4</v>
      </c>
      <c r="M41" s="302">
        <f t="shared" ref="M41:M42" si="49">F41-F31</f>
        <v>5.7918365215826884E-8</v>
      </c>
      <c r="N41" s="302">
        <f t="shared" ref="N41:N42" si="50">SUM(K41:M41)</f>
        <v>-9.7117508563255867E-4</v>
      </c>
    </row>
    <row r="42" spans="1:14" x14ac:dyDescent="0.2">
      <c r="A42" s="282" t="s">
        <v>363</v>
      </c>
      <c r="B42" s="302">
        <f>SUM(B40:B41)</f>
        <v>1.0820163487743555</v>
      </c>
      <c r="C42" s="299" t="str">
        <f>CONCATENATE("(",ROUND((B42/$H42)*100,1),")")</f>
        <v>(98.4)</v>
      </c>
      <c r="D42" s="302">
        <f>SUM(D40:D41)</f>
        <v>1.6984559490874723E-2</v>
      </c>
      <c r="E42" s="299" t="str">
        <f>CONCATENATE("(",ROUND((D42/$H42)*100,1),")")</f>
        <v>(1.5)</v>
      </c>
      <c r="F42" s="302">
        <f>SUM(F40:F41)</f>
        <v>9.9909173477075565E-4</v>
      </c>
      <c r="G42" s="299" t="str">
        <f>CONCATENATE("(",ROUND((F42/$H42)*100,1),")")</f>
        <v>(0.1)</v>
      </c>
      <c r="H42" s="302">
        <f>SUM(H40:H41)</f>
        <v>1.1000000000000008</v>
      </c>
      <c r="I42" s="299" t="str">
        <f>CONCATENATE("(",ROUND((H42/$H42)*100,1),")")</f>
        <v>(100)</v>
      </c>
      <c r="K42" s="302">
        <f t="shared" si="47"/>
        <v>6.6997991286153136E-2</v>
      </c>
      <c r="L42" s="302">
        <f t="shared" si="48"/>
        <v>-9.9804920451760509E-4</v>
      </c>
      <c r="M42" s="302">
        <f t="shared" si="49"/>
        <v>5.7918365215826884E-8</v>
      </c>
      <c r="N42" s="302">
        <f t="shared" si="50"/>
        <v>6.6000000000000753E-2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1.7426444691113847</v>
      </c>
      <c r="C51" s="299" t="str">
        <f>CONCATENATE("(",ROUND((B51/$H53)*100,1),")")</f>
        <v>(64.4)</v>
      </c>
      <c r="D51" s="302">
        <f>'Ind T6'!M18</f>
        <v>0.29410876803678077</v>
      </c>
      <c r="E51" s="299" t="str">
        <f>CONCATENATE("(",ROUND((D51/$H53)*100,1),")")</f>
        <v>(10.9)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2.0367532371481656</v>
      </c>
      <c r="I51" s="299" t="str">
        <f>CONCATENATE("(",ROUND((H51/$H53)*100,1),")")</f>
        <v>(75.3)</v>
      </c>
      <c r="K51" s="302">
        <f>B56-B51</f>
        <v>-0.3330028479835625</v>
      </c>
      <c r="L51" s="302">
        <f>D56-D51</f>
        <v>-4.5995835432101229E-2</v>
      </c>
      <c r="M51" s="302">
        <f>F56-F51</f>
        <v>0</v>
      </c>
      <c r="N51" s="302">
        <f>SUM(K51:M51)</f>
        <v>-0.37899868341566373</v>
      </c>
    </row>
    <row r="52" spans="1:14" x14ac:dyDescent="0.2">
      <c r="A52" s="282" t="s">
        <v>365</v>
      </c>
      <c r="B52" s="302">
        <f>'Ind T6'!L17</f>
        <v>0.57821383647388724</v>
      </c>
      <c r="C52" s="299" t="str">
        <f>CONCATENATE("(",ROUND((B52/$H53)*100,1),")")</f>
        <v>(21.4)</v>
      </c>
      <c r="D52" s="302">
        <f>'Ind T6'!M17</f>
        <v>8.9032926377940566E-2</v>
      </c>
      <c r="E52" s="299" t="str">
        <f>CONCATENATE("(",ROUND((D52/$H53)*100,1),")")</f>
        <v>(3.3)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0.66724676285182782</v>
      </c>
      <c r="I52" s="299" t="str">
        <f>CONCATENATE("(",ROUND((H52/$H53)*100,1),")")</f>
        <v>(24.7)</v>
      </c>
      <c r="K52" s="302">
        <f t="shared" ref="K52:K53" si="52">B57-B52</f>
        <v>-0.11200163246448497</v>
      </c>
      <c r="L52" s="302">
        <f t="shared" ref="L52:L53" si="53">D57-D52</f>
        <v>-1.5999684119842941E-2</v>
      </c>
      <c r="M52" s="302">
        <f t="shared" ref="M52:M53" si="54">F57-F52</f>
        <v>0</v>
      </c>
      <c r="N52" s="302">
        <f t="shared" ref="N52:N53" si="55">SUM(K52:M52)</f>
        <v>-0.1280013165843279</v>
      </c>
    </row>
    <row r="53" spans="1:14" x14ac:dyDescent="0.2">
      <c r="A53" s="282" t="s">
        <v>363</v>
      </c>
      <c r="B53" s="302">
        <f>SUM(B51:B52)</f>
        <v>2.3208583055852721</v>
      </c>
      <c r="C53" s="299" t="str">
        <f>CONCATENATE("(",ROUND((B53/$H53)*100,1),")")</f>
        <v>(85.8)</v>
      </c>
      <c r="D53" s="302">
        <f>SUM(D51:D52)</f>
        <v>0.38314169441472135</v>
      </c>
      <c r="E53" s="299" t="str">
        <f>CONCATENATE("(",ROUND((D53/$H53)*100,1),")")</f>
        <v>(14.2)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2.7039999999999935</v>
      </c>
      <c r="I53" s="299" t="str">
        <f>CONCATENATE("(",ROUND((H53/$H53)*100,1),")")</f>
        <v>(100)</v>
      </c>
      <c r="K53" s="302">
        <f t="shared" si="52"/>
        <v>-0.44500448044804752</v>
      </c>
      <c r="L53" s="302">
        <f t="shared" si="53"/>
        <v>-6.1995519551944156E-2</v>
      </c>
      <c r="M53" s="302">
        <f t="shared" si="54"/>
        <v>0</v>
      </c>
      <c r="N53" s="302">
        <f t="shared" si="55"/>
        <v>-0.50699999999999168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1.4096416211278222</v>
      </c>
      <c r="C56" s="299" t="str">
        <f>CONCATENATE("(",ROUND((B56/$H58)*100,1),")")</f>
        <v>(64.2)</v>
      </c>
      <c r="D56" s="302">
        <f>'Ind T6'!R18</f>
        <v>0.24811293260467954</v>
      </c>
      <c r="E56" s="299" t="str">
        <f>CONCATENATE("(",ROUND((D56/$H58)*100,1),")")</f>
        <v>(11.3)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1.6577545537325018</v>
      </c>
      <c r="I56" s="299" t="str">
        <f>CONCATENATE("(",ROUND((H56/$H58)*100,1),")")</f>
        <v>(75.5)</v>
      </c>
      <c r="K56" s="302">
        <f>B61-B56</f>
        <v>-0.35564162112424902</v>
      </c>
      <c r="L56" s="302">
        <f>D61-D56</f>
        <v>-5.1112932603995576E-2</v>
      </c>
      <c r="M56" s="302">
        <f>F61-F56</f>
        <v>0</v>
      </c>
      <c r="N56" s="302">
        <f>SUM(K56:M56)</f>
        <v>-0.40675455372824459</v>
      </c>
    </row>
    <row r="57" spans="1:14" x14ac:dyDescent="0.2">
      <c r="A57" s="282" t="s">
        <v>365</v>
      </c>
      <c r="B57" s="302">
        <f>'Ind T6'!Q17</f>
        <v>0.46621220400940228</v>
      </c>
      <c r="C57" s="299" t="str">
        <f>CONCATENATE("(",ROUND((B57/$H58)*100,1),")")</f>
        <v>(21.2)</v>
      </c>
      <c r="D57" s="302">
        <f>'Ind T6'!R17</f>
        <v>7.3033242258097625E-2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0.53924544626749993</v>
      </c>
      <c r="I57" s="299" t="str">
        <f>CONCATENATE("(",ROUND((H57/$H58)*100,1),")")</f>
        <v>(24.5)</v>
      </c>
      <c r="K57" s="302">
        <f t="shared" ref="K57:K58" si="57">B62-B57</f>
        <v>-0.13021220401295397</v>
      </c>
      <c r="L57" s="302">
        <f t="shared" ref="L57:L58" si="58">D62-D57</f>
        <v>-1.6033242258802469E-2</v>
      </c>
      <c r="M57" s="302">
        <f t="shared" ref="M57:M58" si="59">F62-F57</f>
        <v>0</v>
      </c>
      <c r="N57" s="302">
        <f t="shared" ref="N57:N58" si="60">SUM(K57:M57)</f>
        <v>-0.14624544627175645</v>
      </c>
    </row>
    <row r="58" spans="1:14" x14ac:dyDescent="0.2">
      <c r="A58" s="282" t="s">
        <v>363</v>
      </c>
      <c r="B58" s="302">
        <f>SUM(B56:B57)</f>
        <v>1.8758538251372245</v>
      </c>
      <c r="C58" s="299" t="str">
        <f>CONCATENATE("(",ROUND((B58/$H58)*100,1),")")</f>
        <v>(85.4)</v>
      </c>
      <c r="D58" s="302">
        <f>SUM(D56:D57)</f>
        <v>0.32114617486277719</v>
      </c>
      <c r="E58" s="299" t="str">
        <f>CONCATENATE("(",ROUND((D58/$H58)*100,1),")")</f>
        <v>(14.6)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2.1970000000000018</v>
      </c>
      <c r="I58" s="299" t="str">
        <f>CONCATENATE("(",ROUND((H58/$H58)*100,1),")")</f>
        <v>(100)</v>
      </c>
      <c r="K58" s="302">
        <f t="shared" si="57"/>
        <v>-0.4858538251372031</v>
      </c>
      <c r="L58" s="302">
        <f t="shared" si="58"/>
        <v>-6.7146174862798058E-2</v>
      </c>
      <c r="M58" s="302">
        <f t="shared" si="59"/>
        <v>0</v>
      </c>
      <c r="N58" s="302">
        <f t="shared" si="60"/>
        <v>-0.55300000000000116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1.0540000000035732</v>
      </c>
      <c r="C61" s="299" t="str">
        <f>CONCATENATE("(",ROUND((B61/$H63)*100,1),")")</f>
        <v>(64.1)</v>
      </c>
      <c r="D61" s="302">
        <f>'Ind T6'!W18</f>
        <v>0.19700000000068396</v>
      </c>
      <c r="E61" s="299" t="str">
        <f>CONCATENATE("(",ROUND((D61/$H63)*100,1),")")</f>
        <v>(12)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1.2510000000042572</v>
      </c>
      <c r="I61" s="299" t="str">
        <f>CONCATENATE("(",ROUND((H61/$H63)*100,1),")")</f>
        <v>(76.1)</v>
      </c>
      <c r="K61" s="302">
        <f>B61-B51</f>
        <v>-0.68864446910781152</v>
      </c>
      <c r="L61" s="302">
        <f>D61-D51</f>
        <v>-9.7108768036096804E-2</v>
      </c>
      <c r="M61" s="302">
        <f>F61-F51</f>
        <v>0</v>
      </c>
      <c r="N61" s="302">
        <f>SUM(K61:M61)</f>
        <v>-0.78575323714390832</v>
      </c>
    </row>
    <row r="62" spans="1:14" x14ac:dyDescent="0.2">
      <c r="A62" s="282" t="s">
        <v>365</v>
      </c>
      <c r="B62" s="302">
        <f>'Ind T6'!V17</f>
        <v>0.33599999999644831</v>
      </c>
      <c r="C62" s="299" t="str">
        <f>CONCATENATE("(",ROUND((B62/$H63)*100,1),")")</f>
        <v>(20.4)</v>
      </c>
      <c r="D62" s="302">
        <f>'Ind T6'!W17</f>
        <v>5.6999999999295156E-2</v>
      </c>
      <c r="E62" s="299" t="str">
        <f>CONCATENATE("(",ROUND((D62/$H63)*100,1),")")</f>
        <v>(3.5)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0.39299999999574348</v>
      </c>
      <c r="I62" s="299" t="str">
        <f>CONCATENATE("(",ROUND((H62/$H63)*100,1),")")</f>
        <v>(23.9)</v>
      </c>
      <c r="K62" s="302">
        <f t="shared" ref="K62:K63" si="62">B62-B52</f>
        <v>-0.24221383647743894</v>
      </c>
      <c r="L62" s="302">
        <f t="shared" ref="L62:L63" si="63">D62-D52</f>
        <v>-3.203292637864541E-2</v>
      </c>
      <c r="M62" s="302">
        <f t="shared" ref="M62:M63" si="64">F62-F52</f>
        <v>0</v>
      </c>
      <c r="N62" s="302">
        <f t="shared" ref="N62:N63" si="65">SUM(K62:M62)</f>
        <v>-0.27424676285608435</v>
      </c>
    </row>
    <row r="63" spans="1:14" x14ac:dyDescent="0.2">
      <c r="A63" s="282" t="s">
        <v>363</v>
      </c>
      <c r="B63" s="302">
        <f>SUM(B61:B62)</f>
        <v>1.3900000000000214</v>
      </c>
      <c r="C63" s="299" t="str">
        <f>CONCATENATE("(",ROUND((B63/$H63)*100,1),")")</f>
        <v>(84.5)</v>
      </c>
      <c r="D63" s="302">
        <f>SUM(D61:D62)</f>
        <v>0.25399999999997913</v>
      </c>
      <c r="E63" s="299" t="str">
        <f>CONCATENATE("(",ROUND((D63/$H63)*100,1),")")</f>
        <v>(15.5)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1.6440000000000006</v>
      </c>
      <c r="I63" s="299" t="str">
        <f>CONCATENATE("(",ROUND((H63/$H63)*100,1),")")</f>
        <v>(100)</v>
      </c>
      <c r="K63" s="302">
        <f t="shared" si="62"/>
        <v>-0.93085830558525062</v>
      </c>
      <c r="L63" s="302">
        <f t="shared" si="63"/>
        <v>-0.12914169441474221</v>
      </c>
      <c r="M63" s="302">
        <f t="shared" si="64"/>
        <v>0</v>
      </c>
      <c r="N63" s="302">
        <f t="shared" si="65"/>
        <v>-1.0599999999999929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21.828021669352559</v>
      </c>
      <c r="C72" s="299" t="str">
        <f>CONCATENATE("(",ROUND((B72/$H74)*100,1),")")</f>
        <v>(48.9)</v>
      </c>
      <c r="D72" s="302">
        <f>'Ind T6'!M27</f>
        <v>2.8828707899219541</v>
      </c>
      <c r="E72" s="299" t="str">
        <f>CONCATENATE("(",ROUND((D72/$H74)*100,1),")")</f>
        <v>(6.5)</v>
      </c>
      <c r="F72" s="302">
        <f>'Ind T6'!N27</f>
        <v>1.9839110812546967</v>
      </c>
      <c r="G72" s="299" t="str">
        <f>CONCATENATE("(",ROUND((F72/$H74)*100,1),")")</f>
        <v>(4.4)</v>
      </c>
      <c r="H72" s="302">
        <f>SUM(B72,D72,F72)</f>
        <v>26.694803540529207</v>
      </c>
      <c r="I72" s="299" t="str">
        <f>CONCATENATE("(",ROUND((H72/$H74)*100,1),")")</f>
        <v>(59.8)</v>
      </c>
      <c r="K72" s="302">
        <f>B77-B72</f>
        <v>-5.7983052711097827E-2</v>
      </c>
      <c r="L72" s="302">
        <f>D77-D72</f>
        <v>2.4000840184350558E-2</v>
      </c>
      <c r="M72" s="302">
        <f>F77-F72</f>
        <v>3.3999806113699904E-2</v>
      </c>
      <c r="N72" s="302">
        <f>SUM(K72:M72)</f>
        <v>1.7593586952635576E-5</v>
      </c>
    </row>
    <row r="73" spans="1:14" x14ac:dyDescent="0.2">
      <c r="A73" s="282" t="s">
        <v>365</v>
      </c>
      <c r="B73" s="302">
        <f>'Ind T6'!L26</f>
        <v>12.861423551853498</v>
      </c>
      <c r="C73" s="299" t="str">
        <f>CONCATENATE("(",ROUND((B73/$H74)*100,1),")")</f>
        <v>(28.8)</v>
      </c>
      <c r="D73" s="302">
        <f>'Ind T6'!M26</f>
        <v>3.5968387899862071</v>
      </c>
      <c r="E73" s="299" t="str">
        <f>CONCATENATE("(",ROUND((D73/$H74)*100,1),")")</f>
        <v>(8.1)</v>
      </c>
      <c r="F73" s="302">
        <f>'Ind T6'!N26</f>
        <v>1.4699341176311791</v>
      </c>
      <c r="G73" s="299" t="str">
        <f>CONCATENATE("(",ROUND((F73/$H74)*100,1),")")</f>
        <v>(3.3)</v>
      </c>
      <c r="H73" s="302">
        <f t="shared" ref="H73" si="66">SUM(B73,D73,F73)</f>
        <v>17.928196459470886</v>
      </c>
      <c r="I73" s="299" t="str">
        <f>CONCATENATE("(",ROUND((H73/$H74)*100,1),")")</f>
        <v>(40.2)</v>
      </c>
      <c r="K73" s="302">
        <f t="shared" ref="K73:K74" si="67">B78-B73</f>
        <v>0.58998242309991866</v>
      </c>
      <c r="L73" s="302">
        <f t="shared" ref="L73:L74" si="68">D78-D73</f>
        <v>2.2001399091039264E-2</v>
      </c>
      <c r="M73" s="302">
        <f t="shared" ref="M73:M74" si="69">F78-F73</f>
        <v>5.399858422192616E-2</v>
      </c>
      <c r="N73" s="302">
        <f t="shared" ref="N73:N74" si="70">SUM(K73:M73)</f>
        <v>0.66598240641288409</v>
      </c>
    </row>
    <row r="74" spans="1:14" x14ac:dyDescent="0.2">
      <c r="A74" s="282" t="s">
        <v>363</v>
      </c>
      <c r="B74" s="302">
        <f>SUM(B72:B73)</f>
        <v>34.689445221206057</v>
      </c>
      <c r="C74" s="299" t="str">
        <f>CONCATENATE("(",ROUND((B74/$H74)*100,1),")")</f>
        <v>(77.7)</v>
      </c>
      <c r="D74" s="302">
        <f>SUM(D72:D73)</f>
        <v>6.4797095799081612</v>
      </c>
      <c r="E74" s="299" t="str">
        <f>CONCATENATE("(",ROUND((D74/$H74)*100,1),")")</f>
        <v>(14.5)</v>
      </c>
      <c r="F74" s="302">
        <f>SUM(F72:F73)</f>
        <v>3.453845198885876</v>
      </c>
      <c r="G74" s="299" t="str">
        <f>CONCATENATE("(",ROUND((F74/$H74)*100,1),")")</f>
        <v>(7.7)</v>
      </c>
      <c r="H74" s="302">
        <f>SUM(H72:H73)</f>
        <v>44.62300000000009</v>
      </c>
      <c r="I74" s="299" t="str">
        <f>CONCATENATE("(",ROUND((H74/$H74)*100,1),")")</f>
        <v>(100)</v>
      </c>
      <c r="K74" s="302">
        <f t="shared" si="67"/>
        <v>0.53199937038881728</v>
      </c>
      <c r="L74" s="302">
        <f t="shared" si="68"/>
        <v>4.6002239275389378E-2</v>
      </c>
      <c r="M74" s="302">
        <f t="shared" si="69"/>
        <v>8.7998390335625842E-2</v>
      </c>
      <c r="N74" s="302">
        <f t="shared" si="70"/>
        <v>0.6659999999998325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21.770038616641461</v>
      </c>
      <c r="C77" s="299" t="str">
        <f>CONCATENATE("(",ROUND((B77/$H79)*100,1),")")</f>
        <v>(48.1)</v>
      </c>
      <c r="D77" s="302">
        <f>'Ind T6'!R27</f>
        <v>2.9068716301063047</v>
      </c>
      <c r="E77" s="299" t="str">
        <f>CONCATENATE("(",ROUND((D77/$H79)*100,1),")")</f>
        <v>(6.4)</v>
      </c>
      <c r="F77" s="302">
        <f>'Ind T6'!S27</f>
        <v>2.0179108873683966</v>
      </c>
      <c r="G77" s="299" t="str">
        <f>CONCATENATE("(",ROUND((F77/$H79)*100,1),")")</f>
        <v>(4.5)</v>
      </c>
      <c r="H77" s="302">
        <f>SUM(B77,D77,F77)</f>
        <v>26.694821134116165</v>
      </c>
      <c r="I77" s="299" t="str">
        <f>CONCATENATE("(",ROUND((H77/$H79)*100,1),")")</f>
        <v>(58.9)</v>
      </c>
      <c r="K77" s="302">
        <f>B82-B77</f>
        <v>-1.1494323405858147</v>
      </c>
      <c r="L77" s="302">
        <f>D82-D77</f>
        <v>-9.1061947520347797E-2</v>
      </c>
      <c r="M77" s="302">
        <f>F82-F77</f>
        <v>3.9524571766027528E-3</v>
      </c>
      <c r="N77" s="302">
        <f>SUM(K77:M77)</f>
        <v>-1.2365418309295597</v>
      </c>
    </row>
    <row r="78" spans="1:14" x14ac:dyDescent="0.2">
      <c r="A78" s="282" t="s">
        <v>365</v>
      </c>
      <c r="B78" s="302">
        <f>'Ind T6'!Q26</f>
        <v>13.451405974953417</v>
      </c>
      <c r="C78" s="299" t="str">
        <f>CONCATENATE("(",ROUND((B78/$H79)*100,1),")")</f>
        <v>(29.7)</v>
      </c>
      <c r="D78" s="302">
        <f>'Ind T6'!R26</f>
        <v>3.6188401890772464</v>
      </c>
      <c r="E78" s="299" t="str">
        <f>CONCATENATE("(",ROUND((D78/$H79)*100,1),")")</f>
        <v>(8)</v>
      </c>
      <c r="F78" s="302">
        <f>'Ind T6'!S26</f>
        <v>1.5239327018531053</v>
      </c>
      <c r="G78" s="299" t="str">
        <f>CONCATENATE("(",ROUND((F78/$H79)*100,1),")")</f>
        <v>(3.4)</v>
      </c>
      <c r="H78" s="302">
        <f t="shared" ref="H78" si="71">SUM(B78,D78,F78)</f>
        <v>18.594178865883769</v>
      </c>
      <c r="I78" s="299" t="str">
        <f>CONCATENATE("(",ROUND((H78/$H79)*100,1),")")</f>
        <v>(41.1)</v>
      </c>
      <c r="K78" s="302">
        <f t="shared" ref="K78:K79" si="72">B83-B78</f>
        <v>0.46065372471539057</v>
      </c>
      <c r="L78" s="302">
        <f t="shared" ref="L78:L79" si="73">D83-D78</f>
        <v>-0.14007531486649283</v>
      </c>
      <c r="M78" s="302">
        <f t="shared" ref="M78:M79" si="74">F83-F78</f>
        <v>1.296342108070303E-2</v>
      </c>
      <c r="N78" s="302">
        <f t="shared" ref="N78:N79" si="75">SUM(K78:M78)</f>
        <v>0.33354183092960077</v>
      </c>
    </row>
    <row r="79" spans="1:14" x14ac:dyDescent="0.2">
      <c r="A79" s="282" t="s">
        <v>363</v>
      </c>
      <c r="B79" s="302">
        <f>SUM(B77:B78)</f>
        <v>35.221444591594874</v>
      </c>
      <c r="C79" s="299" t="str">
        <f>CONCATENATE("(",ROUND((B79/$H79)*100,1),")")</f>
        <v>(77.8)</v>
      </c>
      <c r="D79" s="302">
        <f>SUM(D77:D78)</f>
        <v>6.5257118191835506</v>
      </c>
      <c r="E79" s="299" t="str">
        <f>CONCATENATE("(",ROUND((D79/$H79)*100,1),")")</f>
        <v>(14.4)</v>
      </c>
      <c r="F79" s="302">
        <f>SUM(F77:F78)</f>
        <v>3.5418435892215019</v>
      </c>
      <c r="G79" s="299" t="str">
        <f>CONCATENATE("(",ROUND((F79/$H79)*100,1),")")</f>
        <v>(7.8)</v>
      </c>
      <c r="H79" s="302">
        <f>SUM(H77:H78)</f>
        <v>45.28899999999993</v>
      </c>
      <c r="I79" s="299" t="str">
        <f>CONCATENATE("(",ROUND((H79/$H79)*100,1),")")</f>
        <v>(100)</v>
      </c>
      <c r="K79" s="302">
        <f t="shared" si="72"/>
        <v>-0.68877861587041878</v>
      </c>
      <c r="L79" s="302">
        <f t="shared" si="73"/>
        <v>-0.23113726238683974</v>
      </c>
      <c r="M79" s="302">
        <f t="shared" si="74"/>
        <v>1.6915878257306005E-2</v>
      </c>
      <c r="N79" s="302">
        <f t="shared" si="75"/>
        <v>-0.90299999999995251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20.620606276055646</v>
      </c>
      <c r="C82" s="299" t="str">
        <f>CONCATENATE("(",ROUND((B82/$H84)*100,1),")")</f>
        <v>(46.5)</v>
      </c>
      <c r="D82" s="302">
        <f>'Ind T6'!W27</f>
        <v>2.8158096825859569</v>
      </c>
      <c r="E82" s="299" t="str">
        <f>CONCATENATE("(",ROUND((D82/$H84)*100,1),")")</f>
        <v>(6.3)</v>
      </c>
      <c r="F82" s="302">
        <f>'Ind T6'!X27</f>
        <v>2.0218633445449994</v>
      </c>
      <c r="G82" s="299" t="str">
        <f>CONCATENATE("(",ROUND((F82/$H84)*100,1),")")</f>
        <v>(4.6)</v>
      </c>
      <c r="H82" s="302">
        <f>SUM(B82,D82,F82)</f>
        <v>25.458279303186604</v>
      </c>
      <c r="I82" s="299" t="str">
        <f>CONCATENATE("(",ROUND((H82/$H84)*100,1),")")</f>
        <v>(57.4)</v>
      </c>
      <c r="K82" s="302">
        <f>B82-B72</f>
        <v>-1.2074153932969125</v>
      </c>
      <c r="L82" s="302">
        <f>D82-D72</f>
        <v>-6.7061107335997239E-2</v>
      </c>
      <c r="M82" s="302">
        <f>F82-F72</f>
        <v>3.7952263290302657E-2</v>
      </c>
      <c r="N82" s="302">
        <f>SUM(K82:M82)</f>
        <v>-1.2365242373426071</v>
      </c>
    </row>
    <row r="83" spans="1:14" x14ac:dyDescent="0.2">
      <c r="A83" s="282" t="s">
        <v>365</v>
      </c>
      <c r="B83" s="302">
        <f>'Ind T6'!V26</f>
        <v>13.912059699668808</v>
      </c>
      <c r="C83" s="299" t="str">
        <f>CONCATENATE("(",ROUND((B83/$H84)*100,1),")")</f>
        <v>(31.3)</v>
      </c>
      <c r="D83" s="302">
        <f>'Ind T6'!W26</f>
        <v>3.4787648742107535</v>
      </c>
      <c r="E83" s="299" t="str">
        <f>CONCATENATE("(",ROUND((D83/$H84)*100,1),")")</f>
        <v>(7.8)</v>
      </c>
      <c r="F83" s="302">
        <f>'Ind T6'!X26</f>
        <v>1.5368961229338083</v>
      </c>
      <c r="G83" s="299" t="str">
        <f>CONCATENATE("(",ROUND((F83/$H84)*100,1),")")</f>
        <v>(3.5)</v>
      </c>
      <c r="H83" s="302">
        <f t="shared" ref="H83" si="76">SUM(B83,D83,F83)</f>
        <v>18.92772069681337</v>
      </c>
      <c r="I83" s="299" t="str">
        <f>CONCATENATE("(",ROUND((H83/$H84)*100,1),")")</f>
        <v>(42.6)</v>
      </c>
      <c r="K83" s="302">
        <f t="shared" ref="K83:K84" si="77">B83-B73</f>
        <v>1.0506361478153092</v>
      </c>
      <c r="L83" s="302">
        <f t="shared" ref="L83:L84" si="78">D83-D73</f>
        <v>-0.11807391577545356</v>
      </c>
      <c r="M83" s="302">
        <f t="shared" ref="M83:M84" si="79">F83-F73</f>
        <v>6.6962005302629191E-2</v>
      </c>
      <c r="N83" s="302">
        <f t="shared" ref="N83:N84" si="80">SUM(K83:M83)</f>
        <v>0.99952423734248486</v>
      </c>
    </row>
    <row r="84" spans="1:14" x14ac:dyDescent="0.2">
      <c r="A84" s="282" t="s">
        <v>363</v>
      </c>
      <c r="B84" s="302">
        <f>SUM(B82:B83)</f>
        <v>34.532665975724456</v>
      </c>
      <c r="C84" s="299" t="str">
        <f>CONCATENATE("(",ROUND((B84/$H84)*100,1),")")</f>
        <v>(77.8)</v>
      </c>
      <c r="D84" s="302">
        <f>SUM(D82:D83)</f>
        <v>6.2945745567967109</v>
      </c>
      <c r="E84" s="299" t="str">
        <f>CONCATENATE("(",ROUND((D84/$H84)*100,1),")")</f>
        <v>(14.2)</v>
      </c>
      <c r="F84" s="302">
        <f>SUM(F82:F83)</f>
        <v>3.5587594674788079</v>
      </c>
      <c r="G84" s="299" t="str">
        <f>CONCATENATE("(",ROUND((F84/$H84)*100,1),")")</f>
        <v>(8)</v>
      </c>
      <c r="H84" s="302">
        <f>SUM(H82:H83)</f>
        <v>44.385999999999974</v>
      </c>
      <c r="I84" s="299" t="str">
        <f>CONCATENATE("(",ROUND((H84/$H84)*100,1),")")</f>
        <v>(100)</v>
      </c>
      <c r="K84" s="302">
        <f t="shared" si="77"/>
        <v>-0.15677924548160149</v>
      </c>
      <c r="L84" s="302">
        <f t="shared" si="78"/>
        <v>-0.18513502311145036</v>
      </c>
      <c r="M84" s="302">
        <f t="shared" si="79"/>
        <v>0.10491426859293185</v>
      </c>
      <c r="N84" s="302">
        <f t="shared" si="80"/>
        <v>-0.23700000000012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8.2333991838481442</v>
      </c>
      <c r="C93" s="299" t="str">
        <f>CONCATENATE("(",ROUND((B93/$H95)*100,1),")")</f>
        <v>(60)</v>
      </c>
      <c r="D93" s="302">
        <f>'Ind T6'!M36</f>
        <v>0.28808394665870091</v>
      </c>
      <c r="E93" s="299" t="str">
        <f>CONCATENATE("(",ROUND((D93/$H95)*100,1),")")</f>
        <v>(2.1)</v>
      </c>
      <c r="F93" s="302">
        <f>'Ind T6'!N36</f>
        <v>1.1513354951530881</v>
      </c>
      <c r="G93" s="299" t="str">
        <f>CONCATENATE("(",ROUND((F93/$H95)*100,1),")")</f>
        <v>(8.4)</v>
      </c>
      <c r="H93" s="302">
        <f>SUM(B93,D93,F93)</f>
        <v>9.6728186256599322</v>
      </c>
      <c r="I93" s="299" t="str">
        <f>CONCATENATE("(",ROUND((H93/$H95)*100,1),")")</f>
        <v>(70.5)</v>
      </c>
      <c r="K93" s="302">
        <f>B98-B93</f>
        <v>2.1898033777055144</v>
      </c>
      <c r="L93" s="302">
        <f>D98-D93</f>
        <v>9.4960246496942791E-2</v>
      </c>
      <c r="M93" s="302">
        <f>F98-F93</f>
        <v>0.38584185440155738</v>
      </c>
      <c r="N93" s="302">
        <f>SUM(K93:M93)</f>
        <v>2.6706054786040143</v>
      </c>
    </row>
    <row r="94" spans="1:14" x14ac:dyDescent="0.2">
      <c r="A94" s="282" t="s">
        <v>365</v>
      </c>
      <c r="B94" s="302">
        <f>'Ind T6'!L35</f>
        <v>3.2949601399106916</v>
      </c>
      <c r="C94" s="299" t="str">
        <f>CONCATENATE("(",ROUND((B94/$H95)*100,1),")")</f>
        <v>(24)</v>
      </c>
      <c r="D94" s="302">
        <f>'Ind T6'!M35</f>
        <v>0.3060891933228973</v>
      </c>
      <c r="E94" s="299" t="str">
        <f>CONCATENATE("(",ROUND((D94/$H95)*100,1),")")</f>
        <v>(2.2)</v>
      </c>
      <c r="F94" s="302">
        <f>'Ind T6'!N35</f>
        <v>0.45313204110647837</v>
      </c>
      <c r="G94" s="299" t="str">
        <f>CONCATENATE("(",ROUND((F94/$H95)*100,1),")")</f>
        <v>(3.3)</v>
      </c>
      <c r="H94" s="302">
        <f t="shared" ref="H94" si="81">SUM(B94,D94,F94)</f>
        <v>4.0541813743400672</v>
      </c>
      <c r="I94" s="299" t="str">
        <f>CONCATENATE("(",ROUND((H94/$H95)*100,1),")")</f>
        <v>(29.5)</v>
      </c>
      <c r="K94" s="302">
        <f t="shared" ref="K94:K95" si="82">B99-B94</f>
        <v>0.74950648450017621</v>
      </c>
      <c r="L94" s="302">
        <f t="shared" ref="L94:L95" si="83">D99-D94</f>
        <v>9.095661524467985E-2</v>
      </c>
      <c r="M94" s="302">
        <f t="shared" ref="M94:M95" si="84">F99-F94</f>
        <v>9.6931421651105409E-2</v>
      </c>
      <c r="N94" s="302">
        <f t="shared" ref="N94:N95" si="85">SUM(K94:M94)</f>
        <v>0.93739452139596158</v>
      </c>
    </row>
    <row r="95" spans="1:14" x14ac:dyDescent="0.2">
      <c r="A95" s="282" t="s">
        <v>363</v>
      </c>
      <c r="B95" s="302">
        <f>SUM(B93:B94)</f>
        <v>11.528359323758835</v>
      </c>
      <c r="C95" s="299" t="str">
        <f>CONCATENATE("(",ROUND((B95/$H95)*100,1),")")</f>
        <v>(84)</v>
      </c>
      <c r="D95" s="302">
        <f>SUM(D93:D94)</f>
        <v>0.59417313998159815</v>
      </c>
      <c r="E95" s="299" t="str">
        <f>CONCATENATE("(",ROUND((D95/$H95)*100,1),")")</f>
        <v>(4.3)</v>
      </c>
      <c r="F95" s="302">
        <f>SUM(F93:F94)</f>
        <v>1.6044675362595664</v>
      </c>
      <c r="G95" s="299" t="str">
        <f>CONCATENATE("(",ROUND((F95/$H95)*100,1),")")</f>
        <v>(11.7)</v>
      </c>
      <c r="H95" s="302">
        <f>SUM(H93:H94)</f>
        <v>13.727</v>
      </c>
      <c r="I95" s="299" t="str">
        <f>CONCATENATE("(",ROUND((H95/$H95)*100,1),")")</f>
        <v>(100)</v>
      </c>
      <c r="K95" s="302">
        <f t="shared" si="82"/>
        <v>2.9393098622056915</v>
      </c>
      <c r="L95" s="302">
        <f t="shared" si="83"/>
        <v>0.1859168617416227</v>
      </c>
      <c r="M95" s="302">
        <f t="shared" si="84"/>
        <v>0.48277327605266307</v>
      </c>
      <c r="N95" s="302">
        <f t="shared" si="85"/>
        <v>3.6079999999999774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10.423202561553659</v>
      </c>
      <c r="C98" s="299" t="str">
        <f>CONCATENATE("(",ROUND((B98/$H100)*100,1),")")</f>
        <v>(60.1)</v>
      </c>
      <c r="D98" s="302">
        <f>'Ind T6'!R36</f>
        <v>0.3830441931556437</v>
      </c>
      <c r="E98" s="299" t="str">
        <f>CONCATENATE("(",ROUND((D98/$H100)*100,1),")")</f>
        <v>(2.2)</v>
      </c>
      <c r="F98" s="302">
        <f>'Ind T6'!S36</f>
        <v>1.5371773495546455</v>
      </c>
      <c r="G98" s="299" t="str">
        <f>CONCATENATE("(",ROUND((F98/$H100)*100,1),")")</f>
        <v>(8.9)</v>
      </c>
      <c r="H98" s="302">
        <f>SUM(B98,D98,F98)</f>
        <v>12.343424104263949</v>
      </c>
      <c r="I98" s="299" t="str">
        <f>CONCATENATE("(",ROUND((H98/$H100)*100,1),")")</f>
        <v>(71.2)</v>
      </c>
      <c r="K98" s="302">
        <f>B103-B98</f>
        <v>0.80979743845432672</v>
      </c>
      <c r="L98" s="302">
        <f>D103-D98</f>
        <v>5.7955806843857149E-2</v>
      </c>
      <c r="M98" s="302">
        <f>F103-F98</f>
        <v>0.23382265043629036</v>
      </c>
      <c r="N98" s="302">
        <f>SUM(K98:M98)</f>
        <v>1.1015758957344741</v>
      </c>
    </row>
    <row r="99" spans="1:14" x14ac:dyDescent="0.2">
      <c r="A99" s="282" t="s">
        <v>365</v>
      </c>
      <c r="B99" s="302">
        <f>'Ind T6'!Q35</f>
        <v>4.0444666244108678</v>
      </c>
      <c r="C99" s="299" t="str">
        <f>CONCATENATE("(",ROUND((B99/$H100)*100,1),")")</f>
        <v>(23.3)</v>
      </c>
      <c r="D99" s="302">
        <f>'Ind T6'!R35</f>
        <v>0.39704580856757715</v>
      </c>
      <c r="E99" s="299" t="str">
        <f>CONCATENATE("(",ROUND((D99/$H100)*100,1),")")</f>
        <v>(2.3)</v>
      </c>
      <c r="F99" s="302">
        <f>'Ind T6'!S35</f>
        <v>0.55006346275758378</v>
      </c>
      <c r="G99" s="299" t="str">
        <f>CONCATENATE("(",ROUND((F99/$H100)*100,1),")")</f>
        <v>(3.2)</v>
      </c>
      <c r="H99" s="302">
        <f t="shared" ref="H99" si="86">SUM(B99,D99,F99)</f>
        <v>4.9915758957360286</v>
      </c>
      <c r="I99" s="299" t="str">
        <f>CONCATENATE("(",ROUND((H99/$H100)*100,1),")")</f>
        <v>(28.8)</v>
      </c>
      <c r="K99" s="302">
        <f t="shared" ref="K99:K100" si="87">B104-B99</f>
        <v>1.5333755979174413E-3</v>
      </c>
      <c r="L99" s="302">
        <f t="shared" ref="L99:L100" si="88">D104-D99</f>
        <v>2.6954191428786467E-2</v>
      </c>
      <c r="M99" s="302">
        <f t="shared" ref="M99:M100" si="89">F104-F99</f>
        <v>2.9936537238823613E-2</v>
      </c>
      <c r="N99" s="302">
        <f t="shared" ref="N99:N100" si="90">SUM(K99:M99)</f>
        <v>5.8424104265527521E-2</v>
      </c>
    </row>
    <row r="100" spans="1:14" x14ac:dyDescent="0.2">
      <c r="A100" s="282" t="s">
        <v>363</v>
      </c>
      <c r="B100" s="302">
        <f>SUM(B98:B99)</f>
        <v>14.467669185964526</v>
      </c>
      <c r="C100" s="299" t="str">
        <f>CONCATENATE("(",ROUND((B100/$H100)*100,1),")")</f>
        <v>(83.5)</v>
      </c>
      <c r="D100" s="302">
        <f>SUM(D98:D99)</f>
        <v>0.78009000172322085</v>
      </c>
      <c r="E100" s="299" t="str">
        <f>CONCATENATE("(",ROUND((D100/$H100)*100,1),")")</f>
        <v>(4.5)</v>
      </c>
      <c r="F100" s="302">
        <f>SUM(F98:F99)</f>
        <v>2.0872408123122295</v>
      </c>
      <c r="G100" s="299" t="str">
        <f>CONCATENATE("(",ROUND((F100/$H100)*100,1),")")</f>
        <v>(12)</v>
      </c>
      <c r="H100" s="302">
        <f>SUM(H98:H99)</f>
        <v>17.33499999999998</v>
      </c>
      <c r="I100" s="299" t="str">
        <f>CONCATENATE("(",ROUND((H100/$H100)*100,1),")")</f>
        <v>(100)</v>
      </c>
      <c r="K100" s="302">
        <f t="shared" si="87"/>
        <v>0.81133081405224416</v>
      </c>
      <c r="L100" s="302">
        <f t="shared" si="88"/>
        <v>8.4909998272643561E-2</v>
      </c>
      <c r="M100" s="302">
        <f t="shared" si="89"/>
        <v>0.26375918767511397</v>
      </c>
      <c r="N100" s="302">
        <f t="shared" si="90"/>
        <v>1.1600000000000017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11.233000000007985</v>
      </c>
      <c r="C103" s="299" t="str">
        <f>CONCATENATE("(",ROUND((B103/$H105)*100,1),")")</f>
        <v>(60.7)</v>
      </c>
      <c r="D103" s="302">
        <f>'Ind T6'!W36</f>
        <v>0.44099999999950085</v>
      </c>
      <c r="E103" s="299" t="str">
        <f>CONCATENATE("(",ROUND((D103/$H105)*100,1),")")</f>
        <v>(2.4)</v>
      </c>
      <c r="F103" s="302">
        <f>'Ind T6'!X36</f>
        <v>1.7709999999909358</v>
      </c>
      <c r="G103" s="299" t="str">
        <f>CONCATENATE("(",ROUND((F103/$H105)*100,1),")")</f>
        <v>(9.6)</v>
      </c>
      <c r="H103" s="302">
        <f>SUM(B103,D103,F103)</f>
        <v>13.444999999998423</v>
      </c>
      <c r="I103" s="299" t="str">
        <f>CONCATENATE("(",ROUND((H103/$H105)*100,1),")")</f>
        <v>(72.7)</v>
      </c>
      <c r="K103" s="302">
        <f>B103-B93</f>
        <v>2.9996008161598411</v>
      </c>
      <c r="L103" s="302">
        <f>D103-D93</f>
        <v>0.15291605334079994</v>
      </c>
      <c r="M103" s="302">
        <f>F103-F93</f>
        <v>0.61966450483784774</v>
      </c>
      <c r="N103" s="302">
        <f>SUM(K103:M103)</f>
        <v>3.7721813743384889</v>
      </c>
    </row>
    <row r="104" spans="1:14" x14ac:dyDescent="0.2">
      <c r="A104" s="282" t="s">
        <v>365</v>
      </c>
      <c r="B104" s="302">
        <f>'Ind T6'!V35</f>
        <v>4.0460000000087852</v>
      </c>
      <c r="C104" s="299" t="str">
        <f>CONCATENATE("(",ROUND((B104/$H105)*100,1),")")</f>
        <v>(21.9)</v>
      </c>
      <c r="D104" s="302">
        <f>'Ind T6'!W35</f>
        <v>0.42399999999636362</v>
      </c>
      <c r="E104" s="299" t="str">
        <f>CONCATENATE("(",ROUND((D104/$H105)*100,1),")")</f>
        <v>(2.3)</v>
      </c>
      <c r="F104" s="302">
        <f>'Ind T6'!X35</f>
        <v>0.57999999999640739</v>
      </c>
      <c r="G104" s="299" t="str">
        <f>CONCATENATE("(",ROUND((F104/$H105)*100,1),")")</f>
        <v>(3.1)</v>
      </c>
      <c r="H104" s="302">
        <f t="shared" ref="H104" si="91">SUM(B104,D104,F104)</f>
        <v>5.0500000000015559</v>
      </c>
      <c r="I104" s="299" t="str">
        <f>CONCATENATE("(",ROUND((H104/$H105)*100,1),")")</f>
        <v>(27.3)</v>
      </c>
      <c r="K104" s="302">
        <f t="shared" ref="K104:K105" si="92">B104-B94</f>
        <v>0.75103986009809365</v>
      </c>
      <c r="L104" s="302">
        <f t="shared" ref="L104:L105" si="93">D104-D94</f>
        <v>0.11791080667346632</v>
      </c>
      <c r="M104" s="302">
        <f t="shared" ref="M104:M105" si="94">F104-F94</f>
        <v>0.12686795888992902</v>
      </c>
      <c r="N104" s="302">
        <f t="shared" ref="N104:N105" si="95">SUM(K104:M104)</f>
        <v>0.99581862566148893</v>
      </c>
    </row>
    <row r="105" spans="1:14" x14ac:dyDescent="0.2">
      <c r="A105" s="282" t="s">
        <v>363</v>
      </c>
      <c r="B105" s="302">
        <f>SUM(B103:B104)</f>
        <v>15.27900000001677</v>
      </c>
      <c r="C105" s="299" t="str">
        <f>CONCATENATE("(",ROUND((B105/$H105)*100,1),")")</f>
        <v>(82.6)</v>
      </c>
      <c r="D105" s="302">
        <f>SUM(D103:D104)</f>
        <v>0.86499999999586441</v>
      </c>
      <c r="E105" s="299" t="str">
        <f>CONCATENATE("(",ROUND((D105/$H105)*100,1),")")</f>
        <v>(4.7)</v>
      </c>
      <c r="F105" s="302">
        <f>SUM(F103:F104)</f>
        <v>2.3509999999873434</v>
      </c>
      <c r="G105" s="299" t="str">
        <f>CONCATENATE("(",ROUND((F105/$H105)*100,1),")")</f>
        <v>(12.7)</v>
      </c>
      <c r="H105" s="302">
        <f>SUM(H103:H104)</f>
        <v>18.49499999999998</v>
      </c>
      <c r="I105" s="299" t="str">
        <f>CONCATENATE("(",ROUND((H105/$H105)*100,1),")")</f>
        <v>(100)</v>
      </c>
      <c r="K105" s="302">
        <f t="shared" si="92"/>
        <v>3.7506406762579356</v>
      </c>
      <c r="L105" s="302">
        <f t="shared" si="93"/>
        <v>0.27082686001426626</v>
      </c>
      <c r="M105" s="302">
        <f t="shared" si="94"/>
        <v>0.74653246372777704</v>
      </c>
      <c r="N105" s="302">
        <f t="shared" si="95"/>
        <v>4.7679999999999794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43.315118881636764</v>
      </c>
      <c r="C114" s="299" t="str">
        <f>CONCATENATE("(",ROUND((B114/$H116)*100,1),")")</f>
        <v>(49.3)</v>
      </c>
      <c r="D114" s="302">
        <f>'Ind T6'!M45</f>
        <v>3.6913283685412761</v>
      </c>
      <c r="E114" s="299" t="str">
        <f>CONCATENATE("(",ROUND((D114/$H116)*100,1),")")</f>
        <v>(4.2)</v>
      </c>
      <c r="F114" s="302">
        <f>'Ind T6'!N45</f>
        <v>15.508178311171399</v>
      </c>
      <c r="G114" s="299" t="str">
        <f>CONCATENATE("(",ROUND((F114/$H116)*100,1),")")</f>
        <v>(17.6)</v>
      </c>
      <c r="H114" s="302">
        <f>SUM(B114,D114,F114)</f>
        <v>62.51462556134944</v>
      </c>
      <c r="I114" s="299" t="str">
        <f>CONCATENATE("(",ROUND((H114/$H116)*100,1),")")</f>
        <v>(71.1)</v>
      </c>
      <c r="K114" s="302">
        <f>B119-B114</f>
        <v>-3.5299674675263972</v>
      </c>
      <c r="L114" s="302">
        <f>D119-D114</f>
        <v>-0.34540893083507473</v>
      </c>
      <c r="M114" s="302">
        <f>F119-F114</f>
        <v>-1.2847717500612745</v>
      </c>
      <c r="N114" s="302">
        <f>SUM(K114:M114)</f>
        <v>-5.1601481484227465</v>
      </c>
    </row>
    <row r="115" spans="1:14" x14ac:dyDescent="0.2">
      <c r="A115" s="282" t="s">
        <v>365</v>
      </c>
      <c r="B115" s="302">
        <f>'Ind T6'!L44</f>
        <v>16.520994030945836</v>
      </c>
      <c r="C115" s="299" t="str">
        <f>CONCATENATE("(",ROUND((B115/$H116)*100,1),")")</f>
        <v>(18.8)</v>
      </c>
      <c r="D115" s="302">
        <f>'Ind T6'!M44</f>
        <v>3.971277432263312</v>
      </c>
      <c r="E115" s="299" t="str">
        <f>CONCATENATE("(",ROUND((D115/$H116)*100,1),")")</f>
        <v>(4.5)</v>
      </c>
      <c r="F115" s="302">
        <f>'Ind T6'!N44</f>
        <v>4.9301029754415202</v>
      </c>
      <c r="G115" s="299" t="str">
        <f>CONCATENATE("(",ROUND((F115/$H116)*100,1),")")</f>
        <v>(5.6)</v>
      </c>
      <c r="H115" s="302">
        <f t="shared" ref="H115" si="96">SUM(B115,D115,F115)</f>
        <v>25.422374438650671</v>
      </c>
      <c r="I115" s="299" t="str">
        <f>CONCATENATE("(",ROUND((H115/$H116)*100,1),")")</f>
        <v>(28.9)</v>
      </c>
      <c r="K115" s="302">
        <f t="shared" ref="K115:K116" si="97">B120-B115</f>
        <v>-1.3229022432729458</v>
      </c>
      <c r="L115" s="302">
        <f t="shared" ref="L115:L116" si="98">D120-D115</f>
        <v>-0.34744774545190227</v>
      </c>
      <c r="M115" s="302">
        <f t="shared" ref="M115:M116" si="99">F120-F115</f>
        <v>-0.59850186285258022</v>
      </c>
      <c r="N115" s="302">
        <f t="shared" ref="N115:N116" si="100">SUM(K115:M115)</f>
        <v>-2.2688518515774283</v>
      </c>
    </row>
    <row r="116" spans="1:14" x14ac:dyDescent="0.2">
      <c r="A116" s="282" t="s">
        <v>363</v>
      </c>
      <c r="B116" s="302">
        <f>SUM(B114:B115)</f>
        <v>59.8361129125826</v>
      </c>
      <c r="C116" s="299" t="str">
        <f>CONCATENATE("(",ROUND((B116/$H116)*100,1),")")</f>
        <v>(68)</v>
      </c>
      <c r="D116" s="302">
        <f>SUM(D114:D115)</f>
        <v>7.6626058008045881</v>
      </c>
      <c r="E116" s="299" t="str">
        <f>CONCATENATE("(",ROUND((D116/$H116)*100,1),")")</f>
        <v>(8.7)</v>
      </c>
      <c r="F116" s="302">
        <f>SUM(F114:F115)</f>
        <v>20.43828128661292</v>
      </c>
      <c r="G116" s="299" t="str">
        <f>CONCATENATE("(",ROUND((F116/$H116)*100,1),")")</f>
        <v>(23.2)</v>
      </c>
      <c r="H116" s="302">
        <f>SUM(H114:H115)</f>
        <v>87.937000000000111</v>
      </c>
      <c r="I116" s="299" t="str">
        <f>CONCATENATE("(",ROUND((H116/$H116)*100,1),")")</f>
        <v>(100)</v>
      </c>
      <c r="K116" s="302">
        <f t="shared" si="97"/>
        <v>-4.8528697107993466</v>
      </c>
      <c r="L116" s="302">
        <f t="shared" si="98"/>
        <v>-0.69285667628697745</v>
      </c>
      <c r="M116" s="302">
        <f t="shared" si="99"/>
        <v>-1.8832736129138539</v>
      </c>
      <c r="N116" s="302">
        <f t="shared" si="100"/>
        <v>-7.4290000000001779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39.785151414110366</v>
      </c>
      <c r="C119" s="299" t="str">
        <f>CONCATENATE("(",ROUND((B119/$H121)*100,1),")")</f>
        <v>(49.4)</v>
      </c>
      <c r="D119" s="302">
        <f>'Ind T6'!R45</f>
        <v>3.3459194377062014</v>
      </c>
      <c r="E119" s="299" t="str">
        <f>CONCATENATE("(",ROUND((D119/$H121)*100,1),")")</f>
        <v>(4.2)</v>
      </c>
      <c r="F119" s="302">
        <f>'Ind T6'!S45</f>
        <v>14.223406561110124</v>
      </c>
      <c r="G119" s="299" t="str">
        <f>CONCATENATE("(",ROUND((F119/$H121)*100,1),")")</f>
        <v>(17.7)</v>
      </c>
      <c r="H119" s="302">
        <f>SUM(B119,D119,F119)</f>
        <v>57.354477412926691</v>
      </c>
      <c r="I119" s="299" t="str">
        <f>CONCATENATE("(",ROUND((H119/$H121)*100,1),")")</f>
        <v>(71.2)</v>
      </c>
      <c r="K119" s="302">
        <f>B124-B119</f>
        <v>-5.7104686024907352</v>
      </c>
      <c r="L119" s="302">
        <f>D124-D119</f>
        <v>-0.47053689664767084</v>
      </c>
      <c r="M119" s="302">
        <f>F124-F119</f>
        <v>-1.393161724508877</v>
      </c>
      <c r="N119" s="302">
        <f>SUM(K119:M119)</f>
        <v>-7.574167223647283</v>
      </c>
    </row>
    <row r="120" spans="1:14" x14ac:dyDescent="0.2">
      <c r="A120" s="282" t="s">
        <v>365</v>
      </c>
      <c r="B120" s="302">
        <f>'Ind T6'!Q44</f>
        <v>15.19809178767289</v>
      </c>
      <c r="C120" s="299" t="str">
        <f>CONCATENATE("(",ROUND((B120/$H121)*100,1),")")</f>
        <v>(18.9)</v>
      </c>
      <c r="D120" s="302">
        <f>'Ind T6'!R44</f>
        <v>3.6238296868114097</v>
      </c>
      <c r="E120" s="299" t="str">
        <f>CONCATENATE("(",ROUND((D120/$H121)*100,1),")")</f>
        <v>(4.5)</v>
      </c>
      <c r="F120" s="302">
        <f>'Ind T6'!S44</f>
        <v>4.33160111258894</v>
      </c>
      <c r="G120" s="299" t="str">
        <f>CONCATENATE("(",ROUND((F120/$H121)*100,1),")")</f>
        <v>(5.4)</v>
      </c>
      <c r="H120" s="302">
        <f t="shared" ref="H120" si="101">SUM(B120,D120,F120)</f>
        <v>23.15352258707324</v>
      </c>
      <c r="I120" s="299" t="str">
        <f>CONCATENATE("(",ROUND((H120/$H121)*100,1),")")</f>
        <v>(28.8)</v>
      </c>
      <c r="K120" s="302">
        <f t="shared" ref="K120:K121" si="102">B125-B120</f>
        <v>-1.9599345459818149</v>
      </c>
      <c r="L120" s="302">
        <f t="shared" ref="L120:L121" si="103">D125-D120</f>
        <v>-0.46350833340368913</v>
      </c>
      <c r="M120" s="302">
        <f t="shared" ref="M120:M121" si="104">F125-F120</f>
        <v>-0.65838989696706651</v>
      </c>
      <c r="N120" s="302">
        <f t="shared" ref="N120:N121" si="105">SUM(K120:M120)</f>
        <v>-3.0818327763525706</v>
      </c>
    </row>
    <row r="121" spans="1:14" x14ac:dyDescent="0.2">
      <c r="A121" s="282" t="s">
        <v>363</v>
      </c>
      <c r="B121" s="302">
        <f>SUM(B119:B120)</f>
        <v>54.983243201783253</v>
      </c>
      <c r="C121" s="299" t="str">
        <f>CONCATENATE("(",ROUND((B121/$H121)*100,1),")")</f>
        <v>(68.3)</v>
      </c>
      <c r="D121" s="302">
        <f>SUM(D119:D120)</f>
        <v>6.9697491245176106</v>
      </c>
      <c r="E121" s="299" t="str">
        <f>CONCATENATE("(",ROUND((D121/$H121)*100,1),")")</f>
        <v>(8.7)</v>
      </c>
      <c r="F121" s="302">
        <f>SUM(F119:F120)</f>
        <v>18.555007673699066</v>
      </c>
      <c r="G121" s="299" t="str">
        <f>CONCATENATE("(",ROUND((F121/$H121)*100,1),")")</f>
        <v>(23)</v>
      </c>
      <c r="H121" s="302">
        <f>SUM(H119:H120)</f>
        <v>80.507999999999925</v>
      </c>
      <c r="I121" s="299" t="str">
        <f>CONCATENATE("(",ROUND((H121/$H121)*100,1),")")</f>
        <v>(100)</v>
      </c>
      <c r="K121" s="302">
        <f t="shared" si="102"/>
        <v>-7.6704031484725448</v>
      </c>
      <c r="L121" s="302">
        <f t="shared" si="103"/>
        <v>-0.93404523005135953</v>
      </c>
      <c r="M121" s="302">
        <f t="shared" si="104"/>
        <v>-2.0515516214759444</v>
      </c>
      <c r="N121" s="302">
        <f t="shared" si="105"/>
        <v>-10.65599999999985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34.074682811619631</v>
      </c>
      <c r="C124" s="299" t="str">
        <f>CONCATENATE("(",ROUND((B124/$H126)*100,1),")")</f>
        <v>(48.8)</v>
      </c>
      <c r="D124" s="302">
        <f>'Ind T6'!W45</f>
        <v>2.8753825410585305</v>
      </c>
      <c r="E124" s="299" t="str">
        <f>CONCATENATE("(",ROUND((D124/$H126)*100,1),")")</f>
        <v>(4.1)</v>
      </c>
      <c r="F124" s="302">
        <f>'Ind T6'!X45</f>
        <v>12.830244836601247</v>
      </c>
      <c r="G124" s="299" t="str">
        <f>CONCATENATE("(",ROUND((F124/$H126)*100,1),")")</f>
        <v>(18.4)</v>
      </c>
      <c r="H124" s="302">
        <f>SUM(B124,D124,F124)</f>
        <v>49.780310189279405</v>
      </c>
      <c r="I124" s="299" t="str">
        <f>CONCATENATE("(",ROUND((H124/$H126)*100,1),")")</f>
        <v>(71.3)</v>
      </c>
      <c r="K124" s="302">
        <f>B124-B114</f>
        <v>-9.2404360700171324</v>
      </c>
      <c r="L124" s="302">
        <f>D124-D114</f>
        <v>-0.81594582748274558</v>
      </c>
      <c r="M124" s="302">
        <f>F124-F114</f>
        <v>-2.6779334745701515</v>
      </c>
      <c r="N124" s="302">
        <f>SUM(K124:M124)</f>
        <v>-12.73431537207003</v>
      </c>
    </row>
    <row r="125" spans="1:14" x14ac:dyDescent="0.2">
      <c r="A125" s="282" t="s">
        <v>365</v>
      </c>
      <c r="B125" s="302">
        <f>'Ind T6'!V44</f>
        <v>13.238157241691075</v>
      </c>
      <c r="C125" s="299" t="str">
        <f>CONCATENATE("(",ROUND((B125/$H126)*100,1),")")</f>
        <v>(19)</v>
      </c>
      <c r="D125" s="302">
        <f>'Ind T6'!W44</f>
        <v>3.1603213534077206</v>
      </c>
      <c r="E125" s="299" t="str">
        <f>CONCATENATE("(",ROUND((D125/$H126)*100,1),")")</f>
        <v>(4.5)</v>
      </c>
      <c r="F125" s="302">
        <f>'Ind T6'!X44</f>
        <v>3.6732112156218735</v>
      </c>
      <c r="G125" s="299" t="str">
        <f>CONCATENATE("(",ROUND((F125/$H126)*100,1),")")</f>
        <v>(5.3)</v>
      </c>
      <c r="H125" s="302">
        <f t="shared" ref="H125" si="106">SUM(B125,D125,F125)</f>
        <v>20.071689810720667</v>
      </c>
      <c r="I125" s="299" t="str">
        <f>CONCATENATE("(",ROUND((H125/$H126)*100,1),")")</f>
        <v>(28.7)</v>
      </c>
      <c r="K125" s="302">
        <f t="shared" ref="K125:K126" si="107">B125-B115</f>
        <v>-3.2828367892547607</v>
      </c>
      <c r="L125" s="302">
        <f t="shared" ref="L125:L126" si="108">D125-D115</f>
        <v>-0.8109560788555914</v>
      </c>
      <c r="M125" s="302">
        <f t="shared" ref="M125:M126" si="109">F125-F115</f>
        <v>-1.2568917598196467</v>
      </c>
      <c r="N125" s="302">
        <f t="shared" ref="N125:N126" si="110">SUM(K125:M125)</f>
        <v>-5.3506846279299989</v>
      </c>
    </row>
    <row r="126" spans="1:14" x14ac:dyDescent="0.2">
      <c r="A126" s="282" t="s">
        <v>363</v>
      </c>
      <c r="B126" s="302">
        <f>SUM(B124:B125)</f>
        <v>47.312840053310708</v>
      </c>
      <c r="C126" s="299" t="str">
        <f>CONCATENATE("(",ROUND((B126/$H126)*100,1),")")</f>
        <v>(67.7)</v>
      </c>
      <c r="D126" s="302">
        <f>SUM(D124:D125)</f>
        <v>6.0357038944662511</v>
      </c>
      <c r="E126" s="299" t="str">
        <f>CONCATENATE("(",ROUND((D126/$H126)*100,1),")")</f>
        <v>(8.6)</v>
      </c>
      <c r="F126" s="302">
        <f>SUM(F124:F125)</f>
        <v>16.503456052223122</v>
      </c>
      <c r="G126" s="299" t="str">
        <f>CONCATENATE("(",ROUND((F126/$H126)*100,1),")")</f>
        <v>(23.6)</v>
      </c>
      <c r="H126" s="302">
        <f>SUM(H124:H125)</f>
        <v>69.852000000000075</v>
      </c>
      <c r="I126" s="299" t="str">
        <f>CONCATENATE("(",ROUND((H126/$H126)*100,1),")")</f>
        <v>(100)</v>
      </c>
      <c r="K126" s="302">
        <f t="shared" si="107"/>
        <v>-12.523272859271891</v>
      </c>
      <c r="L126" s="302">
        <f t="shared" si="108"/>
        <v>-1.626901906338337</v>
      </c>
      <c r="M126" s="302">
        <f t="shared" si="109"/>
        <v>-3.9348252343897983</v>
      </c>
      <c r="N126" s="302">
        <f t="shared" si="110"/>
        <v>-18.085000000000026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7.2230000000005141</v>
      </c>
      <c r="C135" s="299" t="str">
        <f>CONCATENATE("(",ROUND((B135/$H137)*100,1),")")</f>
        <v>(58.1)</v>
      </c>
      <c r="D135" s="302">
        <f>'Ind T6'!M54</f>
        <v>8.7999999999656686E-2</v>
      </c>
      <c r="E135" s="299" t="str">
        <f>CONCATENATE("(",ROUND((D135/$H137)*100,1),")")</f>
        <v>(0.7)</v>
      </c>
      <c r="F135" s="302">
        <f>'Ind T6'!N54</f>
        <v>2.4480000000255941</v>
      </c>
      <c r="G135" s="299" t="str">
        <f>CONCATENATE("(",ROUND((F135/$H137)*100,1),")")</f>
        <v>(19.7)</v>
      </c>
      <c r="H135" s="302">
        <f>SUM(B135,D135,F135)</f>
        <v>9.7590000000257646</v>
      </c>
      <c r="I135" s="299" t="str">
        <f>CONCATENATE("(",ROUND((H135/$H137)*100,1),")")</f>
        <v>(78.6)</v>
      </c>
      <c r="K135" s="302">
        <f>B140-B135</f>
        <v>-0.15542159111504361</v>
      </c>
      <c r="L135" s="302">
        <f>D140-D135</f>
        <v>7.2024875526488508E-6</v>
      </c>
      <c r="M135" s="302">
        <f>F140-F135</f>
        <v>-2.7801931566537874E-2</v>
      </c>
      <c r="N135" s="302">
        <f>SUM(K135:M135)</f>
        <v>-0.18321632019402884</v>
      </c>
    </row>
    <row r="136" spans="1:14" x14ac:dyDescent="0.2">
      <c r="A136" s="282" t="s">
        <v>365</v>
      </c>
      <c r="B136" s="302">
        <f>'Ind T6'!L53</f>
        <v>2.1789999999775107</v>
      </c>
      <c r="C136" s="299" t="str">
        <f>CONCATENATE("(",ROUND((B136/$H137)*100,1),")")</f>
        <v>(17.5)</v>
      </c>
      <c r="D136" s="302">
        <f>'Ind T6'!M53</f>
        <v>0.48499999999673138</v>
      </c>
      <c r="E136" s="299" t="str">
        <f>CONCATENATE("(",ROUND((D136/$H137)*100,1),")")</f>
        <v>(3.9)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2.6639999999742421</v>
      </c>
      <c r="I136" s="299" t="str">
        <f>CONCATENATE("(",ROUND((H136/$H137)*100,1),")")</f>
        <v>(21.4)</v>
      </c>
      <c r="K136" s="302">
        <f t="shared" ref="K136:K137" si="112">B141-B136</f>
        <v>-1.3822802407828405E-2</v>
      </c>
      <c r="L136" s="302">
        <f t="shared" ref="L136:L137" si="113">D141-D136</f>
        <v>-6.9608773981313377E-3</v>
      </c>
      <c r="M136" s="302">
        <f t="shared" ref="M136:M137" si="114">F141-F136</f>
        <v>0</v>
      </c>
      <c r="N136" s="302">
        <f t="shared" ref="N136:N137" si="115">SUM(K136:M136)</f>
        <v>-2.0783679805959743E-2</v>
      </c>
    </row>
    <row r="137" spans="1:14" x14ac:dyDescent="0.2">
      <c r="A137" s="282" t="s">
        <v>363</v>
      </c>
      <c r="B137" s="302">
        <f>SUM(B135:B136)</f>
        <v>9.4019999999780239</v>
      </c>
      <c r="C137" s="299" t="str">
        <f>CONCATENATE("(",ROUND((B137/$H137)*100,1),")")</f>
        <v>(75.7)</v>
      </c>
      <c r="D137" s="302">
        <f>SUM(D135:D136)</f>
        <v>0.57299999999638807</v>
      </c>
      <c r="E137" s="299" t="str">
        <f>CONCATENATE("(",ROUND((D137/$H137)*100,1),")")</f>
        <v>(4.6)</v>
      </c>
      <c r="F137" s="302">
        <f>SUM(F135:F136)</f>
        <v>2.4480000000255941</v>
      </c>
      <c r="G137" s="299" t="str">
        <f>CONCATENATE("(",ROUND((F137/$H137)*100,1),")")</f>
        <v>(19.7)</v>
      </c>
      <c r="H137" s="302">
        <f>SUM(H135:H136)</f>
        <v>12.423000000000007</v>
      </c>
      <c r="I137" s="299" t="str">
        <f>CONCATENATE("(",ROUND((H137/$H137)*100,1),")")</f>
        <v>(100)</v>
      </c>
      <c r="K137" s="302">
        <f t="shared" si="112"/>
        <v>-0.16924439352287024</v>
      </c>
      <c r="L137" s="302">
        <f t="shared" si="113"/>
        <v>-6.9536749105786333E-3</v>
      </c>
      <c r="M137" s="302">
        <f t="shared" si="114"/>
        <v>-2.7801931566537874E-2</v>
      </c>
      <c r="N137" s="302">
        <f t="shared" si="115"/>
        <v>-0.20399999999998675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7.0675784088854705</v>
      </c>
      <c r="C140" s="299" t="str">
        <f>CONCATENATE("(",ROUND((B140/$H142)*100,1),")")</f>
        <v>(57.8)</v>
      </c>
      <c r="D140" s="302">
        <f>'Ind T6'!R54</f>
        <v>8.8007202487209335E-2</v>
      </c>
      <c r="E140" s="299" t="str">
        <f>CONCATENATE("(",ROUND((D140/$H142)*100,1),")")</f>
        <v>(0.7)</v>
      </c>
      <c r="F140" s="302">
        <f>'Ind T6'!S54</f>
        <v>2.4201980684590563</v>
      </c>
      <c r="G140" s="299" t="str">
        <f>CONCATENATE("(",ROUND((F140/$H142)*100,1),")")</f>
        <v>(19.8)</v>
      </c>
      <c r="H140" s="302">
        <f>SUM(B140,D140,F140)</f>
        <v>9.5757836798317371</v>
      </c>
      <c r="I140" s="299" t="str">
        <f>CONCATENATE("(",ROUND((H140/$H142)*100,1),")")</f>
        <v>(78.4)</v>
      </c>
      <c r="K140" s="302">
        <f>B145-B140</f>
        <v>5.2993524602801934E-2</v>
      </c>
      <c r="L140" s="302">
        <f>D145-D140</f>
        <v>5.0002679915357451E-3</v>
      </c>
      <c r="M140" s="302">
        <f>F145-F140</f>
        <v>7.7002509943901121E-2</v>
      </c>
      <c r="N140" s="302">
        <f>SUM(K140:M140)</f>
        <v>0.1349963025382388</v>
      </c>
    </row>
    <row r="141" spans="1:14" x14ac:dyDescent="0.2">
      <c r="A141" s="282" t="s">
        <v>365</v>
      </c>
      <c r="B141" s="302">
        <f>'Ind T6'!Q53</f>
        <v>2.1651771975696823</v>
      </c>
      <c r="C141" s="299" t="str">
        <f>CONCATENATE("(",ROUND((B141/$H142)*100,1),")")</f>
        <v>(17.7)</v>
      </c>
      <c r="D141" s="302">
        <f>'Ind T6'!R53</f>
        <v>0.47803912259860004</v>
      </c>
      <c r="E141" s="299" t="str">
        <f>CONCATENATE("(",ROUND((D141/$H142)*100,1),")")</f>
        <v>(3.9)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2.6432163201682823</v>
      </c>
      <c r="I141" s="299" t="str">
        <f>CONCATENATE("(",ROUND((H141/$H142)*100,1),")")</f>
        <v>(21.6)</v>
      </c>
      <c r="K141" s="302">
        <f t="shared" ref="K141:K142" si="117">B146-B141</f>
        <v>8.7003700463142764E-2</v>
      </c>
      <c r="L141" s="302">
        <f t="shared" ref="L141:L142" si="118">D146-D141</f>
        <v>8.9999969985894435E-3</v>
      </c>
      <c r="M141" s="302">
        <f t="shared" ref="M141:M142" si="119">F146-F141</f>
        <v>0</v>
      </c>
      <c r="N141" s="302">
        <f t="shared" ref="N141:N142" si="120">SUM(K141:M141)</f>
        <v>9.6003697461732207E-2</v>
      </c>
    </row>
    <row r="142" spans="1:14" x14ac:dyDescent="0.2">
      <c r="A142" s="282" t="s">
        <v>363</v>
      </c>
      <c r="B142" s="302">
        <f>SUM(B140:B141)</f>
        <v>9.2327556064551537</v>
      </c>
      <c r="C142" s="299" t="str">
        <f>CONCATENATE("(",ROUND((B142/$H142)*100,1),")")</f>
        <v>(75.6)</v>
      </c>
      <c r="D142" s="302">
        <f>SUM(D140:D141)</f>
        <v>0.56604632508580943</v>
      </c>
      <c r="E142" s="299" t="str">
        <f>CONCATENATE("(",ROUND((D142/$H142)*100,1),")")</f>
        <v>(4.6)</v>
      </c>
      <c r="F142" s="302">
        <f>SUM(F140:F141)</f>
        <v>2.4201980684590563</v>
      </c>
      <c r="G142" s="299" t="str">
        <f>CONCATENATE("(",ROUND((F142/$H142)*100,1),")")</f>
        <v>(19.8)</v>
      </c>
      <c r="H142" s="302">
        <f>SUM(H140:H141)</f>
        <v>12.219000000000019</v>
      </c>
      <c r="I142" s="299" t="str">
        <f>CONCATENATE("(",ROUND((H142/$H142)*100,1),")")</f>
        <v>(100)</v>
      </c>
      <c r="K142" s="302">
        <f t="shared" si="117"/>
        <v>0.13999722506594381</v>
      </c>
      <c r="L142" s="302">
        <f t="shared" si="118"/>
        <v>1.4000264990125189E-2</v>
      </c>
      <c r="M142" s="302">
        <f t="shared" si="119"/>
        <v>7.7002509943901121E-2</v>
      </c>
      <c r="N142" s="302">
        <f t="shared" si="120"/>
        <v>0.23099999999997012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7.1205719334882724</v>
      </c>
      <c r="C145" s="299" t="str">
        <f>CONCATENATE("(",ROUND((B145/$H147)*100,1),")")</f>
        <v>(57.2)</v>
      </c>
      <c r="D145" s="302">
        <f>'Ind T6'!W54</f>
        <v>9.300747047874508E-2</v>
      </c>
      <c r="E145" s="299" t="str">
        <f>CONCATENATE("(",ROUND((D145/$H147)*100,1),")")</f>
        <v>(0.7)</v>
      </c>
      <c r="F145" s="302">
        <f>'Ind T6'!X54</f>
        <v>2.4972005784029574</v>
      </c>
      <c r="G145" s="299" t="str">
        <f>CONCATENATE("(",ROUND((F145/$H147)*100,1),")")</f>
        <v>(20.1)</v>
      </c>
      <c r="H145" s="302">
        <f>SUM(B145,D145,F145)</f>
        <v>9.7107799823699743</v>
      </c>
      <c r="I145" s="299" t="str">
        <f>CONCATENATE("(",ROUND((H145/$H147)*100,1),")")</f>
        <v>(78)</v>
      </c>
      <c r="K145" s="302">
        <f>B145-B135</f>
        <v>-0.10242806651224168</v>
      </c>
      <c r="L145" s="302">
        <f>D145-D135</f>
        <v>5.0074704790883939E-3</v>
      </c>
      <c r="M145" s="302">
        <f>F145-F135</f>
        <v>4.9200578377363247E-2</v>
      </c>
      <c r="N145" s="302">
        <f>SUM(K145:M145)</f>
        <v>-4.8220017655790037E-2</v>
      </c>
    </row>
    <row r="146" spans="1:14" x14ac:dyDescent="0.2">
      <c r="A146" s="282" t="s">
        <v>365</v>
      </c>
      <c r="B146" s="302">
        <f>'Ind T6'!V53</f>
        <v>2.2521808980328251</v>
      </c>
      <c r="C146" s="299" t="str">
        <f>CONCATENATE("(",ROUND((B146/$H147)*100,1),")")</f>
        <v>(18.1)</v>
      </c>
      <c r="D146" s="302">
        <f>'Ind T6'!W53</f>
        <v>0.48703911959718948</v>
      </c>
      <c r="E146" s="299" t="str">
        <f>CONCATENATE("(",ROUND((D146/$H147)*100,1),")")</f>
        <v>(3.9)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2.7392200176300143</v>
      </c>
      <c r="I146" s="299" t="str">
        <f>CONCATENATE("(",ROUND((H146/$H147)*100,1),")")</f>
        <v>(22)</v>
      </c>
      <c r="K146" s="302">
        <f t="shared" ref="K146:K147" si="122">B146-B136</f>
        <v>7.3180898055314358E-2</v>
      </c>
      <c r="L146" s="302">
        <f t="shared" ref="L146:L147" si="123">D146-D136</f>
        <v>2.0391196004581058E-3</v>
      </c>
      <c r="M146" s="302">
        <f t="shared" ref="M146:M147" si="124">F146-F136</f>
        <v>0</v>
      </c>
      <c r="N146" s="302">
        <f t="shared" ref="N146:N147" si="125">SUM(K146:M146)</f>
        <v>7.5220017655772464E-2</v>
      </c>
    </row>
    <row r="147" spans="1:14" x14ac:dyDescent="0.2">
      <c r="A147" s="282" t="s">
        <v>363</v>
      </c>
      <c r="B147" s="302">
        <f>SUM(B145:B146)</f>
        <v>9.3727528315210975</v>
      </c>
      <c r="C147" s="299" t="str">
        <f>CONCATENATE("(",ROUND((B147/$H147)*100,1),")")</f>
        <v>(75.3)</v>
      </c>
      <c r="D147" s="302">
        <f>SUM(D145:D146)</f>
        <v>0.58004659007593462</v>
      </c>
      <c r="E147" s="299" t="str">
        <f>CONCATENATE("(",ROUND((D147/$H147)*100,1),")")</f>
        <v>(4.7)</v>
      </c>
      <c r="F147" s="302">
        <f>SUM(F145:F146)</f>
        <v>2.4972005784029574</v>
      </c>
      <c r="G147" s="299" t="str">
        <f>CONCATENATE("(",ROUND((F147/$H147)*100,1),")")</f>
        <v>(20.1)</v>
      </c>
      <c r="H147" s="302">
        <f>SUM(H145:H146)</f>
        <v>12.449999999999989</v>
      </c>
      <c r="I147" s="299" t="str">
        <f>CONCATENATE("(",ROUND((H147/$H147)*100,1),")")</f>
        <v>(100)</v>
      </c>
      <c r="K147" s="302">
        <f t="shared" si="122"/>
        <v>-2.9247168456926431E-2</v>
      </c>
      <c r="L147" s="302">
        <f t="shared" si="123"/>
        <v>7.0465900795465553E-3</v>
      </c>
      <c r="M147" s="302">
        <f t="shared" si="124"/>
        <v>4.9200578377363247E-2</v>
      </c>
      <c r="N147" s="302">
        <f t="shared" si="125"/>
        <v>2.6999999999983371E-2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11.26638900520441</v>
      </c>
      <c r="C156" s="299" t="str">
        <f>CONCATENATE("(",ROUND((B156/$H158)*100,1),")")</f>
        <v>(67.4)</v>
      </c>
      <c r="D156" s="302">
        <f>'Ind T6'!M63</f>
        <v>0.62429861816311005</v>
      </c>
      <c r="E156" s="299" t="str">
        <f>CONCATENATE("(",ROUND((D156/$H158)*100,1),")")</f>
        <v>(3.7)</v>
      </c>
      <c r="F156" s="302">
        <f>'Ind T6'!N63</f>
        <v>1.3076254710557884</v>
      </c>
      <c r="G156" s="299" t="str">
        <f>CONCATENATE("(",ROUND((F156/$H158)*100,1),")")</f>
        <v>(7.8)</v>
      </c>
      <c r="H156" s="302">
        <f>SUM(B156,D156,F156)</f>
        <v>13.198313094423307</v>
      </c>
      <c r="I156" s="299" t="str">
        <f>CONCATENATE("(",ROUND((H156/$H158)*100,1),")")</f>
        <v>(78.9)</v>
      </c>
      <c r="K156" s="302">
        <f>B161-B156</f>
        <v>0.92863951597044903</v>
      </c>
      <c r="L156" s="302">
        <f>D161-D156</f>
        <v>5.9039184763532981E-2</v>
      </c>
      <c r="M156" s="302">
        <f>F161-F156</f>
        <v>6.4052607699640829E-2</v>
      </c>
      <c r="N156" s="302">
        <f>SUM(K156:M156)</f>
        <v>1.0517313084336228</v>
      </c>
    </row>
    <row r="157" spans="1:14" x14ac:dyDescent="0.2">
      <c r="A157" s="282" t="s">
        <v>365</v>
      </c>
      <c r="B157" s="302">
        <f>'Ind T6'!L62</f>
        <v>2.3001001974254112</v>
      </c>
      <c r="C157" s="299" t="str">
        <f>CONCATENATE("(",ROUND((B157/$H158)*100,1),")")</f>
        <v>(13.8)</v>
      </c>
      <c r="D157" s="302">
        <f>'Ind T6'!M62</f>
        <v>1.1465484237706078</v>
      </c>
      <c r="E157" s="299" t="str">
        <f>CONCATENATE("(",ROUND((D157/$H158)*100,1),")")</f>
        <v>(6.9)</v>
      </c>
      <c r="F157" s="302">
        <f>'Ind T6'!N62</f>
        <v>8.0038284380699459E-2</v>
      </c>
      <c r="G157" s="299" t="str">
        <f>CONCATENATE("(",ROUND((F157/$H158)*100,1),")")</f>
        <v>(0.5)</v>
      </c>
      <c r="H157" s="302">
        <f t="shared" ref="H157" si="126">SUM(B157,D157,F157)</f>
        <v>3.5266869055767183</v>
      </c>
      <c r="I157" s="299" t="str">
        <f>CONCATENATE("(",ROUND((H157/$H158)*100,1),")")</f>
        <v>(21.1)</v>
      </c>
      <c r="K157" s="302">
        <f t="shared" ref="K157:K158" si="127">B162-B157</f>
        <v>0.30418721264226312</v>
      </c>
      <c r="L157" s="302">
        <f t="shared" ref="L157:L158" si="128">D162-D157</f>
        <v>0.11907722882139304</v>
      </c>
      <c r="M157" s="302">
        <f t="shared" ref="M157:M158" si="129">F162-F157</f>
        <v>6.0042501026933565E-3</v>
      </c>
      <c r="N157" s="302">
        <f t="shared" ref="N157:N158" si="130">SUM(K157:M157)</f>
        <v>0.4292686915663495</v>
      </c>
    </row>
    <row r="158" spans="1:14" x14ac:dyDescent="0.2">
      <c r="A158" s="282" t="s">
        <v>363</v>
      </c>
      <c r="B158" s="302">
        <f>SUM(B156:B157)</f>
        <v>13.566489202629821</v>
      </c>
      <c r="C158" s="299" t="str">
        <f>CONCATENATE("(",ROUND((B158/$H158)*100,1),")")</f>
        <v>(81.1)</v>
      </c>
      <c r="D158" s="302">
        <f>SUM(D156:D157)</f>
        <v>1.7708470419337179</v>
      </c>
      <c r="E158" s="299" t="str">
        <f>CONCATENATE("(",ROUND((D158/$H158)*100,1),")")</f>
        <v>(10.6)</v>
      </c>
      <c r="F158" s="302">
        <f>SUM(F156:F157)</f>
        <v>1.3876637554364879</v>
      </c>
      <c r="G158" s="299" t="str">
        <f>CONCATENATE("(",ROUND((F158/$H158)*100,1),")")</f>
        <v>(8.3)</v>
      </c>
      <c r="H158" s="302">
        <f>SUM(H156:H157)</f>
        <v>16.725000000000026</v>
      </c>
      <c r="I158" s="299" t="str">
        <f>CONCATENATE("(",ROUND((H158/$H158)*100,1),")")</f>
        <v>(100)</v>
      </c>
      <c r="K158" s="302">
        <f t="shared" si="127"/>
        <v>1.2328267286127108</v>
      </c>
      <c r="L158" s="302">
        <f t="shared" si="128"/>
        <v>0.17811641358492603</v>
      </c>
      <c r="M158" s="302">
        <f t="shared" si="129"/>
        <v>7.0056857802334171E-2</v>
      </c>
      <c r="N158" s="302">
        <f t="shared" si="130"/>
        <v>1.480999999999971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12.195028521174859</v>
      </c>
      <c r="C161" s="299" t="str">
        <f>CONCATENATE("(",ROUND((B161/$H163)*100,1),")")</f>
        <v>(67)</v>
      </c>
      <c r="D161" s="302">
        <f>'Ind T6'!R63</f>
        <v>0.68333780292664303</v>
      </c>
      <c r="E161" s="299" t="str">
        <f>CONCATENATE("(",ROUND((D161/$H163)*100,1),")")</f>
        <v>(3.8)</v>
      </c>
      <c r="F161" s="302">
        <f>'Ind T6'!S63</f>
        <v>1.3716780787554292</v>
      </c>
      <c r="G161" s="299" t="str">
        <f>CONCATENATE("(",ROUND((F161/$H163)*100,1),")")</f>
        <v>(7.5)</v>
      </c>
      <c r="H161" s="302">
        <f>SUM(B161,D161,F161)</f>
        <v>14.250044402856931</v>
      </c>
      <c r="I161" s="299" t="str">
        <f>CONCATENATE("(",ROUND((H161/$H163)*100,1),")")</f>
        <v>(78.3)</v>
      </c>
      <c r="K161" s="302">
        <f>B166-B161</f>
        <v>1.6555960361588689</v>
      </c>
      <c r="L161" s="302">
        <f>D166-D161</f>
        <v>0.10603974515201686</v>
      </c>
      <c r="M161" s="302">
        <f>F166-F161</f>
        <v>7.8015289002463017E-2</v>
      </c>
      <c r="N161" s="302">
        <f>SUM(K161:M161)</f>
        <v>1.8396510703133488</v>
      </c>
    </row>
    <row r="162" spans="1:14" x14ac:dyDescent="0.2">
      <c r="A162" s="282" t="s">
        <v>365</v>
      </c>
      <c r="B162" s="302">
        <f>'Ind T6'!Q62</f>
        <v>2.6042874100676743</v>
      </c>
      <c r="C162" s="299" t="str">
        <f>CONCATENATE("(",ROUND((B162/$H163)*100,1),")")</f>
        <v>(14.3)</v>
      </c>
      <c r="D162" s="302">
        <f>'Ind T6'!R62</f>
        <v>1.2656256525920009</v>
      </c>
      <c r="E162" s="299" t="str">
        <f>CONCATENATE("(",ROUND((D162/$H163)*100,1),")")</f>
        <v>(7)</v>
      </c>
      <c r="F162" s="302">
        <f>'Ind T6'!S62</f>
        <v>8.6042534483392816E-2</v>
      </c>
      <c r="G162" s="299" t="str">
        <f>CONCATENATE("(",ROUND((F162/$H163)*100,1),")")</f>
        <v>(0.5)</v>
      </c>
      <c r="H162" s="302">
        <f t="shared" ref="H162" si="131">SUM(B162,D162,F162)</f>
        <v>3.9559555971430678</v>
      </c>
      <c r="I162" s="299" t="str">
        <f>CONCATENATE("(",ROUND((H162/$H163)*100,1),")")</f>
        <v>(21.7)</v>
      </c>
      <c r="K162" s="302">
        <f t="shared" ref="K162:K163" si="132">B167-B162</f>
        <v>0.62725819244198489</v>
      </c>
      <c r="L162" s="302">
        <f t="shared" ref="L162:L163" si="133">D167-D162</f>
        <v>0.22408685580230348</v>
      </c>
      <c r="M162" s="302">
        <f t="shared" ref="M162:M163" si="134">F167-F162</f>
        <v>1.100388144237005E-2</v>
      </c>
      <c r="N162" s="302">
        <f t="shared" ref="N162:N163" si="135">SUM(K162:M162)</f>
        <v>0.86234892968665844</v>
      </c>
    </row>
    <row r="163" spans="1:14" x14ac:dyDescent="0.2">
      <c r="A163" s="282" t="s">
        <v>363</v>
      </c>
      <c r="B163" s="302">
        <f>SUM(B161:B162)</f>
        <v>14.799315931242532</v>
      </c>
      <c r="C163" s="299" t="str">
        <f>CONCATENATE("(",ROUND((B163/$H163)*100,1),")")</f>
        <v>(81.3)</v>
      </c>
      <c r="D163" s="302">
        <f>SUM(D161:D162)</f>
        <v>1.9489634555186439</v>
      </c>
      <c r="E163" s="299" t="str">
        <f>CONCATENATE("(",ROUND((D163/$H163)*100,1),")")</f>
        <v>(10.7)</v>
      </c>
      <c r="F163" s="302">
        <f>SUM(F161:F162)</f>
        <v>1.4577206132388221</v>
      </c>
      <c r="G163" s="299" t="str">
        <f>CONCATENATE("(",ROUND((F163/$H163)*100,1),")")</f>
        <v>(8)</v>
      </c>
      <c r="H163" s="302">
        <f>SUM(H161:H162)</f>
        <v>18.206</v>
      </c>
      <c r="I163" s="299" t="str">
        <f>CONCATENATE("(",ROUND((H163/$H163)*100,1),")")</f>
        <v>(100)</v>
      </c>
      <c r="K163" s="302">
        <f t="shared" si="132"/>
        <v>2.2828542286008542</v>
      </c>
      <c r="L163" s="302">
        <f t="shared" si="133"/>
        <v>0.33012660095432023</v>
      </c>
      <c r="M163" s="302">
        <f t="shared" si="134"/>
        <v>8.9019170444833096E-2</v>
      </c>
      <c r="N163" s="302">
        <f t="shared" si="135"/>
        <v>2.7020000000000071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13.850624557333727</v>
      </c>
      <c r="C166" s="299" t="str">
        <f>CONCATENATE("(",ROUND((B166/$H168)*100,1),")")</f>
        <v>(66.2)</v>
      </c>
      <c r="D166" s="302">
        <f>'Ind T6'!W63</f>
        <v>0.7893775480786599</v>
      </c>
      <c r="E166" s="299" t="str">
        <f>CONCATENATE("(",ROUND((D166/$H168)*100,1),")")</f>
        <v>(3.8)</v>
      </c>
      <c r="F166" s="302">
        <f>'Ind T6'!X63</f>
        <v>1.4496933677578923</v>
      </c>
      <c r="G166" s="299" t="str">
        <f>CONCATENATE("(",ROUND((F166/$H168)*100,1),")")</f>
        <v>(6.9)</v>
      </c>
      <c r="H166" s="302">
        <f>SUM(B166,D166,F166)</f>
        <v>16.089695473170281</v>
      </c>
      <c r="I166" s="299" t="str">
        <f>CONCATENATE("(",ROUND((H166/$H168)*100,1),")")</f>
        <v>(77)</v>
      </c>
      <c r="K166" s="302">
        <f>B166-B156</f>
        <v>2.5842355521293179</v>
      </c>
      <c r="L166" s="302">
        <f>D166-D156</f>
        <v>0.16507892991554984</v>
      </c>
      <c r="M166" s="302">
        <f>F166-F156</f>
        <v>0.14206789670210385</v>
      </c>
      <c r="N166" s="302">
        <f>SUM(K166:M166)</f>
        <v>2.8913823787469717</v>
      </c>
    </row>
    <row r="167" spans="1:14" x14ac:dyDescent="0.2">
      <c r="A167" s="282" t="s">
        <v>365</v>
      </c>
      <c r="B167" s="302">
        <f>'Ind T6'!V62</f>
        <v>3.2315456025096592</v>
      </c>
      <c r="C167" s="299" t="str">
        <f>CONCATENATE("(",ROUND((B167/$H168)*100,1),")")</f>
        <v>(15.5)</v>
      </c>
      <c r="D167" s="302">
        <f>'Ind T6'!W62</f>
        <v>1.4897125083943044</v>
      </c>
      <c r="E167" s="299" t="str">
        <f>CONCATENATE("(",ROUND((D167/$H168)*100,1),")")</f>
        <v>(7.1)</v>
      </c>
      <c r="F167" s="302">
        <f>'Ind T6'!X62</f>
        <v>9.7046415925762866E-2</v>
      </c>
      <c r="G167" s="299" t="str">
        <f>CONCATENATE("(",ROUND((F167/$H168)*100,1),")")</f>
        <v>(0.5)</v>
      </c>
      <c r="H167" s="302">
        <f t="shared" ref="H167" si="136">SUM(B167,D167,F167)</f>
        <v>4.8183045268297269</v>
      </c>
      <c r="I167" s="299" t="str">
        <f>CONCATENATE("(",ROUND((H167/$H168)*100,1),")")</f>
        <v>(23)</v>
      </c>
      <c r="K167" s="302">
        <f t="shared" ref="K167:K168" si="137">B167-B157</f>
        <v>0.931445405084248</v>
      </c>
      <c r="L167" s="302">
        <f t="shared" ref="L167:L168" si="138">D167-D157</f>
        <v>0.34316408462369652</v>
      </c>
      <c r="M167" s="302">
        <f t="shared" ref="M167:M168" si="139">F167-F157</f>
        <v>1.7008131545063407E-2</v>
      </c>
      <c r="N167" s="302">
        <f t="shared" ref="N167:N168" si="140">SUM(K167:M167)</f>
        <v>1.2916176212530079</v>
      </c>
    </row>
    <row r="168" spans="1:14" x14ac:dyDescent="0.2">
      <c r="A168" s="282" t="s">
        <v>363</v>
      </c>
      <c r="B168" s="302">
        <f>SUM(B166:B167)</f>
        <v>17.082170159843386</v>
      </c>
      <c r="C168" s="299" t="str">
        <f>CONCATENATE("(",ROUND((B168/$H168)*100,1),")")</f>
        <v>(81.7)</v>
      </c>
      <c r="D168" s="302">
        <f>SUM(D166:D167)</f>
        <v>2.2790900564729641</v>
      </c>
      <c r="E168" s="299" t="str">
        <f>CONCATENATE("(",ROUND((D168/$H168)*100,1),")")</f>
        <v>(10.9)</v>
      </c>
      <c r="F168" s="302">
        <f>SUM(F166:F167)</f>
        <v>1.5467397836836552</v>
      </c>
      <c r="G168" s="299" t="str">
        <f>CONCATENATE("(",ROUND((F168/$H168)*100,1),")")</f>
        <v>(7.4)</v>
      </c>
      <c r="H168" s="302">
        <f>SUM(H166:H167)</f>
        <v>20.908000000000008</v>
      </c>
      <c r="I168" s="299" t="str">
        <f>CONCATENATE("(",ROUND((H168/$H168)*100,1),")")</f>
        <v>(100)</v>
      </c>
      <c r="K168" s="302">
        <f t="shared" si="137"/>
        <v>3.515680957213565</v>
      </c>
      <c r="L168" s="302">
        <f t="shared" si="138"/>
        <v>0.50824301453924625</v>
      </c>
      <c r="M168" s="302">
        <f t="shared" si="139"/>
        <v>0.15907602824716727</v>
      </c>
      <c r="N168" s="302">
        <f t="shared" si="140"/>
        <v>4.1829999999999785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140.52128124492273</v>
      </c>
      <c r="C177" s="299" t="str">
        <f>CONCATENATE("(",ROUND((B177/$H179)*100,1),")")</f>
        <v>(47.2)</v>
      </c>
      <c r="D177" s="302">
        <f>'Ind T6'!M72</f>
        <v>14.049528211836327</v>
      </c>
      <c r="E177" s="299" t="str">
        <f>CONCATENATE("(",ROUND((D177/$H179)*100,1),")")</f>
        <v>(4.7)</v>
      </c>
      <c r="F177" s="302">
        <f>'Ind T6'!N72</f>
        <v>88.43303038245044</v>
      </c>
      <c r="G177" s="299" t="str">
        <f>CONCATENATE("(",ROUND((F177/$H179)*100,1),")")</f>
        <v>(29.7)</v>
      </c>
      <c r="H177" s="302">
        <f>SUM(B177,D177,F177)</f>
        <v>243.00383983920949</v>
      </c>
      <c r="I177" s="299" t="str">
        <f>CONCATENATE("(",ROUND((H177/$H179)*100,1),")")</f>
        <v>(81.6)</v>
      </c>
      <c r="K177" s="302">
        <f>B182-B177</f>
        <v>13.660055543601203</v>
      </c>
      <c r="L177" s="302">
        <f>D182-D177</f>
        <v>1.8479909679890607</v>
      </c>
      <c r="M177" s="302">
        <f>F182-F177</f>
        <v>10.819967699750435</v>
      </c>
      <c r="N177" s="302">
        <f>SUM(K177:M177)</f>
        <v>26.328014211340701</v>
      </c>
    </row>
    <row r="178" spans="1:14" x14ac:dyDescent="0.2">
      <c r="A178" s="282" t="s">
        <v>365</v>
      </c>
      <c r="B178" s="302">
        <f>'Ind T6'!L71</f>
        <v>32.432910891550705</v>
      </c>
      <c r="C178" s="299" t="str">
        <f>CONCATENATE("(",ROUND((B178/$H179)*100,1),")")</f>
        <v>(10.9)</v>
      </c>
      <c r="D178" s="302">
        <f>'Ind T6'!M71</f>
        <v>17.653407192409926</v>
      </c>
      <c r="E178" s="299" t="str">
        <f>CONCATENATE("(",ROUND((D178/$H179)*100,1),")")</f>
        <v>(5.9)</v>
      </c>
      <c r="F178" s="302">
        <f>'Ind T6'!N71</f>
        <v>4.7028420768300361</v>
      </c>
      <c r="G178" s="299" t="str">
        <f>CONCATENATE("(",ROUND((F178/$H179)*100,1),")")</f>
        <v>(1.6)</v>
      </c>
      <c r="H178" s="302">
        <f t="shared" ref="H178" si="141">SUM(B178,D178,F178)</f>
        <v>54.789160160790672</v>
      </c>
      <c r="I178" s="299" t="str">
        <f>CONCATENATE("(",ROUND((H178/$H179)*100,1),")")</f>
        <v>(18.4)</v>
      </c>
      <c r="K178" s="302">
        <f t="shared" ref="K178:K179" si="142">B183-B178</f>
        <v>3.7639943351001151</v>
      </c>
      <c r="L178" s="302">
        <f t="shared" ref="L178:L179" si="143">D183-D178</f>
        <v>2.1789929771367298</v>
      </c>
      <c r="M178" s="302">
        <f t="shared" ref="M178:M179" si="144">F183-F178</f>
        <v>0.56899847642247003</v>
      </c>
      <c r="N178" s="302">
        <f t="shared" ref="N178:N179" si="145">SUM(K178:M178)</f>
        <v>6.5119857886593149</v>
      </c>
    </row>
    <row r="179" spans="1:14" x14ac:dyDescent="0.2">
      <c r="A179" s="282" t="s">
        <v>363</v>
      </c>
      <c r="B179" s="302">
        <f>SUM(B177:B178)</f>
        <v>172.95419213647344</v>
      </c>
      <c r="C179" s="299" t="str">
        <f>CONCATENATE("(",ROUND((B179/$H179)*100,1),")")</f>
        <v>(58.1)</v>
      </c>
      <c r="D179" s="302">
        <f>SUM(D177:D178)</f>
        <v>31.702935404246254</v>
      </c>
      <c r="E179" s="299" t="str">
        <f>CONCATENATE("(",ROUND((D179/$H179)*100,1),")")</f>
        <v>(10.6)</v>
      </c>
      <c r="F179" s="302">
        <f>SUM(F177:F178)</f>
        <v>93.135872459280478</v>
      </c>
      <c r="G179" s="299" t="str">
        <f>CONCATENATE("(",ROUND((F179/$H179)*100,1),")")</f>
        <v>(31.3)</v>
      </c>
      <c r="H179" s="302">
        <f>SUM(H177:H178)</f>
        <v>297.79300000000018</v>
      </c>
      <c r="I179" s="299" t="str">
        <f>CONCATENATE("(",ROUND((H179/$H179)*100,1),")")</f>
        <v>(100)</v>
      </c>
      <c r="K179" s="302">
        <f t="shared" si="142"/>
        <v>17.424049878701311</v>
      </c>
      <c r="L179" s="302">
        <f t="shared" si="143"/>
        <v>4.0269839451257852</v>
      </c>
      <c r="M179" s="302">
        <f t="shared" si="144"/>
        <v>11.3889661761729</v>
      </c>
      <c r="N179" s="302">
        <f t="shared" si="145"/>
        <v>32.839999999999996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154.18133678852394</v>
      </c>
      <c r="C182" s="299" t="str">
        <f>CONCATENATE("(",ROUND((B182/$H184)*100,1),")")</f>
        <v>(46.6)</v>
      </c>
      <c r="D182" s="302">
        <f>'Ind T6'!R72</f>
        <v>15.897519179825387</v>
      </c>
      <c r="E182" s="299" t="str">
        <f>CONCATENATE("(",ROUND((D182/$H184)*100,1),")")</f>
        <v>(4.8)</v>
      </c>
      <c r="F182" s="302">
        <f>'Ind T6'!S72</f>
        <v>99.252998082200875</v>
      </c>
      <c r="G182" s="299" t="str">
        <f>CONCATENATE("(",ROUND((F182/$H184)*100,1),")")</f>
        <v>(30)</v>
      </c>
      <c r="H182" s="302">
        <f>SUM(B182,D182,F182)</f>
        <v>269.33185405055019</v>
      </c>
      <c r="I182" s="299" t="str">
        <f>CONCATENATE("(",ROUND((H182/$H184)*100,1),")")</f>
        <v>(81.5)</v>
      </c>
      <c r="K182" s="302">
        <f>B187-B182</f>
        <v>17.716229582024511</v>
      </c>
      <c r="L182" s="302">
        <f>D187-D182</f>
        <v>3.0698812663488297</v>
      </c>
      <c r="M182" s="302">
        <f>F187-F182</f>
        <v>17.539310135902127</v>
      </c>
      <c r="N182" s="302">
        <f>SUM(K182:M182)</f>
        <v>38.325420984275468</v>
      </c>
    </row>
    <row r="183" spans="1:14" x14ac:dyDescent="0.2">
      <c r="A183" s="282" t="s">
        <v>365</v>
      </c>
      <c r="B183" s="302">
        <f>'Ind T6'!Q71</f>
        <v>36.19690522665082</v>
      </c>
      <c r="C183" s="299" t="str">
        <f>CONCATENATE("(",ROUND((B183/$H184)*100,1),")")</f>
        <v>(10.9)</v>
      </c>
      <c r="D183" s="302">
        <f>'Ind T6'!R71</f>
        <v>19.832400169546656</v>
      </c>
      <c r="E183" s="299" t="str">
        <f>CONCATENATE("(",ROUND((D183/$H184)*100,1),")")</f>
        <v>(6)</v>
      </c>
      <c r="F183" s="302">
        <f>'Ind T6'!S71</f>
        <v>5.2718405532525061</v>
      </c>
      <c r="G183" s="299" t="str">
        <f>CONCATENATE("(",ROUND((F183/$H184)*100,1),")")</f>
        <v>(1.6)</v>
      </c>
      <c r="H183" s="302">
        <f t="shared" ref="H183" si="146">SUM(B183,D183,F183)</f>
        <v>61.301145949449975</v>
      </c>
      <c r="I183" s="299" t="str">
        <f>CONCATENATE("(",ROUND((H183/$H184)*100,1),")")</f>
        <v>(18.5)</v>
      </c>
      <c r="K183" s="302">
        <f t="shared" ref="K183:K184" si="147">B188-B183</f>
        <v>6.045759496436041</v>
      </c>
      <c r="L183" s="302">
        <f t="shared" ref="L183:L184" si="148">D188-D183</f>
        <v>3.5708600607168108</v>
      </c>
      <c r="M183" s="302">
        <f t="shared" ref="M183:M184" si="149">F188-F183</f>
        <v>1.0549594585708748</v>
      </c>
      <c r="N183" s="302">
        <f t="shared" ref="N183:N184" si="150">SUM(K183:M183)</f>
        <v>10.671579015723726</v>
      </c>
    </row>
    <row r="184" spans="1:14" x14ac:dyDescent="0.2">
      <c r="A184" s="282" t="s">
        <v>363</v>
      </c>
      <c r="B184" s="302">
        <f>SUM(B182:B183)</f>
        <v>190.37824201517475</v>
      </c>
      <c r="C184" s="299" t="str">
        <f>CONCATENATE("(",ROUND((B184/$H184)*100,1),")")</f>
        <v>(57.6)</v>
      </c>
      <c r="D184" s="302">
        <f>SUM(D182:D183)</f>
        <v>35.72991934937204</v>
      </c>
      <c r="E184" s="299" t="str">
        <f>CONCATENATE("(",ROUND((D184/$H184)*100,1),")")</f>
        <v>(10.8)</v>
      </c>
      <c r="F184" s="302">
        <f>SUM(F182:F183)</f>
        <v>104.52483863545338</v>
      </c>
      <c r="G184" s="299" t="str">
        <f>CONCATENATE("(",ROUND((F184/$H184)*100,1),")")</f>
        <v>(31.6)</v>
      </c>
      <c r="H184" s="302">
        <f>SUM(H182:H183)</f>
        <v>330.63300000000015</v>
      </c>
      <c r="I184" s="299" t="str">
        <f>CONCATENATE("(",ROUND((H184/$H184)*100,1),")")</f>
        <v>(100)</v>
      </c>
      <c r="K184" s="302">
        <f t="shared" si="147"/>
        <v>23.761989078460545</v>
      </c>
      <c r="L184" s="302">
        <f t="shared" si="148"/>
        <v>6.6407413270656406</v>
      </c>
      <c r="M184" s="302">
        <f t="shared" si="149"/>
        <v>18.594269594473005</v>
      </c>
      <c r="N184" s="302">
        <f t="shared" si="150"/>
        <v>48.99699999999919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171.89756637054845</v>
      </c>
      <c r="C187" s="299" t="str">
        <f>CONCATENATE("(",ROUND((B187/$H189)*100,1),")")</f>
        <v>(45.3)</v>
      </c>
      <c r="D187" s="302">
        <f>'Ind T6'!W72</f>
        <v>18.967400446174217</v>
      </c>
      <c r="E187" s="299" t="str">
        <f>CONCATENATE("(",ROUND((D187/$H189)*100,1),")")</f>
        <v>(5)</v>
      </c>
      <c r="F187" s="302">
        <f>'Ind T6'!X72</f>
        <v>116.792308218103</v>
      </c>
      <c r="G187" s="299" t="str">
        <f>CONCATENATE("(",ROUND((F187/$H189)*100,1),")")</f>
        <v>(30.8)</v>
      </c>
      <c r="H187" s="302">
        <f>SUM(B187,D187,F187)</f>
        <v>307.65727503482566</v>
      </c>
      <c r="I187" s="299" t="str">
        <f>CONCATENATE("(",ROUND((H187/$H189)*100,1),")")</f>
        <v>(81)</v>
      </c>
      <c r="K187" s="302">
        <f>B187-B177</f>
        <v>31.376285125625714</v>
      </c>
      <c r="L187" s="302">
        <f>D187-D177</f>
        <v>4.9178722343378904</v>
      </c>
      <c r="M187" s="302">
        <f>F187-F177</f>
        <v>28.359277835652563</v>
      </c>
      <c r="N187" s="302">
        <f>SUM(K187:M187)</f>
        <v>64.653435195616169</v>
      </c>
    </row>
    <row r="188" spans="1:14" x14ac:dyDescent="0.2">
      <c r="A188" s="282" t="s">
        <v>365</v>
      </c>
      <c r="B188" s="302">
        <f>'Ind T6'!V71</f>
        <v>42.242664723086861</v>
      </c>
      <c r="C188" s="299" t="str">
        <f>CONCATENATE("(",ROUND((B188/$H189)*100,1),")")</f>
        <v>(11.1)</v>
      </c>
      <c r="D188" s="302">
        <f>'Ind T6'!W71</f>
        <v>23.403260230263466</v>
      </c>
      <c r="E188" s="299" t="str">
        <f>CONCATENATE("(",ROUND((D188/$H189)*100,1),")")</f>
        <v>(6.2)</v>
      </c>
      <c r="F188" s="302">
        <f>'Ind T6'!X71</f>
        <v>6.3268000118233809</v>
      </c>
      <c r="G188" s="299" t="str">
        <f>CONCATENATE("(",ROUND((F188/$H189)*100,1),")")</f>
        <v>(1.7)</v>
      </c>
      <c r="H188" s="302">
        <f t="shared" ref="H188" si="151">SUM(B188,D188,F188)</f>
        <v>71.972724965173711</v>
      </c>
      <c r="I188" s="299" t="str">
        <f>CONCATENATE("(",ROUND((H188/$H189)*100,1),")")</f>
        <v>(19)</v>
      </c>
      <c r="K188" s="302">
        <f t="shared" ref="K188:K189" si="152">B188-B178</f>
        <v>9.8097538315361561</v>
      </c>
      <c r="L188" s="302">
        <f t="shared" ref="L188:L189" si="153">D188-D178</f>
        <v>5.7498530378535406</v>
      </c>
      <c r="M188" s="302">
        <f t="shared" ref="M188:M189" si="154">F188-F178</f>
        <v>1.6239579349933448</v>
      </c>
      <c r="N188" s="302">
        <f t="shared" ref="N188:N189" si="155">SUM(K188:M188)</f>
        <v>17.183564804383042</v>
      </c>
    </row>
    <row r="189" spans="1:14" x14ac:dyDescent="0.2">
      <c r="A189" s="282" t="s">
        <v>363</v>
      </c>
      <c r="B189" s="302">
        <f>SUM(B187:B188)</f>
        <v>214.14023109363529</v>
      </c>
      <c r="C189" s="299" t="str">
        <f>CONCATENATE("(",ROUND((B189/$H189)*100,1),")")</f>
        <v>(56.4)</v>
      </c>
      <c r="D189" s="302">
        <f>SUM(D187:D188)</f>
        <v>42.37066067643768</v>
      </c>
      <c r="E189" s="299" t="str">
        <f>CONCATENATE("(",ROUND((D189/$H189)*100,1),")")</f>
        <v>(11.2)</v>
      </c>
      <c r="F189" s="302">
        <f>SUM(F187:F188)</f>
        <v>123.11910822992638</v>
      </c>
      <c r="G189" s="299" t="str">
        <f>CONCATENATE("(",ROUND((F189/$H189)*100,1),")")</f>
        <v>(32.4)</v>
      </c>
      <c r="H189" s="302">
        <f>SUM(H187:H188)</f>
        <v>379.62999999999937</v>
      </c>
      <c r="I189" s="299" t="str">
        <f>CONCATENATE("(",ROUND((H189/$H189)*100,1),")")</f>
        <v>(100)</v>
      </c>
      <c r="K189" s="302">
        <f t="shared" si="152"/>
        <v>41.186038957161855</v>
      </c>
      <c r="L189" s="302">
        <f t="shared" si="153"/>
        <v>10.667725272191426</v>
      </c>
      <c r="M189" s="302">
        <f t="shared" si="154"/>
        <v>29.983235770645905</v>
      </c>
      <c r="N189" s="302">
        <f t="shared" si="155"/>
        <v>81.836999999999193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225.69370673450629</v>
      </c>
      <c r="C198" s="299" t="str">
        <f>CONCATENATE("(",ROUND((B198/$H200)*100,1),")")</f>
        <v>(35.3)</v>
      </c>
      <c r="D198" s="302">
        <f>'Ind T6'!M81</f>
        <v>81.144254093764332</v>
      </c>
      <c r="E198" s="299" t="str">
        <f>CONCATENATE("(",ROUND((D198/$H200)*100,1),")")</f>
        <v>(12.7)</v>
      </c>
      <c r="F198" s="302">
        <f>'Ind T6'!N81</f>
        <v>11.493035989233919</v>
      </c>
      <c r="G198" s="299" t="str">
        <f>CONCATENATE("(",ROUND((F198/$H200)*100,1),")")</f>
        <v>(1.8)</v>
      </c>
      <c r="H198" s="302">
        <f>SUM(B198,D198,F198)</f>
        <v>318.33099681750457</v>
      </c>
      <c r="I198" s="299" t="str">
        <f>CONCATENATE("(",ROUND((H198/$H200)*100,1),")")</f>
        <v>(49.8)</v>
      </c>
      <c r="K198" s="302">
        <f>B203-B198</f>
        <v>-1.8490609546246617</v>
      </c>
      <c r="L198" s="302">
        <f>D203-D198</f>
        <v>-1.0303808689761667</v>
      </c>
      <c r="M198" s="302">
        <f>F203-F198</f>
        <v>-0.13605396086859223</v>
      </c>
      <c r="N198" s="302">
        <f>SUM(K198:M198)</f>
        <v>-3.0154957844694206</v>
      </c>
    </row>
    <row r="199" spans="1:14" x14ac:dyDescent="0.2">
      <c r="A199" s="282" t="s">
        <v>365</v>
      </c>
      <c r="B199" s="302">
        <f>'Ind T6'!L80</f>
        <v>160.96250403585225</v>
      </c>
      <c r="C199" s="299" t="str">
        <f>CONCATENATE("(",ROUND((B199/$H200)*100,1),")")</f>
        <v>(25.2)</v>
      </c>
      <c r="D199" s="302">
        <f>'Ind T6'!M80</f>
        <v>147.82646290694754</v>
      </c>
      <c r="E199" s="299" t="str">
        <f>CONCATENATE("(",ROUND((D199/$H200)*100,1),")")</f>
        <v>(23.1)</v>
      </c>
      <c r="F199" s="302">
        <f>'Ind T6'!N80</f>
        <v>11.573036239695936</v>
      </c>
      <c r="G199" s="299" t="str">
        <f>CONCATENATE("(",ROUND((F199/$H200)*100,1),")")</f>
        <v>(1.8)</v>
      </c>
      <c r="H199" s="302">
        <f t="shared" ref="H199" si="156">SUM(B199,D199,F199)</f>
        <v>320.3620031824957</v>
      </c>
      <c r="I199" s="299" t="str">
        <f>CONCATENATE("(",ROUND((H199/$H200)*100,1),")")</f>
        <v>(50.2)</v>
      </c>
      <c r="K199" s="302">
        <f t="shared" ref="K199:K200" si="157">B204-B199</f>
        <v>3.214236168086444</v>
      </c>
      <c r="L199" s="302">
        <f t="shared" ref="L199:L200" si="158">D204-D199</f>
        <v>-7.1556855029659516</v>
      </c>
      <c r="M199" s="302">
        <f t="shared" ref="M199:M200" si="159">F204-F199</f>
        <v>0.20694511934829229</v>
      </c>
      <c r="N199" s="302">
        <f t="shared" ref="N199:N200" si="160">SUM(K199:M199)</f>
        <v>-3.7345042155312154</v>
      </c>
    </row>
    <row r="200" spans="1:14" x14ac:dyDescent="0.2">
      <c r="A200" s="282" t="s">
        <v>363</v>
      </c>
      <c r="B200" s="302">
        <f>SUM(B198:B199)</f>
        <v>386.65621077035854</v>
      </c>
      <c r="C200" s="299" t="str">
        <f>CONCATENATE("(",ROUND((B200/$H200)*100,1),")")</f>
        <v>(60.5)</v>
      </c>
      <c r="D200" s="302">
        <f>SUM(D198:D199)</f>
        <v>228.97071700071189</v>
      </c>
      <c r="E200" s="299" t="str">
        <f>CONCATENATE("(",ROUND((D200/$H200)*100,1),")")</f>
        <v>(35.8)</v>
      </c>
      <c r="F200" s="302">
        <f>SUM(F198:F199)</f>
        <v>23.066072228929855</v>
      </c>
      <c r="G200" s="299" t="str">
        <f>CONCATENATE("(",ROUND((F200/$H200)*100,1),")")</f>
        <v>(3.6)</v>
      </c>
      <c r="H200" s="302">
        <f>SUM(H198:H199)</f>
        <v>638.69300000000021</v>
      </c>
      <c r="I200" s="299" t="str">
        <f>CONCATENATE("(",ROUND((H200/$H200)*100,1),")")</f>
        <v>(100)</v>
      </c>
      <c r="K200" s="302">
        <f t="shared" si="157"/>
        <v>1.3651752134617823</v>
      </c>
      <c r="L200" s="302">
        <f t="shared" si="158"/>
        <v>-8.1860663719421325</v>
      </c>
      <c r="M200" s="302">
        <f t="shared" si="159"/>
        <v>7.0891158479700067E-2</v>
      </c>
      <c r="N200" s="302">
        <f t="shared" si="160"/>
        <v>-6.7500000000006501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223.84464577988163</v>
      </c>
      <c r="C203" s="299" t="str">
        <f>CONCATENATE("(",ROUND((B203/$H205)*100,1),")")</f>
        <v>(35.4)</v>
      </c>
      <c r="D203" s="302">
        <f>'Ind T6'!R81</f>
        <v>80.113873224788165</v>
      </c>
      <c r="E203" s="299" t="str">
        <f>CONCATENATE("(",ROUND((D203/$H205)*100,1),")")</f>
        <v>(12.7)</v>
      </c>
      <c r="F203" s="302">
        <f>'Ind T6'!S81</f>
        <v>11.356982028365326</v>
      </c>
      <c r="G203" s="299" t="str">
        <f>CONCATENATE("(",ROUND((F203/$H205)*100,1),")")</f>
        <v>(1.8)</v>
      </c>
      <c r="H203" s="302">
        <f>SUM(B203,D203,F203)</f>
        <v>315.31550103303516</v>
      </c>
      <c r="I203" s="299" t="str">
        <f>CONCATENATE("(",ROUND((H203/$H205)*100,1),")")</f>
        <v>(49.9)</v>
      </c>
      <c r="K203" s="302">
        <f>B208-B203</f>
        <v>2.1766389884251112</v>
      </c>
      <c r="L203" s="302">
        <f>D208-D203</f>
        <v>-0.60812481608176938</v>
      </c>
      <c r="M203" s="302">
        <f>F208-F203</f>
        <v>4.0981903502816053E-2</v>
      </c>
      <c r="N203" s="302">
        <f>SUM(K203:M203)</f>
        <v>1.6094960758461578</v>
      </c>
    </row>
    <row r="204" spans="1:14" x14ac:dyDescent="0.2">
      <c r="A204" s="282" t="s">
        <v>365</v>
      </c>
      <c r="B204" s="302">
        <f>'Ind T6'!Q80</f>
        <v>164.17674020393869</v>
      </c>
      <c r="C204" s="299" t="str">
        <f>CONCATENATE("(",ROUND((B204/$H205)*100,1),")")</f>
        <v>(26)</v>
      </c>
      <c r="D204" s="302">
        <f>'Ind T6'!R80</f>
        <v>140.67077740398159</v>
      </c>
      <c r="E204" s="299" t="str">
        <f>CONCATENATE("(",ROUND((D204/$H205)*100,1),")")</f>
        <v>(22.3)</v>
      </c>
      <c r="F204" s="302">
        <f>'Ind T6'!S80</f>
        <v>11.779981359044228</v>
      </c>
      <c r="G204" s="299" t="str">
        <f>CONCATENATE("(",ROUND((F204/$H205)*100,1),")")</f>
        <v>(1.9)</v>
      </c>
      <c r="H204" s="302">
        <f t="shared" ref="H204" si="161">SUM(B204,D204,F204)</f>
        <v>316.62749896696448</v>
      </c>
      <c r="I204" s="299" t="str">
        <f>CONCATENATE("(",ROUND((H204/$H205)*100,1),")")</f>
        <v>(50.1)</v>
      </c>
      <c r="K204" s="302">
        <f t="shared" ref="K204:K205" si="162">B209-B204</f>
        <v>9.6147098433963549</v>
      </c>
      <c r="L204" s="302">
        <f t="shared" ref="L204:L205" si="163">D209-D204</f>
        <v>-11.76218532768624</v>
      </c>
      <c r="M204" s="302">
        <f t="shared" ref="M204:M205" si="164">F209-F204</f>
        <v>0.61797940844351551</v>
      </c>
      <c r="N204" s="302">
        <f t="shared" ref="N204:N205" si="165">SUM(K204:M204)</f>
        <v>-1.5294960758463692</v>
      </c>
    </row>
    <row r="205" spans="1:14" x14ac:dyDescent="0.2">
      <c r="A205" s="282" t="s">
        <v>363</v>
      </c>
      <c r="B205" s="302">
        <f>SUM(B203:B204)</f>
        <v>388.02138598382032</v>
      </c>
      <c r="C205" s="299" t="str">
        <f>CONCATENATE("(",ROUND((B205/$H205)*100,1),")")</f>
        <v>(61.4)</v>
      </c>
      <c r="D205" s="302">
        <f>SUM(D203:D204)</f>
        <v>220.78465062876975</v>
      </c>
      <c r="E205" s="299" t="str">
        <f>CONCATENATE("(",ROUND((D205/$H205)*100,1),")")</f>
        <v>(34.9)</v>
      </c>
      <c r="F205" s="302">
        <f>SUM(F203:F204)</f>
        <v>23.136963387409555</v>
      </c>
      <c r="G205" s="299" t="str">
        <f>CONCATENATE("(",ROUND((F205/$H205)*100,1),")")</f>
        <v>(3.7)</v>
      </c>
      <c r="H205" s="302">
        <f>SUM(H203:H204)</f>
        <v>631.94299999999964</v>
      </c>
      <c r="I205" s="299" t="str">
        <f>CONCATENATE("(",ROUND((H205/$H205)*100,1),")")</f>
        <v>(100)</v>
      </c>
      <c r="K205" s="302">
        <f t="shared" si="162"/>
        <v>11.791348831821438</v>
      </c>
      <c r="L205" s="302">
        <f t="shared" si="163"/>
        <v>-12.370310143768023</v>
      </c>
      <c r="M205" s="302">
        <f t="shared" si="164"/>
        <v>0.65896131194633156</v>
      </c>
      <c r="N205" s="302">
        <f t="shared" si="165"/>
        <v>7.9999999999746052E-2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226.02128476830674</v>
      </c>
      <c r="C208" s="299" t="str">
        <f>CONCATENATE("(",ROUND((B208/$H210)*100,1),")")</f>
        <v>(35.8)</v>
      </c>
      <c r="D208" s="302">
        <f>'Ind T6'!W81</f>
        <v>79.505748408706395</v>
      </c>
      <c r="E208" s="299" t="str">
        <f>CONCATENATE("(",ROUND((D208/$H210)*100,1),")")</f>
        <v>(12.6)</v>
      </c>
      <c r="F208" s="302">
        <f>'Ind T6'!X81</f>
        <v>11.397963931868142</v>
      </c>
      <c r="G208" s="299" t="str">
        <f>CONCATENATE("(",ROUND((F208/$H210)*100,1),")")</f>
        <v>(1.8)</v>
      </c>
      <c r="H208" s="302">
        <f>SUM(B208,D208,F208)</f>
        <v>316.92499710888131</v>
      </c>
      <c r="I208" s="299" t="str">
        <f>CONCATENATE("(",ROUND((H208/$H210)*100,1),")")</f>
        <v>(50.1)</v>
      </c>
      <c r="K208" s="302">
        <f>B208-B198</f>
        <v>0.32757803380044948</v>
      </c>
      <c r="L208" s="302">
        <f>D208-D198</f>
        <v>-1.638505685057936</v>
      </c>
      <c r="M208" s="302">
        <f>F208-F198</f>
        <v>-9.5072057365776175E-2</v>
      </c>
      <c r="N208" s="302">
        <f>SUM(K208:M208)</f>
        <v>-1.4059997086232627</v>
      </c>
    </row>
    <row r="209" spans="1:14" x14ac:dyDescent="0.2">
      <c r="A209" s="282" t="s">
        <v>365</v>
      </c>
      <c r="B209" s="302">
        <f>'Ind T6'!V80</f>
        <v>173.79145004733505</v>
      </c>
      <c r="C209" s="299" t="str">
        <f>CONCATENATE("(",ROUND((B209/$H210)*100,1),")")</f>
        <v>(27.5)</v>
      </c>
      <c r="D209" s="302">
        <f>'Ind T6'!W80</f>
        <v>128.90859207629535</v>
      </c>
      <c r="E209" s="299" t="str">
        <f>CONCATENATE("(",ROUND((D209/$H210)*100,1),")")</f>
        <v>(20.4)</v>
      </c>
      <c r="F209" s="302">
        <f>'Ind T6'!X80</f>
        <v>12.397960767487744</v>
      </c>
      <c r="G209" s="299" t="str">
        <f>CONCATENATE("(",ROUND((F209/$H210)*100,1),")")</f>
        <v>(2)</v>
      </c>
      <c r="H209" s="302">
        <f t="shared" ref="H209" si="166">SUM(B209,D209,F209)</f>
        <v>315.09800289111814</v>
      </c>
      <c r="I209" s="299" t="str">
        <f>CONCATENATE("(",ROUND((H209/$H210)*100,1),")")</f>
        <v>(49.9)</v>
      </c>
      <c r="K209" s="302">
        <f t="shared" ref="K209:K210" si="167">B209-B199</f>
        <v>12.828946011482799</v>
      </c>
      <c r="L209" s="302">
        <f t="shared" ref="L209:L210" si="168">D209-D199</f>
        <v>-18.917870830652191</v>
      </c>
      <c r="M209" s="302">
        <f t="shared" ref="M209:M210" si="169">F209-F199</f>
        <v>0.8249245277918078</v>
      </c>
      <c r="N209" s="302">
        <f t="shared" ref="N209:N210" si="170">SUM(K209:M209)</f>
        <v>-5.2640002913775845</v>
      </c>
    </row>
    <row r="210" spans="1:14" x14ac:dyDescent="0.2">
      <c r="A210" s="282" t="s">
        <v>363</v>
      </c>
      <c r="B210" s="302">
        <f>SUM(B208:B209)</f>
        <v>399.81273481564176</v>
      </c>
      <c r="C210" s="299" t="str">
        <f>CONCATENATE("(",ROUND((B210/$H210)*100,1),")")</f>
        <v>(63.3)</v>
      </c>
      <c r="D210" s="302">
        <f>SUM(D208:D209)</f>
        <v>208.41434048500173</v>
      </c>
      <c r="E210" s="299" t="str">
        <f>CONCATENATE("(",ROUND((D210/$H210)*100,1),")")</f>
        <v>(33)</v>
      </c>
      <c r="F210" s="302">
        <f>SUM(F208:F209)</f>
        <v>23.795924699355886</v>
      </c>
      <c r="G210" s="299" t="str">
        <f>CONCATENATE("(",ROUND((F210/$H210)*100,1),")")</f>
        <v>(3.8)</v>
      </c>
      <c r="H210" s="302">
        <f>SUM(H208:H209)</f>
        <v>632.02299999999946</v>
      </c>
      <c r="I210" s="299" t="str">
        <f>CONCATENATE("(",ROUND((H210/$H210)*100,1),")")</f>
        <v>(100)</v>
      </c>
      <c r="K210" s="302">
        <f t="shared" si="167"/>
        <v>13.15652404528322</v>
      </c>
      <c r="L210" s="302">
        <f t="shared" si="168"/>
        <v>-20.556376515710156</v>
      </c>
      <c r="M210" s="302">
        <f t="shared" si="169"/>
        <v>0.72985247042603163</v>
      </c>
      <c r="N210" s="302">
        <f t="shared" si="170"/>
        <v>-6.6700000000009041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168.42347335334338</v>
      </c>
      <c r="C219" s="299" t="str">
        <f>CONCATENATE("(",ROUND((B219/$H221)*100,1),")")</f>
        <v>(52.7)</v>
      </c>
      <c r="D219" s="302">
        <f>'Ind T6'!M90</f>
        <v>25.971918787843268</v>
      </c>
      <c r="E219" s="299" t="str">
        <f>CONCATENATE("(",ROUND((D219/$H221)*100,1),")")</f>
        <v>(8.1)</v>
      </c>
      <c r="F219" s="302">
        <f>'Ind T6'!N90</f>
        <v>46.660854096041732</v>
      </c>
      <c r="G219" s="299" t="str">
        <f>CONCATENATE("(",ROUND((F219/$H221)*100,1),")")</f>
        <v>(14.6)</v>
      </c>
      <c r="H219" s="302">
        <f>SUM(B219,D219,F219)</f>
        <v>241.05624623722838</v>
      </c>
      <c r="I219" s="299" t="str">
        <f>CONCATENATE("(",ROUND((H219/$H221)*100,1),")")</f>
        <v>(75.4)</v>
      </c>
      <c r="K219" s="302">
        <f>B224-B219</f>
        <v>10.685045799342646</v>
      </c>
      <c r="L219" s="302">
        <f>D224-D219</f>
        <v>2.2071628901314497</v>
      </c>
      <c r="M219" s="302">
        <f>F224-F219</f>
        <v>6.712300611263764</v>
      </c>
      <c r="N219" s="302">
        <f>SUM(K219:M219)</f>
        <v>19.60450930073786</v>
      </c>
    </row>
    <row r="220" spans="1:14" x14ac:dyDescent="0.2">
      <c r="A220" s="282" t="s">
        <v>365</v>
      </c>
      <c r="B220" s="302">
        <f>'Ind T6'!L89</f>
        <v>47.272852181911624</v>
      </c>
      <c r="C220" s="299" t="str">
        <f>CONCATENATE("(",ROUND((B220/$H221)*100,1),")")</f>
        <v>(14.8)</v>
      </c>
      <c r="D220" s="302">
        <f>'Ind T6'!M89</f>
        <v>29.272908466325962</v>
      </c>
      <c r="E220" s="299" t="str">
        <f>CONCATENATE("(",ROUND((D220/$H221)*100,1),")")</f>
        <v>(9.2)</v>
      </c>
      <c r="F220" s="302">
        <f>'Ind T6'!N89</f>
        <v>2.2019931145341634</v>
      </c>
      <c r="G220" s="299" t="str">
        <f>CONCATENATE("(",ROUND((F220/$H221)*100,1),")")</f>
        <v>(0.7)</v>
      </c>
      <c r="H220" s="302">
        <f t="shared" ref="H220" si="171">SUM(B220,D220,F220)</f>
        <v>78.747753762771751</v>
      </c>
      <c r="I220" s="299" t="str">
        <f>CONCATENATE("(",ROUND((H220/$H221)*100,1),")")</f>
        <v>(24.6)</v>
      </c>
      <c r="K220" s="302">
        <f t="shared" ref="K220:K221" si="172">B225-B220</f>
        <v>3.0692937379995584</v>
      </c>
      <c r="L220" s="302">
        <f t="shared" ref="L220:L221" si="173">D225-D220</f>
        <v>2.2841830033696091</v>
      </c>
      <c r="M220" s="302">
        <f t="shared" ref="M220:M221" si="174">F225-F220</f>
        <v>0.23801395789239832</v>
      </c>
      <c r="N220" s="302">
        <f t="shared" ref="N220:N221" si="175">SUM(K220:M220)</f>
        <v>5.5914906992615663</v>
      </c>
    </row>
    <row r="221" spans="1:14" x14ac:dyDescent="0.2">
      <c r="A221" s="282" t="s">
        <v>363</v>
      </c>
      <c r="B221" s="302">
        <f>SUM(B219:B220)</f>
        <v>215.696325535255</v>
      </c>
      <c r="C221" s="299" t="str">
        <f>CONCATENATE("(",ROUND((B221/$H221)*100,1),")")</f>
        <v>(67.4)</v>
      </c>
      <c r="D221" s="302">
        <f>SUM(D219:D220)</f>
        <v>55.24482725416923</v>
      </c>
      <c r="E221" s="299" t="str">
        <f>CONCATENATE("(",ROUND((D221/$H221)*100,1),")")</f>
        <v>(17.3)</v>
      </c>
      <c r="F221" s="302">
        <f>SUM(F219:F220)</f>
        <v>48.862847210575893</v>
      </c>
      <c r="G221" s="299" t="str">
        <f>CONCATENATE("(",ROUND((F221/$H221)*100,1),")")</f>
        <v>(15.3)</v>
      </c>
      <c r="H221" s="302">
        <f>SUM(H219:H220)</f>
        <v>319.80400000000014</v>
      </c>
      <c r="I221" s="299" t="str">
        <f>CONCATENATE("(",ROUND((H221/$H221)*100,1),")")</f>
        <v>(100)</v>
      </c>
      <c r="K221" s="302">
        <f t="shared" si="172"/>
        <v>13.754339537342219</v>
      </c>
      <c r="L221" s="302">
        <f t="shared" si="173"/>
        <v>4.4913458935010553</v>
      </c>
      <c r="M221" s="302">
        <f t="shared" si="174"/>
        <v>6.9503145691561627</v>
      </c>
      <c r="N221" s="302">
        <f t="shared" si="175"/>
        <v>25.195999999999437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179.10851915268603</v>
      </c>
      <c r="C224" s="299" t="str">
        <f>CONCATENATE("(",ROUND((B224/$H226)*100,1),")")</f>
        <v>(51.9)</v>
      </c>
      <c r="D224" s="302">
        <f>'Ind T6'!R90</f>
        <v>28.179081677974718</v>
      </c>
      <c r="E224" s="299" t="str">
        <f>CONCATENATE("(",ROUND((D224/$H226)*100,1),")")</f>
        <v>(8.2)</v>
      </c>
      <c r="F224" s="302">
        <f>'Ind T6'!S90</f>
        <v>53.373154707305495</v>
      </c>
      <c r="G224" s="299" t="str">
        <f>CONCATENATE("(",ROUND((F224/$H226)*100,1),")")</f>
        <v>(15.5)</v>
      </c>
      <c r="H224" s="302">
        <f>SUM(B224,D224,F224)</f>
        <v>260.66075553796622</v>
      </c>
      <c r="I224" s="299" t="str">
        <f>CONCATENATE("(",ROUND((H224/$H226)*100,1),")")</f>
        <v>(75.6)</v>
      </c>
      <c r="K224" s="302">
        <f>B229-B224</f>
        <v>-5.9300177573037729</v>
      </c>
      <c r="L224" s="302">
        <f>D229-D224</f>
        <v>0.6400017603925896</v>
      </c>
      <c r="M224" s="302">
        <f>F229-F224</f>
        <v>2.5690072616454316</v>
      </c>
      <c r="N224" s="302">
        <f>SUM(K224:M224)</f>
        <v>-2.7210087352657517</v>
      </c>
    </row>
    <row r="225" spans="1:14" x14ac:dyDescent="0.2">
      <c r="A225" s="282" t="s">
        <v>365</v>
      </c>
      <c r="B225" s="302">
        <f>'Ind T6'!Q89</f>
        <v>50.342145919911182</v>
      </c>
      <c r="C225" s="299" t="str">
        <f>CONCATENATE("(",ROUND((B225/$H226)*100,1),")")</f>
        <v>(14.6)</v>
      </c>
      <c r="D225" s="302">
        <f>'Ind T6'!R89</f>
        <v>31.557091469695571</v>
      </c>
      <c r="E225" s="299" t="str">
        <f>CONCATENATE("(",ROUND((D225/$H226)*100,1),")")</f>
        <v>(9.1)</v>
      </c>
      <c r="F225" s="302">
        <f>'Ind T6'!S89</f>
        <v>2.4400070724265617</v>
      </c>
      <c r="G225" s="299" t="str">
        <f>CONCATENATE("(",ROUND((F225/$H226)*100,1),")")</f>
        <v>(0.7)</v>
      </c>
      <c r="H225" s="302">
        <f t="shared" ref="H225" si="176">SUM(B225,D225,F225)</f>
        <v>84.339244462033321</v>
      </c>
      <c r="I225" s="299" t="str">
        <f>CONCATENATE("(",ROUND((H225/$H226)*100,1),")")</f>
        <v>(24.4)</v>
      </c>
      <c r="K225" s="302">
        <f t="shared" ref="K225:K226" si="177">B230-B225</f>
        <v>1.3740038121564666</v>
      </c>
      <c r="L225" s="302">
        <f t="shared" ref="L225:L226" si="178">D230-D225</f>
        <v>1.7410049368913434</v>
      </c>
      <c r="M225" s="302">
        <f t="shared" ref="M225:M226" si="179">F230-F225</f>
        <v>-2.0000137815152641E-3</v>
      </c>
      <c r="N225" s="302">
        <f t="shared" ref="N225:N226" si="180">SUM(K225:M225)</f>
        <v>3.1130087352662947</v>
      </c>
    </row>
    <row r="226" spans="1:14" x14ac:dyDescent="0.2">
      <c r="A226" s="282" t="s">
        <v>363</v>
      </c>
      <c r="B226" s="302">
        <f>SUM(B224:B225)</f>
        <v>229.45066507259722</v>
      </c>
      <c r="C226" s="299" t="str">
        <f>CONCATENATE("(",ROUND((B226/$H226)*100,1),")")</f>
        <v>(66.5)</v>
      </c>
      <c r="D226" s="302">
        <f>SUM(D224:D225)</f>
        <v>59.736173147670286</v>
      </c>
      <c r="E226" s="299" t="str">
        <f>CONCATENATE("(",ROUND((D226/$H226)*100,1),")")</f>
        <v>(17.3)</v>
      </c>
      <c r="F226" s="302">
        <f>SUM(F224:F225)</f>
        <v>55.813161779732056</v>
      </c>
      <c r="G226" s="299" t="str">
        <f>CONCATENATE("(",ROUND((F226/$H226)*100,1),")")</f>
        <v>(16.2)</v>
      </c>
      <c r="H226" s="302">
        <f>SUM(H224:H225)</f>
        <v>344.99999999999955</v>
      </c>
      <c r="I226" s="299" t="str">
        <f>CONCATENATE("(",ROUND((H226/$H226)*100,1),")")</f>
        <v>(100)</v>
      </c>
      <c r="K226" s="302">
        <f t="shared" si="177"/>
        <v>-4.5560139451473276</v>
      </c>
      <c r="L226" s="302">
        <f t="shared" si="178"/>
        <v>2.3810066972839365</v>
      </c>
      <c r="M226" s="302">
        <f t="shared" si="179"/>
        <v>2.5670072478639199</v>
      </c>
      <c r="N226" s="302">
        <f t="shared" si="180"/>
        <v>0.39200000000052881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173.17850139538226</v>
      </c>
      <c r="C229" s="299" t="str">
        <f>CONCATENATE("(",ROUND((B229/$H231)*100,1),")")</f>
        <v>(50.1)</v>
      </c>
      <c r="D229" s="302">
        <f>'Ind T6'!W90</f>
        <v>28.819083438367308</v>
      </c>
      <c r="E229" s="299" t="str">
        <f>CONCATENATE("(",ROUND((D229/$H231)*100,1),")")</f>
        <v>(8.3)</v>
      </c>
      <c r="F229" s="302">
        <f>'Ind T6'!X90</f>
        <v>55.942161968950927</v>
      </c>
      <c r="G229" s="299" t="str">
        <f>CONCATENATE("(",ROUND((F229/$H231)*100,1),")")</f>
        <v>(16.2)</v>
      </c>
      <c r="H229" s="302">
        <f>SUM(B229,D229,F229)</f>
        <v>257.93974680270048</v>
      </c>
      <c r="I229" s="299" t="str">
        <f>CONCATENATE("(",ROUND((H229/$H231)*100,1),")")</f>
        <v>(74.7)</v>
      </c>
      <c r="K229" s="302">
        <f>B229-B219</f>
        <v>4.7550280420388731</v>
      </c>
      <c r="L229" s="302">
        <f>D229-D219</f>
        <v>2.8471646505240393</v>
      </c>
      <c r="M229" s="302">
        <f>F229-F219</f>
        <v>9.2813078729091956</v>
      </c>
      <c r="N229" s="302">
        <f>SUM(K229:M229)</f>
        <v>16.883500565472108</v>
      </c>
    </row>
    <row r="230" spans="1:14" x14ac:dyDescent="0.2">
      <c r="A230" s="282" t="s">
        <v>365</v>
      </c>
      <c r="B230" s="302">
        <f>'Ind T6'!V89</f>
        <v>51.716149732067649</v>
      </c>
      <c r="C230" s="299" t="str">
        <f>CONCATENATE("(",ROUND((B230/$H231)*100,1),")")</f>
        <v>(15)</v>
      </c>
      <c r="D230" s="302">
        <f>'Ind T6'!W89</f>
        <v>33.298096406586914</v>
      </c>
      <c r="E230" s="299" t="str">
        <f>CONCATENATE("(",ROUND((D230/$H231)*100,1),")")</f>
        <v>(9.6)</v>
      </c>
      <c r="F230" s="302">
        <f>'Ind T6'!X89</f>
        <v>2.4380070586450464</v>
      </c>
      <c r="G230" s="299" t="str">
        <f>CONCATENATE("(",ROUND((F230/$H231)*100,1),")")</f>
        <v>(0.7)</v>
      </c>
      <c r="H230" s="302">
        <f t="shared" ref="H230" si="181">SUM(B230,D230,F230)</f>
        <v>87.452253197299598</v>
      </c>
      <c r="I230" s="299" t="str">
        <f>CONCATENATE("(",ROUND((H230/$H231)*100,1),")")</f>
        <v>(25.3)</v>
      </c>
      <c r="K230" s="302">
        <f t="shared" ref="K230:K231" si="182">B230-B220</f>
        <v>4.443297550156025</v>
      </c>
      <c r="L230" s="302">
        <f t="shared" ref="L230:L231" si="183">D230-D220</f>
        <v>4.0251879402609525</v>
      </c>
      <c r="M230" s="302">
        <f t="shared" ref="M230:M231" si="184">F230-F220</f>
        <v>0.23601394411088306</v>
      </c>
      <c r="N230" s="302">
        <f t="shared" ref="N230:N231" si="185">SUM(K230:M230)</f>
        <v>8.704499434527861</v>
      </c>
    </row>
    <row r="231" spans="1:14" x14ac:dyDescent="0.2">
      <c r="A231" s="282" t="s">
        <v>363</v>
      </c>
      <c r="B231" s="302">
        <f>SUM(B229:B230)</f>
        <v>224.89465112744989</v>
      </c>
      <c r="C231" s="299" t="str">
        <f>CONCATENATE("(",ROUND((B231/$H231)*100,1),")")</f>
        <v>(65.1)</v>
      </c>
      <c r="D231" s="302">
        <f>SUM(D229:D230)</f>
        <v>62.117179844954222</v>
      </c>
      <c r="E231" s="299" t="str">
        <f>CONCATENATE("(",ROUND((D231/$H231)*100,1),")")</f>
        <v>(18)</v>
      </c>
      <c r="F231" s="302">
        <f>SUM(F229:F230)</f>
        <v>58.380169027595976</v>
      </c>
      <c r="G231" s="299" t="str">
        <f>CONCATENATE("(",ROUND((F231/$H231)*100,1),")")</f>
        <v>(16.9)</v>
      </c>
      <c r="H231" s="302">
        <f>SUM(H229:H230)</f>
        <v>345.39200000000005</v>
      </c>
      <c r="I231" s="299" t="str">
        <f>CONCATENATE("(",ROUND((H231/$H231)*100,1),")")</f>
        <v>(100)</v>
      </c>
      <c r="K231" s="302">
        <f t="shared" si="182"/>
        <v>9.198325592194891</v>
      </c>
      <c r="L231" s="302">
        <f t="shared" si="183"/>
        <v>6.8723525907849918</v>
      </c>
      <c r="M231" s="302">
        <f t="shared" si="184"/>
        <v>9.5173218170200826</v>
      </c>
      <c r="N231" s="302">
        <f t="shared" si="185"/>
        <v>25.587999999999965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121.58999999933175</v>
      </c>
      <c r="C240" s="299" t="str">
        <f>CONCATENATE("(",ROUND((B240/$H242)*100,1),")")</f>
        <v>(28.4)</v>
      </c>
      <c r="D240" s="302">
        <f>'Ind T6'!M99</f>
        <v>94.550999999243288</v>
      </c>
      <c r="E240" s="299" t="str">
        <f>CONCATENATE("(",ROUND((D240/$H242)*100,1),")")</f>
        <v>(22.1)</v>
      </c>
      <c r="F240" s="302">
        <f>'Ind T6'!N99</f>
        <v>4.934000000075093</v>
      </c>
      <c r="G240" s="299" t="str">
        <f>CONCATENATE("(",ROUND((F240/$H242)*100,1),")")</f>
        <v>(1.2)</v>
      </c>
      <c r="H240" s="302">
        <f>SUM(B240,D240,F240)</f>
        <v>221.07499999865013</v>
      </c>
      <c r="I240" s="299" t="str">
        <f>CONCATENATE("(",ROUND((H240/$H242)*100,1),")")</f>
        <v>(51.7)</v>
      </c>
      <c r="K240" s="302">
        <f>B245-B240</f>
        <v>9.0757128708952166</v>
      </c>
      <c r="L240" s="302">
        <f>D245-D240</f>
        <v>4.6017821186197096</v>
      </c>
      <c r="M240" s="302">
        <f>F245-F240</f>
        <v>0.44898817132333413</v>
      </c>
      <c r="N240" s="302">
        <f>SUM(K240:M240)</f>
        <v>14.12648316083826</v>
      </c>
    </row>
    <row r="241" spans="1:14" x14ac:dyDescent="0.2">
      <c r="A241" s="282" t="s">
        <v>365</v>
      </c>
      <c r="B241" s="302">
        <f>'Ind T6'!L98</f>
        <v>89.793999999266759</v>
      </c>
      <c r="C241" s="299" t="str">
        <f>CONCATENATE("(",ROUND((B241/$H242)*100,1),")")</f>
        <v>(21)</v>
      </c>
      <c r="D241" s="302">
        <f>'Ind T6'!M98</f>
        <v>110.65300000221831</v>
      </c>
      <c r="E241" s="299" t="str">
        <f>CONCATENATE("(",ROUND((D241/$H242)*100,1),")")</f>
        <v>(25.9)</v>
      </c>
      <c r="F241" s="302">
        <f>'Ind T6'!N98</f>
        <v>6.4669999998643979</v>
      </c>
      <c r="G241" s="299" t="str">
        <f>CONCATENATE("(",ROUND((F241/$H242)*100,1),")")</f>
        <v>(1.5)</v>
      </c>
      <c r="H241" s="302">
        <f t="shared" ref="H241" si="186">SUM(B241,D241,F241)</f>
        <v>206.91400000134945</v>
      </c>
      <c r="I241" s="299" t="str">
        <f>CONCATENATE("(",ROUND((H241/$H242)*100,1),")")</f>
        <v>(48.3)</v>
      </c>
      <c r="K241" s="302">
        <f t="shared" ref="K241:K242" si="187">B246-B241</f>
        <v>6.6127881546047149</v>
      </c>
      <c r="L241" s="302">
        <f t="shared" ref="L241:L242" si="188">D246-D241</f>
        <v>5.7217442752835694</v>
      </c>
      <c r="M241" s="302">
        <f t="shared" ref="M241:M242" si="189">F246-F241</f>
        <v>0.62798440927455434</v>
      </c>
      <c r="N241" s="302">
        <f t="shared" ref="N241:N242" si="190">SUM(K241:M241)</f>
        <v>12.962516839162838</v>
      </c>
    </row>
    <row r="242" spans="1:14" x14ac:dyDescent="0.2">
      <c r="A242" s="282" t="s">
        <v>363</v>
      </c>
      <c r="B242" s="302">
        <f>SUM(B240:B241)</f>
        <v>211.38399999859851</v>
      </c>
      <c r="C242" s="299" t="str">
        <f>CONCATENATE("(",ROUND((B242/$H242)*100,1),")")</f>
        <v>(49.4)</v>
      </c>
      <c r="D242" s="302">
        <f>SUM(D240:D241)</f>
        <v>205.20400000146159</v>
      </c>
      <c r="E242" s="299" t="str">
        <f>CONCATENATE("(",ROUND((D242/$H242)*100,1),")")</f>
        <v>(47.9)</v>
      </c>
      <c r="F242" s="302">
        <f>SUM(F240:F241)</f>
        <v>11.40099999993949</v>
      </c>
      <c r="G242" s="299" t="str">
        <f>CONCATENATE("(",ROUND((F242/$H242)*100,1),")")</f>
        <v>(2.7)</v>
      </c>
      <c r="H242" s="302">
        <f>SUM(H240:H241)</f>
        <v>427.98899999999958</v>
      </c>
      <c r="I242" s="299" t="str">
        <f>CONCATENATE("(",ROUND((H242/$H242)*100,1),")")</f>
        <v>(100)</v>
      </c>
      <c r="K242" s="302">
        <f t="shared" si="187"/>
        <v>15.688501025499932</v>
      </c>
      <c r="L242" s="302">
        <f t="shared" si="188"/>
        <v>10.323526393903279</v>
      </c>
      <c r="M242" s="302">
        <f t="shared" si="189"/>
        <v>1.0769725805978894</v>
      </c>
      <c r="N242" s="302">
        <f t="shared" si="190"/>
        <v>27.0890000000011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130.66571287022697</v>
      </c>
      <c r="C245" s="299" t="str">
        <f>CONCATENATE("(",ROUND((B245/$H247)*100,1),")")</f>
        <v>(28.7)</v>
      </c>
      <c r="D245" s="302">
        <f>'Ind T6'!R99</f>
        <v>99.152782117862998</v>
      </c>
      <c r="E245" s="299" t="str">
        <f>CONCATENATE("(",ROUND((D245/$H247)*100,1),")")</f>
        <v>(21.8)</v>
      </c>
      <c r="F245" s="302">
        <f>'Ind T6'!S99</f>
        <v>5.3829881713984271</v>
      </c>
      <c r="G245" s="299" t="str">
        <f>CONCATENATE("(",ROUND((F245/$H247)*100,1),")")</f>
        <v>(1.2)</v>
      </c>
      <c r="H245" s="302">
        <f>SUM(B245,D245,F245)</f>
        <v>235.20148315948842</v>
      </c>
      <c r="I245" s="299" t="str">
        <f>CONCATENATE("(",ROUND((H245/$H247)*100,1),")")</f>
        <v>(51.7)</v>
      </c>
      <c r="K245" s="302">
        <f>B250-B245</f>
        <v>23.395998273084132</v>
      </c>
      <c r="L245" s="302">
        <f>D250-D245</f>
        <v>17.025000057437765</v>
      </c>
      <c r="M245" s="302">
        <f>F250-F245</f>
        <v>0.9070000355048915</v>
      </c>
      <c r="N245" s="302">
        <f>SUM(K245:M245)</f>
        <v>41.32799836602679</v>
      </c>
    </row>
    <row r="246" spans="1:14" x14ac:dyDescent="0.2">
      <c r="A246" s="282" t="s">
        <v>365</v>
      </c>
      <c r="B246" s="302">
        <f>'Ind T6'!Q98</f>
        <v>96.406788153871474</v>
      </c>
      <c r="C246" s="299" t="str">
        <f>CONCATENATE("(",ROUND((B246/$H247)*100,1),")")</f>
        <v>(21.2)</v>
      </c>
      <c r="D246" s="302">
        <f>'Ind T6'!R98</f>
        <v>116.37474427750188</v>
      </c>
      <c r="E246" s="299" t="str">
        <f>CONCATENATE("(",ROUND((D246/$H247)*100,1),")")</f>
        <v>(25.6)</v>
      </c>
      <c r="F246" s="302">
        <f>'Ind T6'!S98</f>
        <v>7.0949844091389522</v>
      </c>
      <c r="G246" s="299" t="str">
        <f>CONCATENATE("(",ROUND((F246/$H247)*100,1),")")</f>
        <v>(1.6)</v>
      </c>
      <c r="H246" s="302">
        <f t="shared" ref="H246" si="191">SUM(B246,D246,F246)</f>
        <v>219.87651684051232</v>
      </c>
      <c r="I246" s="299" t="str">
        <f>CONCATENATE("(",ROUND((H246/$H247)*100,1),")")</f>
        <v>(48.3)</v>
      </c>
      <c r="K246" s="302">
        <f t="shared" ref="K246:K247" si="192">B251-B246</f>
        <v>16.217000684087239</v>
      </c>
      <c r="L246" s="302">
        <f t="shared" ref="L246:L247" si="193">D251-D246</f>
        <v>19.547000877840574</v>
      </c>
      <c r="M246" s="302">
        <f t="shared" ref="M246:M247" si="194">F251-F246</f>
        <v>1.1820000720447386</v>
      </c>
      <c r="N246" s="302">
        <f t="shared" ref="N246:N247" si="195">SUM(K246:M246)</f>
        <v>36.94600163397255</v>
      </c>
    </row>
    <row r="247" spans="1:14" x14ac:dyDescent="0.2">
      <c r="A247" s="282" t="s">
        <v>363</v>
      </c>
      <c r="B247" s="302">
        <f>SUM(B245:B246)</f>
        <v>227.07250102409844</v>
      </c>
      <c r="C247" s="299" t="str">
        <f>CONCATENATE("(",ROUND((B247/$H247)*100,1),")")</f>
        <v>(49.9)</v>
      </c>
      <c r="D247" s="302">
        <f>SUM(D245:D246)</f>
        <v>215.52752639536487</v>
      </c>
      <c r="E247" s="299" t="str">
        <f>CONCATENATE("(",ROUND((D247/$H247)*100,1),")")</f>
        <v>(47.4)</v>
      </c>
      <c r="F247" s="302">
        <f>SUM(F245:F246)</f>
        <v>12.477972580537379</v>
      </c>
      <c r="G247" s="299" t="str">
        <f>CONCATENATE("(",ROUND((F247/$H247)*100,1),")")</f>
        <v>(2.7)</v>
      </c>
      <c r="H247" s="302">
        <f>SUM(H245:H246)</f>
        <v>455.07800000000077</v>
      </c>
      <c r="I247" s="299" t="str">
        <f>CONCATENATE("(",ROUND((H247/$H247)*100,1),")")</f>
        <v>(100)</v>
      </c>
      <c r="K247" s="302">
        <f t="shared" si="192"/>
        <v>39.612998957171357</v>
      </c>
      <c r="L247" s="302">
        <f t="shared" si="193"/>
        <v>36.572000935278339</v>
      </c>
      <c r="M247" s="302">
        <f t="shared" si="194"/>
        <v>2.0890001075496301</v>
      </c>
      <c r="N247" s="302">
        <f t="shared" si="195"/>
        <v>78.273999999999319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154.0617111433111</v>
      </c>
      <c r="C250" s="299" t="str">
        <f>CONCATENATE("(",ROUND((B250/$H252)*100,1),")")</f>
        <v>(28.9)</v>
      </c>
      <c r="D250" s="302">
        <f>'Ind T6'!W99</f>
        <v>116.17778217530076</v>
      </c>
      <c r="E250" s="299" t="str">
        <f>CONCATENATE("(",ROUND((D250/$H252)*100,1),")")</f>
        <v>(21.8)</v>
      </c>
      <c r="F250" s="302">
        <f>'Ind T6'!X99</f>
        <v>6.2899882069033186</v>
      </c>
      <c r="G250" s="299" t="str">
        <f>CONCATENATE("(",ROUND((F250/$H252)*100,1),")")</f>
        <v>(1.2)</v>
      </c>
      <c r="H250" s="302">
        <f>SUM(B250,D250,F250)</f>
        <v>276.52948152551517</v>
      </c>
      <c r="I250" s="299" t="str">
        <f>CONCATENATE("(",ROUND((H250/$H252)*100,1),")")</f>
        <v>(51.8)</v>
      </c>
      <c r="K250" s="302">
        <f>B250-B240</f>
        <v>32.471711143979348</v>
      </c>
      <c r="L250" s="302">
        <f>D250-D240</f>
        <v>21.626782176057475</v>
      </c>
      <c r="M250" s="302">
        <f>F250-F240</f>
        <v>1.3559882068282256</v>
      </c>
      <c r="N250" s="302">
        <f>SUM(K250:M250)</f>
        <v>55.454481526865052</v>
      </c>
    </row>
    <row r="251" spans="1:14" x14ac:dyDescent="0.2">
      <c r="A251" s="282" t="s">
        <v>365</v>
      </c>
      <c r="B251" s="302">
        <f>'Ind T6'!V98</f>
        <v>112.62378883795871</v>
      </c>
      <c r="C251" s="299" t="str">
        <f>CONCATENATE("(",ROUND((B251/$H252)*100,1),")")</f>
        <v>(21.1)</v>
      </c>
      <c r="D251" s="302">
        <f>'Ind T6'!W98</f>
        <v>135.92174515534245</v>
      </c>
      <c r="E251" s="299" t="str">
        <f>CONCATENATE("(",ROUND((D251/$H252)*100,1),")")</f>
        <v>(25.5)</v>
      </c>
      <c r="F251" s="302">
        <f>'Ind T6'!X98</f>
        <v>8.2769844811836908</v>
      </c>
      <c r="G251" s="299" t="str">
        <f>CONCATENATE("(",ROUND((F251/$H252)*100,1),")")</f>
        <v>(1.6)</v>
      </c>
      <c r="H251" s="302">
        <f t="shared" ref="H251" si="196">SUM(B251,D251,F251)</f>
        <v>256.82251847448487</v>
      </c>
      <c r="I251" s="299" t="str">
        <f>CONCATENATE("(",ROUND((H251/$H252)*100,1),")")</f>
        <v>(48.2)</v>
      </c>
      <c r="K251" s="302">
        <f t="shared" ref="K251:K252" si="197">B251-B241</f>
        <v>22.829788838691954</v>
      </c>
      <c r="L251" s="302">
        <f t="shared" ref="L251:L252" si="198">D251-D241</f>
        <v>25.268745153124144</v>
      </c>
      <c r="M251" s="302">
        <f t="shared" ref="M251:M252" si="199">F251-F241</f>
        <v>1.8099844813192929</v>
      </c>
      <c r="N251" s="302">
        <f t="shared" ref="N251:N252" si="200">SUM(K251:M251)</f>
        <v>49.908518473135388</v>
      </c>
    </row>
    <row r="252" spans="1:14" x14ac:dyDescent="0.2">
      <c r="A252" s="282" t="s">
        <v>363</v>
      </c>
      <c r="B252" s="302">
        <f>SUM(B250:B251)</f>
        <v>266.6854999812698</v>
      </c>
      <c r="C252" s="299" t="str">
        <f>CONCATENATE("(",ROUND((B252/$H252)*100,1),")")</f>
        <v>(50)</v>
      </c>
      <c r="D252" s="302">
        <f>SUM(D250:D251)</f>
        <v>252.09952733064321</v>
      </c>
      <c r="E252" s="299" t="str">
        <f>CONCATENATE("(",ROUND((D252/$H252)*100,1),")")</f>
        <v>(47.3)</v>
      </c>
      <c r="F252" s="302">
        <f>SUM(F250:F251)</f>
        <v>14.566972688087009</v>
      </c>
      <c r="G252" s="299" t="str">
        <f>CONCATENATE("(",ROUND((F252/$H252)*100,1),")")</f>
        <v>(2.7)</v>
      </c>
      <c r="H252" s="302">
        <f>SUM(H250:H251)</f>
        <v>533.35200000000009</v>
      </c>
      <c r="I252" s="299" t="str">
        <f>CONCATENATE("(",ROUND((H252/$H252)*100,1),")")</f>
        <v>(100)</v>
      </c>
      <c r="K252" s="302">
        <f t="shared" si="197"/>
        <v>55.301499982671288</v>
      </c>
      <c r="L252" s="302">
        <f t="shared" si="198"/>
        <v>46.895527329181618</v>
      </c>
      <c r="M252" s="302">
        <f t="shared" si="199"/>
        <v>3.1659726881475194</v>
      </c>
      <c r="N252" s="302">
        <f t="shared" si="200"/>
        <v>105.36300000000043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65.37679187147863</v>
      </c>
      <c r="C261" s="299" t="str">
        <f>CONCATENATE("(",ROUND((B261/$H263)*100,1),")")</f>
        <v>(36.8)</v>
      </c>
      <c r="D261" s="302">
        <f>'Ind T6'!M108</f>
        <v>6.8027702335518772</v>
      </c>
      <c r="E261" s="299" t="str">
        <f>CONCATENATE("(",ROUND((D261/$H263)*100,1),")")</f>
        <v>(3.8)</v>
      </c>
      <c r="F261" s="302">
        <f>'Ind T6'!N108</f>
        <v>24.675166586932562</v>
      </c>
      <c r="G261" s="299" t="str">
        <f>CONCATENATE("(",ROUND((F261/$H263)*100,1),")")</f>
        <v>(13.9)</v>
      </c>
      <c r="H261" s="302">
        <f>SUM(B261,D261,F261)</f>
        <v>96.854728691963075</v>
      </c>
      <c r="I261" s="299" t="str">
        <f>CONCATENATE("(",ROUND((H261/$H263)*100,1),")")</f>
        <v>(54.5)</v>
      </c>
      <c r="K261" s="302">
        <f>B266-B261</f>
        <v>2.7240132154180117</v>
      </c>
      <c r="L261" s="302">
        <f>D266-D261</f>
        <v>0.66398911009261852</v>
      </c>
      <c r="M261" s="302">
        <f>F266-F261</f>
        <v>1.3359950663116393</v>
      </c>
      <c r="N261" s="302">
        <f>SUM(K261:M261)</f>
        <v>4.7239973918222695</v>
      </c>
    </row>
    <row r="262" spans="1:14" x14ac:dyDescent="0.2">
      <c r="A262" s="282" t="s">
        <v>365</v>
      </c>
      <c r="B262" s="302">
        <f>'Ind T6'!L107</f>
        <v>57.077072197797534</v>
      </c>
      <c r="C262" s="299" t="str">
        <f>CONCATENATE("(",ROUND((B262/$H263)*100,1),")")</f>
        <v>(32.1)</v>
      </c>
      <c r="D262" s="302">
        <f>'Ind T6'!M107</f>
        <v>11.655606326884246</v>
      </c>
      <c r="E262" s="299" t="str">
        <f>CONCATENATE("(",ROUND((D262/$H263)*100,1),")")</f>
        <v>(6.6)</v>
      </c>
      <c r="F262" s="302">
        <f>'Ind T6'!N107</f>
        <v>12.056592783355351</v>
      </c>
      <c r="G262" s="299" t="str">
        <f>CONCATENATE("(",ROUND((F262/$H263)*100,1),")")</f>
        <v>(6.8)</v>
      </c>
      <c r="H262" s="302">
        <f t="shared" ref="H262" si="201">SUM(B262,D262,F262)</f>
        <v>80.789271308037129</v>
      </c>
      <c r="I262" s="299" t="str">
        <f>CONCATENATE("(",ROUND((H262/$H263)*100,1),")")</f>
        <v>(45.5)</v>
      </c>
      <c r="K262" s="302">
        <f t="shared" ref="K262:K263" si="202">B267-B262</f>
        <v>2.6360032293864322</v>
      </c>
      <c r="L262" s="302">
        <f t="shared" ref="L262:L263" si="203">D267-D262</f>
        <v>0.71999480290234708</v>
      </c>
      <c r="M262" s="302">
        <f t="shared" ref="M262:M263" si="204">F267-F262</f>
        <v>0.43600457588848585</v>
      </c>
      <c r="N262" s="302">
        <f t="shared" ref="N262:N263" si="205">SUM(K262:M262)</f>
        <v>3.7920026081772651</v>
      </c>
    </row>
    <row r="263" spans="1:14" x14ac:dyDescent="0.2">
      <c r="A263" s="282" t="s">
        <v>363</v>
      </c>
      <c r="B263" s="302">
        <f>SUM(B261:B262)</f>
        <v>122.45386406927616</v>
      </c>
      <c r="C263" s="299" t="str">
        <f>CONCATENATE("(",ROUND((B263/$H263)*100,1),")")</f>
        <v>(68.9)</v>
      </c>
      <c r="D263" s="302">
        <f>SUM(D261:D262)</f>
        <v>18.458376560436122</v>
      </c>
      <c r="E263" s="299" t="str">
        <f>CONCATENATE("(",ROUND((D263/$H263)*100,1),")")</f>
        <v>(10.4)</v>
      </c>
      <c r="F263" s="302">
        <f>SUM(F261:F262)</f>
        <v>36.731759370287911</v>
      </c>
      <c r="G263" s="299" t="str">
        <f>CONCATENATE("(",ROUND((F263/$H263)*100,1),")")</f>
        <v>(20.7)</v>
      </c>
      <c r="H263" s="302">
        <f>SUM(H261:H262)</f>
        <v>177.6440000000002</v>
      </c>
      <c r="I263" s="299" t="str">
        <f>CONCATENATE("(",ROUND((H263/$H263)*100,1),")")</f>
        <v>(100)</v>
      </c>
      <c r="K263" s="302">
        <f t="shared" si="202"/>
        <v>5.3600164448044438</v>
      </c>
      <c r="L263" s="302">
        <f t="shared" si="203"/>
        <v>1.3839839129949674</v>
      </c>
      <c r="M263" s="302">
        <f t="shared" si="204"/>
        <v>1.7719996422001287</v>
      </c>
      <c r="N263" s="302">
        <f t="shared" si="205"/>
        <v>8.5159999999995399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68.100805086896642</v>
      </c>
      <c r="C266" s="299" t="str">
        <f>CONCATENATE("(",ROUND((B266/$H268)*100,1),")")</f>
        <v>(36.6)</v>
      </c>
      <c r="D266" s="302">
        <f>'Ind T6'!R108</f>
        <v>7.4667593436444957</v>
      </c>
      <c r="E266" s="299" t="str">
        <f>CONCATENATE("(",ROUND((D266/$H268)*100,1),")")</f>
        <v>(4)</v>
      </c>
      <c r="F266" s="302">
        <f>'Ind T6'!S108</f>
        <v>26.011161653244201</v>
      </c>
      <c r="G266" s="299" t="str">
        <f>CONCATENATE("(",ROUND((F266/$H268)*100,1),")")</f>
        <v>(14)</v>
      </c>
      <c r="H266" s="302">
        <f>SUM(B266,D266,F266)</f>
        <v>101.57872608378534</v>
      </c>
      <c r="I266" s="299" t="str">
        <f>CONCATENATE("(",ROUND((H266/$H268)*100,1),")")</f>
        <v>(54.6)</v>
      </c>
      <c r="K266" s="302">
        <f>B271-B266</f>
        <v>0.80502338514590122</v>
      </c>
      <c r="L266" s="302">
        <f>D271-D266</f>
        <v>0.67498407386745463</v>
      </c>
      <c r="M266" s="302">
        <f>F271-F266</f>
        <v>0.84499199204527997</v>
      </c>
      <c r="N266" s="302">
        <f>SUM(K266:M266)</f>
        <v>2.3249994510586358</v>
      </c>
    </row>
    <row r="267" spans="1:14" x14ac:dyDescent="0.2">
      <c r="A267" s="282" t="s">
        <v>365</v>
      </c>
      <c r="B267" s="302">
        <f>'Ind T6'!Q107</f>
        <v>59.713075427183966</v>
      </c>
      <c r="C267" s="299" t="str">
        <f>CONCATENATE("(",ROUND((B267/$H268)*100,1),")")</f>
        <v>(32.1)</v>
      </c>
      <c r="D267" s="302">
        <f>'Ind T6'!R107</f>
        <v>12.375601129786594</v>
      </c>
      <c r="E267" s="299" t="str">
        <f>CONCATENATE("(",ROUND((D267/$H268)*100,1),")")</f>
        <v>(6.6)</v>
      </c>
      <c r="F267" s="302">
        <f>'Ind T6'!S107</f>
        <v>12.492597359243836</v>
      </c>
      <c r="G267" s="299" t="str">
        <f>CONCATENATE("(",ROUND((F267/$H268)*100,1),")")</f>
        <v>(6.7)</v>
      </c>
      <c r="H267" s="302">
        <f t="shared" ref="H267" si="206">SUM(B267,D267,F267)</f>
        <v>84.581273916214386</v>
      </c>
      <c r="I267" s="299" t="str">
        <f>CONCATENATE("(",ROUND((H267/$H268)*100,1),")")</f>
        <v>(45.4)</v>
      </c>
      <c r="K267" s="302">
        <f t="shared" ref="K267:K268" si="207">B272-B267</f>
        <v>1.8609841009639254</v>
      </c>
      <c r="L267" s="302">
        <f t="shared" ref="L267:L268" si="208">D272-D267</f>
        <v>0.31299899603428472</v>
      </c>
      <c r="M267" s="302">
        <f t="shared" ref="M267:M268" si="209">F272-F267</f>
        <v>-0.26998254805673483</v>
      </c>
      <c r="N267" s="302">
        <f t="shared" ref="N267:N268" si="210">SUM(K267:M267)</f>
        <v>1.9040005489414753</v>
      </c>
    </row>
    <row r="268" spans="1:14" x14ac:dyDescent="0.2">
      <c r="A268" s="282" t="s">
        <v>363</v>
      </c>
      <c r="B268" s="302">
        <f>SUM(B266:B267)</f>
        <v>127.81388051408061</v>
      </c>
      <c r="C268" s="299" t="str">
        <f>CONCATENATE("(",ROUND((B268/$H268)*100,1),")")</f>
        <v>(68.7)</v>
      </c>
      <c r="D268" s="302">
        <f>SUM(D266:D267)</f>
        <v>19.842360473431089</v>
      </c>
      <c r="E268" s="299" t="str">
        <f>CONCATENATE("(",ROUND((D268/$H268)*100,1),")")</f>
        <v>(10.7)</v>
      </c>
      <c r="F268" s="302">
        <f>SUM(F266:F267)</f>
        <v>38.50375901248804</v>
      </c>
      <c r="G268" s="299" t="str">
        <f>CONCATENATE("(",ROUND((F268/$H268)*100,1),")")</f>
        <v>(20.7)</v>
      </c>
      <c r="H268" s="302">
        <f>SUM(H266:H267)</f>
        <v>186.15999999999974</v>
      </c>
      <c r="I268" s="299" t="str">
        <f>CONCATENATE("(",ROUND((H268/$H268)*100,1),")")</f>
        <v>(100)</v>
      </c>
      <c r="K268" s="302">
        <f t="shared" si="207"/>
        <v>2.6660074861098337</v>
      </c>
      <c r="L268" s="302">
        <f t="shared" si="208"/>
        <v>0.98798306990174112</v>
      </c>
      <c r="M268" s="302">
        <f t="shared" si="209"/>
        <v>0.57500944398854159</v>
      </c>
      <c r="N268" s="302">
        <f t="shared" si="210"/>
        <v>4.2290000000001164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68.905828472042543</v>
      </c>
      <c r="C271" s="299" t="str">
        <f>CONCATENATE("(",ROUND((B271/$H273)*100,1),")")</f>
        <v>(36.2)</v>
      </c>
      <c r="D271" s="302">
        <f>'Ind T6'!W108</f>
        <v>8.1417434175119503</v>
      </c>
      <c r="E271" s="299" t="str">
        <f>CONCATENATE("(",ROUND((D271/$H273)*100,1),")")</f>
        <v>(4.3)</v>
      </c>
      <c r="F271" s="302">
        <f>'Ind T6'!X108</f>
        <v>26.856153645289481</v>
      </c>
      <c r="G271" s="299" t="str">
        <f>CONCATENATE("(",ROUND((F271/$H273)*100,1),")")</f>
        <v>(14.1)</v>
      </c>
      <c r="H271" s="302">
        <f>SUM(B271,D271,F271)</f>
        <v>103.90372553484397</v>
      </c>
      <c r="I271" s="299" t="str">
        <f>CONCATENATE("(",ROUND((H271/$H273)*100,1),")")</f>
        <v>(54.6)</v>
      </c>
      <c r="K271" s="302">
        <f>B271-B261</f>
        <v>3.5290366005639129</v>
      </c>
      <c r="L271" s="302">
        <f>D271-D261</f>
        <v>1.3389731839600731</v>
      </c>
      <c r="M271" s="302">
        <f>F271-F261</f>
        <v>2.1809870583569193</v>
      </c>
      <c r="N271" s="302">
        <f>SUM(K271:M271)</f>
        <v>7.0489968428809053</v>
      </c>
    </row>
    <row r="272" spans="1:14" x14ac:dyDescent="0.2">
      <c r="A272" s="282" t="s">
        <v>365</v>
      </c>
      <c r="B272" s="302">
        <f>'Ind T6'!V107</f>
        <v>61.574059528147892</v>
      </c>
      <c r="C272" s="299" t="str">
        <f>CONCATENATE("(",ROUND((B272/$H273)*100,1),")")</f>
        <v>(32.3)</v>
      </c>
      <c r="D272" s="302">
        <f>'Ind T6'!W107</f>
        <v>12.688600125820878</v>
      </c>
      <c r="E272" s="299" t="str">
        <f>CONCATENATE("(",ROUND((D272/$H273)*100,1),")")</f>
        <v>(6.7)</v>
      </c>
      <c r="F272" s="302">
        <f>'Ind T6'!X107</f>
        <v>12.222614811187102</v>
      </c>
      <c r="G272" s="299" t="str">
        <f>CONCATENATE("(",ROUND((F272/$H273)*100,1),")")</f>
        <v>(6.4)</v>
      </c>
      <c r="H272" s="302">
        <f t="shared" ref="H272" si="211">SUM(B272,D272,F272)</f>
        <v>86.485274465155868</v>
      </c>
      <c r="I272" s="299" t="str">
        <f>CONCATENATE("(",ROUND((H272/$H273)*100,1),")")</f>
        <v>(45.4)</v>
      </c>
      <c r="K272" s="302">
        <f t="shared" ref="K272:K273" si="212">B272-B262</f>
        <v>4.4969873303503576</v>
      </c>
      <c r="L272" s="302">
        <f t="shared" ref="L272:L273" si="213">D272-D262</f>
        <v>1.0329937989366318</v>
      </c>
      <c r="M272" s="302">
        <f t="shared" ref="M272:M273" si="214">F272-F262</f>
        <v>0.16602202783175102</v>
      </c>
      <c r="N272" s="302">
        <f t="shared" ref="N272:N273" si="215">SUM(K272:M272)</f>
        <v>5.6960031571187404</v>
      </c>
    </row>
    <row r="273" spans="1:14" x14ac:dyDescent="0.2">
      <c r="A273" s="282" t="s">
        <v>363</v>
      </c>
      <c r="B273" s="302">
        <f>SUM(B271:B272)</f>
        <v>130.47988800019044</v>
      </c>
      <c r="C273" s="299" t="str">
        <f>CONCATENATE("(",ROUND((B273/$H273)*100,1),")")</f>
        <v>(68.5)</v>
      </c>
      <c r="D273" s="302">
        <f>SUM(D271:D272)</f>
        <v>20.83034354333283</v>
      </c>
      <c r="E273" s="299" t="str">
        <f>CONCATENATE("(",ROUND((D273/$H273)*100,1),")")</f>
        <v>(10.9)</v>
      </c>
      <c r="F273" s="302">
        <f>SUM(F271:F272)</f>
        <v>39.078768456476581</v>
      </c>
      <c r="G273" s="299" t="str">
        <f>CONCATENATE("(",ROUND((F273/$H273)*100,1),")")</f>
        <v>(20.5)</v>
      </c>
      <c r="H273" s="302">
        <f>SUM(H271:H272)</f>
        <v>190.38899999999984</v>
      </c>
      <c r="I273" s="299" t="str">
        <f>CONCATENATE("(",ROUND((H273/$H273)*100,1),")")</f>
        <v>(100)</v>
      </c>
      <c r="K273" s="302">
        <f t="shared" si="212"/>
        <v>8.0260239309142776</v>
      </c>
      <c r="L273" s="302">
        <f t="shared" si="213"/>
        <v>2.3719669828967085</v>
      </c>
      <c r="M273" s="302">
        <f t="shared" si="214"/>
        <v>2.3470090861886703</v>
      </c>
      <c r="N273" s="302">
        <f t="shared" si="215"/>
        <v>12.744999999999656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195.21541330315335</v>
      </c>
      <c r="C282" s="299" t="str">
        <f>CONCATENATE("(",ROUND((B282/$H284)*100,1),")")</f>
        <v>(58.7)</v>
      </c>
      <c r="D282" s="302">
        <f>'Ind T6'!M117</f>
        <v>12.298963036857778</v>
      </c>
      <c r="E282" s="299" t="str">
        <f>CONCATENATE("(",ROUND((D282/$H284)*100,1),")")</f>
        <v>(3.7)</v>
      </c>
      <c r="F282" s="302">
        <f>'Ind T6'!N117</f>
        <v>19.883940241572592</v>
      </c>
      <c r="G282" s="299" t="str">
        <f>CONCATENATE("(",ROUND((F282/$H284)*100,1),")")</f>
        <v>(6)</v>
      </c>
      <c r="H282" s="302">
        <f>SUM(B282,D282,F282)</f>
        <v>227.39831658158371</v>
      </c>
      <c r="I282" s="299" t="str">
        <f>CONCATENATE("(",ROUND((H282/$H284)*100,1),")")</f>
        <v>(68.3)</v>
      </c>
      <c r="K282" s="302">
        <f>B287-B282</f>
        <v>13.889006242291003</v>
      </c>
      <c r="L282" s="302">
        <f>D287-D282</f>
        <v>1.0739998408843423</v>
      </c>
      <c r="M282" s="302">
        <f>F287-F282</f>
        <v>2.0649988311541954</v>
      </c>
      <c r="N282" s="302">
        <f>SUM(K282:M282)</f>
        <v>17.028004914329543</v>
      </c>
    </row>
    <row r="283" spans="1:14" x14ac:dyDescent="0.2">
      <c r="A283" s="282" t="s">
        <v>365</v>
      </c>
      <c r="B283" s="302">
        <f>'Ind T6'!L116</f>
        <v>90.245728775727471</v>
      </c>
      <c r="C283" s="299" t="str">
        <f>CONCATENATE("(",ROUND((B283/$H284)*100,1),")")</f>
        <v>(27.1)</v>
      </c>
      <c r="D283" s="302">
        <f>'Ind T6'!M116</f>
        <v>11.677964903112114</v>
      </c>
      <c r="E283" s="299" t="str">
        <f>CONCATENATE("(",ROUND((D283/$H284)*100,1),")")</f>
        <v>(3.5)</v>
      </c>
      <c r="F283" s="302">
        <f>'Ind T6'!N116</f>
        <v>3.4139897395766834</v>
      </c>
      <c r="G283" s="299" t="str">
        <f>CONCATENATE("(",ROUND((F283/$H284)*100,1),")")</f>
        <v>(1)</v>
      </c>
      <c r="H283" s="302">
        <f t="shared" ref="H283" si="216">SUM(B283,D283,F283)</f>
        <v>105.33768341841626</v>
      </c>
      <c r="I283" s="299" t="str">
        <f>CONCATENATE("(",ROUND((H283/$H284)*100,1),")")</f>
        <v>(31.7)</v>
      </c>
      <c r="K283" s="302">
        <f t="shared" ref="K283:K284" si="217">B288-B283</f>
        <v>9.4029946093281609</v>
      </c>
      <c r="L283" s="302">
        <f t="shared" ref="L283:L284" si="218">D288-D283</f>
        <v>0.74900060060875795</v>
      </c>
      <c r="M283" s="302">
        <f t="shared" ref="M283:M284" si="219">F288-F283</f>
        <v>0.32699987573313782</v>
      </c>
      <c r="N283" s="302">
        <f t="shared" ref="N283:N284" si="220">SUM(K283:M283)</f>
        <v>10.478995085670057</v>
      </c>
    </row>
    <row r="284" spans="1:14" x14ac:dyDescent="0.2">
      <c r="A284" s="282" t="s">
        <v>363</v>
      </c>
      <c r="B284" s="302">
        <f>SUM(B282:B283)</f>
        <v>285.46114207888081</v>
      </c>
      <c r="C284" s="299" t="str">
        <f>CONCATENATE("(",ROUND((B284/$H284)*100,1),")")</f>
        <v>(85.8)</v>
      </c>
      <c r="D284" s="302">
        <f>SUM(D282:D283)</f>
        <v>23.97692793996989</v>
      </c>
      <c r="E284" s="299" t="str">
        <f>CONCATENATE("(",ROUND((D284/$H284)*100,1),")")</f>
        <v>(7.2)</v>
      </c>
      <c r="F284" s="302">
        <f>SUM(F282:F283)</f>
        <v>23.297929981149274</v>
      </c>
      <c r="G284" s="299" t="str">
        <f>CONCATENATE("(",ROUND((F284/$H284)*100,1),")")</f>
        <v>(7)</v>
      </c>
      <c r="H284" s="302">
        <f>SUM(H282:H283)</f>
        <v>332.73599999999999</v>
      </c>
      <c r="I284" s="299" t="str">
        <f>CONCATENATE("(",ROUND((H284/$H284)*100,1),")")</f>
        <v>(100)</v>
      </c>
      <c r="K284" s="302">
        <f t="shared" si="217"/>
        <v>23.29200085161915</v>
      </c>
      <c r="L284" s="302">
        <f t="shared" si="218"/>
        <v>1.8230004414931003</v>
      </c>
      <c r="M284" s="302">
        <f t="shared" si="219"/>
        <v>2.3919987068873354</v>
      </c>
      <c r="N284" s="302">
        <f t="shared" si="220"/>
        <v>27.506999999999586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209.10441954544436</v>
      </c>
      <c r="C287" s="299" t="str">
        <f>CONCATENATE("(",ROUND((B287/$H289)*100,1),")")</f>
        <v>(58)</v>
      </c>
      <c r="D287" s="302">
        <f>'Ind T6'!R117</f>
        <v>13.37296287774212</v>
      </c>
      <c r="E287" s="299" t="str">
        <f>CONCATENATE("(",ROUND((D287/$H289)*100,1),")")</f>
        <v>(3.7)</v>
      </c>
      <c r="F287" s="302">
        <f>'Ind T6'!S117</f>
        <v>21.948939072726787</v>
      </c>
      <c r="G287" s="299" t="str">
        <f>CONCATENATE("(",ROUND((F287/$H289)*100,1),")")</f>
        <v>(6.1)</v>
      </c>
      <c r="H287" s="302">
        <f>SUM(B287,D287,F287)</f>
        <v>244.42632149591327</v>
      </c>
      <c r="I287" s="299" t="str">
        <f>CONCATENATE("(",ROUND((H287/$H289)*100,1),")")</f>
        <v>(67.9)</v>
      </c>
      <c r="K287" s="302">
        <f>B292-B287</f>
        <v>15.312439090756641</v>
      </c>
      <c r="L287" s="302">
        <f>D292-D287</f>
        <v>1.2509627460852517</v>
      </c>
      <c r="M287" s="302">
        <f>F292-F287</f>
        <v>2.3949371172203548</v>
      </c>
      <c r="N287" s="302">
        <f>SUM(K287:M287)</f>
        <v>18.958338954062246</v>
      </c>
    </row>
    <row r="288" spans="1:14" x14ac:dyDescent="0.2">
      <c r="A288" s="282" t="s">
        <v>365</v>
      </c>
      <c r="B288" s="302">
        <f>'Ind T6'!Q116</f>
        <v>99.648723385055632</v>
      </c>
      <c r="C288" s="299" t="str">
        <f>CONCATENATE("(",ROUND((B288/$H289)*100,1),")")</f>
        <v>(27.7)</v>
      </c>
      <c r="D288" s="302">
        <f>'Ind T6'!R116</f>
        <v>12.426965503720872</v>
      </c>
      <c r="E288" s="299" t="str">
        <f>CONCATENATE("(",ROUND((D288/$H289)*100,1),")")</f>
        <v>(3.4)</v>
      </c>
      <c r="F288" s="302">
        <f>'Ind T6'!S116</f>
        <v>3.7409896153098212</v>
      </c>
      <c r="G288" s="299" t="str">
        <f>CONCATENATE("(",ROUND((F288/$H289)*100,1),")")</f>
        <v>(1)</v>
      </c>
      <c r="H288" s="302">
        <f t="shared" ref="H288" si="221">SUM(B288,D288,F288)</f>
        <v>115.81667850408633</v>
      </c>
      <c r="I288" s="299" t="str">
        <f>CONCATENATE("(",ROUND((H288/$H289)*100,1),")")</f>
        <v>(32.1)</v>
      </c>
      <c r="K288" s="302">
        <f t="shared" ref="K288:K289" si="222">B293-B288</f>
        <v>13.11270311859721</v>
      </c>
      <c r="L288" s="302">
        <f t="shared" ref="L288:L289" si="223">D293-D288</f>
        <v>0.59596826261671154</v>
      </c>
      <c r="M288" s="302">
        <f t="shared" ref="M288:M289" si="224">F293-F288</f>
        <v>0.33298966472523128</v>
      </c>
      <c r="N288" s="302">
        <f t="shared" ref="N288:N289" si="225">SUM(K288:M288)</f>
        <v>14.041661045939152</v>
      </c>
    </row>
    <row r="289" spans="1:14" x14ac:dyDescent="0.2">
      <c r="A289" s="282" t="s">
        <v>363</v>
      </c>
      <c r="B289" s="302">
        <f>SUM(B287:B288)</f>
        <v>308.75314293049996</v>
      </c>
      <c r="C289" s="299" t="str">
        <f>CONCATENATE("(",ROUND((B289/$H289)*100,1),")")</f>
        <v>(85.7)</v>
      </c>
      <c r="D289" s="302">
        <f>SUM(D287:D288)</f>
        <v>25.799928381462991</v>
      </c>
      <c r="E289" s="299" t="str">
        <f>CONCATENATE("(",ROUND((D289/$H289)*100,1),")")</f>
        <v>(7.2)</v>
      </c>
      <c r="F289" s="302">
        <f>SUM(F287:F288)</f>
        <v>25.689928688036609</v>
      </c>
      <c r="G289" s="299" t="str">
        <f>CONCATENATE("(",ROUND((F289/$H289)*100,1),")")</f>
        <v>(7.1)</v>
      </c>
      <c r="H289" s="302">
        <f>SUM(H287:H288)</f>
        <v>360.2429999999996</v>
      </c>
      <c r="I289" s="299" t="str">
        <f>CONCATENATE("(",ROUND((H289/$H289)*100,1),")")</f>
        <v>(100)</v>
      </c>
      <c r="K289" s="302">
        <f t="shared" si="222"/>
        <v>28.425142209353908</v>
      </c>
      <c r="L289" s="302">
        <f t="shared" si="223"/>
        <v>1.846931008701965</v>
      </c>
      <c r="M289" s="302">
        <f t="shared" si="224"/>
        <v>2.7279267819455839</v>
      </c>
      <c r="N289" s="302">
        <f t="shared" si="225"/>
        <v>33.000000000001457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224.416858636201</v>
      </c>
      <c r="C292" s="299" t="str">
        <f>CONCATENATE("(",ROUND((B292/$H294)*100,1),")")</f>
        <v>(57.1)</v>
      </c>
      <c r="D292" s="302">
        <f>'Ind T6'!W117</f>
        <v>14.623925623827372</v>
      </c>
      <c r="E292" s="299" t="str">
        <f>CONCATENATE("(",ROUND((D292/$H294)*100,1),")")</f>
        <v>(3.7)</v>
      </c>
      <c r="F292" s="302">
        <f>'Ind T6'!X117</f>
        <v>24.343876189947142</v>
      </c>
      <c r="G292" s="299" t="str">
        <f>CONCATENATE("(",ROUND((F292/$H294)*100,1),")")</f>
        <v>(6.2)</v>
      </c>
      <c r="H292" s="302">
        <f>SUM(B292,D292,F292)</f>
        <v>263.38466044997551</v>
      </c>
      <c r="I292" s="299" t="str">
        <f>CONCATENATE("(",ROUND((H292/$H294)*100,1),")")</f>
        <v>(67)</v>
      </c>
      <c r="K292" s="302">
        <f>B292-B282</f>
        <v>29.201445333047644</v>
      </c>
      <c r="L292" s="302">
        <f>D292-D282</f>
        <v>2.324962586969594</v>
      </c>
      <c r="M292" s="302">
        <f>F292-F282</f>
        <v>4.4599359483745502</v>
      </c>
      <c r="N292" s="302">
        <f>SUM(K292:M292)</f>
        <v>35.986343868391785</v>
      </c>
    </row>
    <row r="293" spans="1:14" x14ac:dyDescent="0.2">
      <c r="A293" s="282" t="s">
        <v>365</v>
      </c>
      <c r="B293" s="302">
        <f>'Ind T6'!V116</f>
        <v>112.76142650365284</v>
      </c>
      <c r="C293" s="299" t="str">
        <f>CONCATENATE("(",ROUND((B293/$H294)*100,1),")")</f>
        <v>(28.7)</v>
      </c>
      <c r="D293" s="302">
        <f>'Ind T6'!W116</f>
        <v>13.022933766337584</v>
      </c>
      <c r="E293" s="299" t="str">
        <f>CONCATENATE("(",ROUND((D293/$H294)*100,1),")")</f>
        <v>(3.3)</v>
      </c>
      <c r="F293" s="302">
        <f>'Ind T6'!X116</f>
        <v>4.0739792800350525</v>
      </c>
      <c r="G293" s="299" t="str">
        <f>CONCATENATE("(",ROUND((F293/$H294)*100,1),")")</f>
        <v>(1)</v>
      </c>
      <c r="H293" s="302">
        <f t="shared" ref="H293" si="226">SUM(B293,D293,F293)</f>
        <v>129.85833955002548</v>
      </c>
      <c r="I293" s="299" t="str">
        <f>CONCATENATE("(",ROUND((H293/$H294)*100,1),")")</f>
        <v>(33)</v>
      </c>
      <c r="K293" s="302">
        <f t="shared" ref="K293:K294" si="227">B293-B283</f>
        <v>22.515697727925371</v>
      </c>
      <c r="L293" s="302">
        <f t="shared" ref="L293:L294" si="228">D293-D283</f>
        <v>1.3449688632254695</v>
      </c>
      <c r="M293" s="302">
        <f t="shared" ref="M293:M294" si="229">F293-F283</f>
        <v>0.65998954045836911</v>
      </c>
      <c r="N293" s="302">
        <f t="shared" ref="N293:N294" si="230">SUM(K293:M293)</f>
        <v>24.520656131609208</v>
      </c>
    </row>
    <row r="294" spans="1:14" x14ac:dyDescent="0.2">
      <c r="A294" s="282" t="s">
        <v>363</v>
      </c>
      <c r="B294" s="302">
        <f>SUM(B292:B293)</f>
        <v>337.17828513985387</v>
      </c>
      <c r="C294" s="299" t="str">
        <f>CONCATENATE("(",ROUND((B294/$H294)*100,1),")")</f>
        <v>(85.7)</v>
      </c>
      <c r="D294" s="302">
        <f>SUM(D292:D293)</f>
        <v>27.646859390164956</v>
      </c>
      <c r="E294" s="299" t="str">
        <f>CONCATENATE("(",ROUND((D294/$H294)*100,1),")")</f>
        <v>(7)</v>
      </c>
      <c r="F294" s="302">
        <f>SUM(F292:F293)</f>
        <v>28.417855469982193</v>
      </c>
      <c r="G294" s="299" t="str">
        <f>CONCATENATE("(",ROUND((F294/$H294)*100,1),")")</f>
        <v>(7.2)</v>
      </c>
      <c r="H294" s="302">
        <f>SUM(H292:H293)</f>
        <v>393.24300000000096</v>
      </c>
      <c r="I294" s="299" t="str">
        <f>CONCATENATE("(",ROUND((H294/$H294)*100,1),")")</f>
        <v>(100)</v>
      </c>
      <c r="K294" s="302">
        <f t="shared" si="227"/>
        <v>51.717143060973058</v>
      </c>
      <c r="L294" s="302">
        <f t="shared" si="228"/>
        <v>3.6699314501950653</v>
      </c>
      <c r="M294" s="302">
        <f t="shared" si="229"/>
        <v>5.1199254888329193</v>
      </c>
      <c r="N294" s="302">
        <f t="shared" si="230"/>
        <v>60.507000000001042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218.75500000106859</v>
      </c>
      <c r="C303" s="299" t="str">
        <f>CONCATENATE("(",ROUND((B303/$H305)*100,1),")")</f>
        <v>(54.2)</v>
      </c>
      <c r="D303" s="302">
        <f>'Ind T6'!M126</f>
        <v>7.1419999999188795</v>
      </c>
      <c r="E303" s="299" t="str">
        <f>CONCATENATE("(",ROUND((D303/$H305)*100,1),")")</f>
        <v>(1.8)</v>
      </c>
      <c r="F303" s="302">
        <f>'Ind T6'!N126</f>
        <v>15.861000000409568</v>
      </c>
      <c r="G303" s="299" t="str">
        <f>CONCATENATE("(",ROUND((F303/$H305)*100,1),")")</f>
        <v>(3.9)</v>
      </c>
      <c r="H303" s="302">
        <f>SUM(B303,D303,F303)</f>
        <v>241.75800000139705</v>
      </c>
      <c r="I303" s="299" t="str">
        <f>CONCATENATE("(",ROUND((H303/$H305)*100,1),")")</f>
        <v>(59.9)</v>
      </c>
      <c r="K303" s="302">
        <f>B308-B303</f>
        <v>3.3759999975320625</v>
      </c>
      <c r="L303" s="302">
        <f>D308-D303</f>
        <v>0.40899999982964541</v>
      </c>
      <c r="M303" s="302">
        <f>F308-F303</f>
        <v>1.0540000002979752</v>
      </c>
      <c r="N303" s="302">
        <f>SUM(K303:M303)</f>
        <v>4.8389999976596831</v>
      </c>
    </row>
    <row r="304" spans="1:14" x14ac:dyDescent="0.2">
      <c r="A304" s="282" t="s">
        <v>365</v>
      </c>
      <c r="B304" s="302">
        <f>'Ind T6'!L125</f>
        <v>130.93999999883391</v>
      </c>
      <c r="C304" s="299" t="str">
        <f>CONCATENATE("(",ROUND((B304/$H305)*100,1),")")</f>
        <v>(32.4)</v>
      </c>
      <c r="D304" s="302">
        <f>'Ind T6'!M125</f>
        <v>28.234999999839392</v>
      </c>
      <c r="E304" s="299" t="str">
        <f>CONCATENATE("(",ROUND((D304/$H305)*100,1),")")</f>
        <v>(7)</v>
      </c>
      <c r="F304" s="302">
        <f>'Ind T6'!N125</f>
        <v>2.9519999999295696</v>
      </c>
      <c r="G304" s="299" t="str">
        <f>CONCATENATE("(",ROUND((F304/$H305)*100,1),")")</f>
        <v>(0.7)</v>
      </c>
      <c r="H304" s="302">
        <f t="shared" ref="H304" si="231">SUM(B304,D304,F304)</f>
        <v>162.12699999860288</v>
      </c>
      <c r="I304" s="299" t="str">
        <f>CONCATENATE("(",ROUND((H304/$H305)*100,1),")")</f>
        <v>(40.1)</v>
      </c>
      <c r="K304" s="302">
        <f t="shared" ref="K304:K305" si="232">B309-B304</f>
        <v>1.460000002647007</v>
      </c>
      <c r="L304" s="302">
        <f t="shared" ref="L304:L305" si="233">D309-D304</f>
        <v>1.0999999740086253E-2</v>
      </c>
      <c r="M304" s="302">
        <f t="shared" ref="M304:M305" si="234">F309-F304</f>
        <v>0.16899999995332893</v>
      </c>
      <c r="N304" s="302">
        <f t="shared" ref="N304:N305" si="235">SUM(K304:M304)</f>
        <v>1.6400000023404222</v>
      </c>
    </row>
    <row r="305" spans="1:14" x14ac:dyDescent="0.2">
      <c r="A305" s="282" t="s">
        <v>363</v>
      </c>
      <c r="B305" s="302">
        <f>SUM(B303:B304)</f>
        <v>349.69499999990251</v>
      </c>
      <c r="C305" s="299" t="str">
        <f>CONCATENATE("(",ROUND((B305/$H305)*100,1),")")</f>
        <v>(86.6)</v>
      </c>
      <c r="D305" s="302">
        <f>SUM(D303:D304)</f>
        <v>35.376999999758269</v>
      </c>
      <c r="E305" s="299" t="str">
        <f>CONCATENATE("(",ROUND((D305/$H305)*100,1),")")</f>
        <v>(8.8)</v>
      </c>
      <c r="F305" s="302">
        <f>SUM(F303:F304)</f>
        <v>18.813000000339137</v>
      </c>
      <c r="G305" s="299" t="str">
        <f>CONCATENATE("(",ROUND((F305/$H305)*100,1),")")</f>
        <v>(4.7)</v>
      </c>
      <c r="H305" s="302">
        <f>SUM(H303:H304)</f>
        <v>403.88499999999993</v>
      </c>
      <c r="I305" s="299" t="str">
        <f>CONCATENATE("(",ROUND((H305/$H305)*100,1),")")</f>
        <v>(100)</v>
      </c>
      <c r="K305" s="302">
        <f t="shared" si="232"/>
        <v>4.8360000001790695</v>
      </c>
      <c r="L305" s="302">
        <f t="shared" si="233"/>
        <v>0.41999999956973255</v>
      </c>
      <c r="M305" s="302">
        <f t="shared" si="234"/>
        <v>1.2230000002513037</v>
      </c>
      <c r="N305" s="302">
        <f t="shared" si="235"/>
        <v>6.4790000000001058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222.13099999860066</v>
      </c>
      <c r="C308" s="299" t="str">
        <f>CONCATENATE("(",ROUND((B308/$H310)*100,1),")")</f>
        <v>(54.1)</v>
      </c>
      <c r="D308" s="302">
        <f>'Ind T6'!R126</f>
        <v>7.5509999997485249</v>
      </c>
      <c r="E308" s="299" t="str">
        <f>CONCATENATE("(",ROUND((D308/$H310)*100,1),")")</f>
        <v>(1.8)</v>
      </c>
      <c r="F308" s="302">
        <f>'Ind T6'!S126</f>
        <v>16.915000000707543</v>
      </c>
      <c r="G308" s="299" t="str">
        <f>CONCATENATE("(",ROUND((F308/$H310)*100,1),")")</f>
        <v>(4.1)</v>
      </c>
      <c r="H308" s="302">
        <f>SUM(B308,D308,F308)</f>
        <v>246.59699999905672</v>
      </c>
      <c r="I308" s="299" t="str">
        <f>CONCATENATE("(",ROUND((H308/$H310)*100,1),")")</f>
        <v>(60.1)</v>
      </c>
      <c r="K308" s="302">
        <f>B313-B308</f>
        <v>2.215459308511754</v>
      </c>
      <c r="L308" s="302">
        <f>D313-D308</f>
        <v>0.59598036505288832</v>
      </c>
      <c r="M308" s="302">
        <f>F313-F308</f>
        <v>0.85695716804945121</v>
      </c>
      <c r="N308" s="302">
        <f>SUM(K308:M308)</f>
        <v>3.6683968416140935</v>
      </c>
    </row>
    <row r="309" spans="1:14" x14ac:dyDescent="0.2">
      <c r="A309" s="282" t="s">
        <v>365</v>
      </c>
      <c r="B309" s="302">
        <f>'Ind T6'!Q125</f>
        <v>132.40000000148092</v>
      </c>
      <c r="C309" s="299" t="str">
        <f>CONCATENATE("(",ROUND((B309/$H310)*100,1),")")</f>
        <v>(32.3)</v>
      </c>
      <c r="D309" s="302">
        <f>'Ind T6'!R125</f>
        <v>28.245999999579478</v>
      </c>
      <c r="E309" s="299" t="str">
        <f>CONCATENATE("(",ROUND((D309/$H310)*100,1),")")</f>
        <v>(6.9)</v>
      </c>
      <c r="F309" s="302">
        <f>'Ind T6'!S125</f>
        <v>3.1209999998828986</v>
      </c>
      <c r="G309" s="299" t="str">
        <f>CONCATENATE("(",ROUND((F309/$H310)*100,1),")")</f>
        <v>(0.8)</v>
      </c>
      <c r="H309" s="302">
        <f t="shared" ref="H309" si="236">SUM(B309,D309,F309)</f>
        <v>163.76700000094331</v>
      </c>
      <c r="I309" s="299" t="str">
        <f>CONCATENATE("(",ROUND((H309/$H310)*100,1),")")</f>
        <v>(39.9)</v>
      </c>
      <c r="K309" s="302">
        <f t="shared" ref="K309:K310" si="237">B314-B309</f>
        <v>0.88467876973436432</v>
      </c>
      <c r="L309" s="302">
        <f t="shared" ref="L309:L310" si="238">D314-D309</f>
        <v>-7.3067899140159653E-2</v>
      </c>
      <c r="M309" s="302">
        <f t="shared" ref="M309:M310" si="239">F314-F309</f>
        <v>7.8992287791514126E-2</v>
      </c>
      <c r="N309" s="302">
        <f t="shared" ref="N309:N310" si="240">SUM(K309:M309)</f>
        <v>0.8906031583857188</v>
      </c>
    </row>
    <row r="310" spans="1:14" x14ac:dyDescent="0.2">
      <c r="A310" s="282" t="s">
        <v>363</v>
      </c>
      <c r="B310" s="302">
        <f>SUM(B308:B309)</f>
        <v>354.53100000008158</v>
      </c>
      <c r="C310" s="299" t="str">
        <f>CONCATENATE("(",ROUND((B310/$H310)*100,1),")")</f>
        <v>(86.4)</v>
      </c>
      <c r="D310" s="302">
        <f>SUM(D308:D309)</f>
        <v>35.796999999328001</v>
      </c>
      <c r="E310" s="299" t="str">
        <f>CONCATENATE("(",ROUND((D310/$H310)*100,1),")")</f>
        <v>(8.7)</v>
      </c>
      <c r="F310" s="302">
        <f>SUM(F308:F309)</f>
        <v>20.036000000590441</v>
      </c>
      <c r="G310" s="299" t="str">
        <f>CONCATENATE("(",ROUND((F310/$H310)*100,1),")")</f>
        <v>(4.9)</v>
      </c>
      <c r="H310" s="302">
        <f>SUM(H308:H309)</f>
        <v>410.36400000000003</v>
      </c>
      <c r="I310" s="299" t="str">
        <f>CONCATENATE("(",ROUND((H310/$H310)*100,1),")")</f>
        <v>(100)</v>
      </c>
      <c r="K310" s="302">
        <f t="shared" si="237"/>
        <v>3.1001380782461183</v>
      </c>
      <c r="L310" s="302">
        <f t="shared" si="238"/>
        <v>0.52291246591273222</v>
      </c>
      <c r="M310" s="302">
        <f t="shared" si="239"/>
        <v>0.93594945584096578</v>
      </c>
      <c r="N310" s="302">
        <f t="shared" si="240"/>
        <v>4.5589999999998163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224.34645930711241</v>
      </c>
      <c r="C313" s="299" t="str">
        <f>CONCATENATE("(",ROUND((B313/$H315)*100,1),")")</f>
        <v>(54.1)</v>
      </c>
      <c r="D313" s="302">
        <f>'Ind T6'!W126</f>
        <v>8.1469803648014132</v>
      </c>
      <c r="E313" s="299" t="str">
        <f>CONCATENATE("(",ROUND((D313/$H315)*100,1),")")</f>
        <v>(2)</v>
      </c>
      <c r="F313" s="302">
        <f>'Ind T6'!X126</f>
        <v>17.771957168756995</v>
      </c>
      <c r="G313" s="299" t="str">
        <f>CONCATENATE("(",ROUND((F313/$H315)*100,1),")")</f>
        <v>(4.3)</v>
      </c>
      <c r="H313" s="302">
        <f>SUM(B313,D313,F313)</f>
        <v>250.2653968406708</v>
      </c>
      <c r="I313" s="299" t="str">
        <f>CONCATENATE("(",ROUND((H313/$H315)*100,1),")")</f>
        <v>(60.3)</v>
      </c>
      <c r="K313" s="302">
        <f>B313-B303</f>
        <v>5.5914593060438165</v>
      </c>
      <c r="L313" s="302">
        <f>D313-D303</f>
        <v>1.0049803648825337</v>
      </c>
      <c r="M313" s="302">
        <f>F313-F303</f>
        <v>1.9109571683474265</v>
      </c>
      <c r="N313" s="302">
        <f>SUM(K313:M313)</f>
        <v>8.5073968392737775</v>
      </c>
    </row>
    <row r="314" spans="1:14" x14ac:dyDescent="0.2">
      <c r="A314" s="282" t="s">
        <v>365</v>
      </c>
      <c r="B314" s="302">
        <f>'Ind T6'!V125</f>
        <v>133.28467877121528</v>
      </c>
      <c r="C314" s="299" t="str">
        <f>CONCATENATE("(",ROUND((B314/$H315)*100,1),")")</f>
        <v>(32.1)</v>
      </c>
      <c r="D314" s="302">
        <f>'Ind T6'!W125</f>
        <v>28.172932100439319</v>
      </c>
      <c r="E314" s="299" t="str">
        <f>CONCATENATE("(",ROUND((D314/$H315)*100,1),")")</f>
        <v>(6.8)</v>
      </c>
      <c r="F314" s="302">
        <f>'Ind T6'!X125</f>
        <v>3.1999922876744127</v>
      </c>
      <c r="G314" s="299" t="str">
        <f>CONCATENATE("(",ROUND((F314/$H315)*100,1),")")</f>
        <v>(0.8)</v>
      </c>
      <c r="H314" s="302">
        <f t="shared" ref="H314" si="241">SUM(B314,D314,F314)</f>
        <v>164.657603159329</v>
      </c>
      <c r="I314" s="299" t="str">
        <f>CONCATENATE("(",ROUND((H314/$H315)*100,1),")")</f>
        <v>(39.7)</v>
      </c>
      <c r="K314" s="302">
        <f t="shared" ref="K314:K315" si="242">B314-B304</f>
        <v>2.3446787723813713</v>
      </c>
      <c r="L314" s="302">
        <f t="shared" ref="L314:L315" si="243">D314-D304</f>
        <v>-6.2067899400073401E-2</v>
      </c>
      <c r="M314" s="302">
        <f t="shared" ref="M314:M315" si="244">F314-F304</f>
        <v>0.24799228774484305</v>
      </c>
      <c r="N314" s="302">
        <f t="shared" ref="N314:N315" si="245">SUM(K314:M314)</f>
        <v>2.530603160726141</v>
      </c>
    </row>
    <row r="315" spans="1:14" x14ac:dyDescent="0.2">
      <c r="A315" s="282" t="s">
        <v>363</v>
      </c>
      <c r="B315" s="302">
        <f>SUM(B313:B314)</f>
        <v>357.63113807832769</v>
      </c>
      <c r="C315" s="299" t="str">
        <f>CONCATENATE("(",ROUND((B315/$H315)*100,1),")")</f>
        <v>(86.2)</v>
      </c>
      <c r="D315" s="302">
        <f>SUM(D313:D314)</f>
        <v>36.319912465240733</v>
      </c>
      <c r="E315" s="299" t="str">
        <f>CONCATENATE("(",ROUND((D315/$H315)*100,1),")")</f>
        <v>(8.8)</v>
      </c>
      <c r="F315" s="302">
        <f>SUM(F313:F314)</f>
        <v>20.971949456431407</v>
      </c>
      <c r="G315" s="299" t="str">
        <f>CONCATENATE("(",ROUND((F315/$H315)*100,1),")")</f>
        <v>(5.1)</v>
      </c>
      <c r="H315" s="302">
        <f>SUM(H313:H314)</f>
        <v>414.92299999999977</v>
      </c>
      <c r="I315" s="299" t="str">
        <f>CONCATENATE("(",ROUND((H315/$H315)*100,1),")")</f>
        <v>(100)</v>
      </c>
      <c r="K315" s="302">
        <f t="shared" si="242"/>
        <v>7.9361380784251878</v>
      </c>
      <c r="L315" s="302">
        <f t="shared" si="243"/>
        <v>0.94291246548246477</v>
      </c>
      <c r="M315" s="302">
        <f t="shared" si="244"/>
        <v>2.1589494560922695</v>
      </c>
      <c r="N315" s="302">
        <f t="shared" si="245"/>
        <v>11.037999999999922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69.717000000435576</v>
      </c>
      <c r="C324" s="299" t="str">
        <f>CONCATENATE("(",ROUND((B324/$H326)*100,1),")")</f>
        <v>(43.4)</v>
      </c>
      <c r="D324" s="302">
        <f>'Ind T6'!M135</f>
        <v>9.6810000000622249</v>
      </c>
      <c r="E324" s="299" t="str">
        <f>CONCATENATE("(",ROUND((D324/$H326)*100,1),")")</f>
        <v>(6)</v>
      </c>
      <c r="F324" s="302">
        <f>'Ind T6'!N135</f>
        <v>5.3710000000311418</v>
      </c>
      <c r="G324" s="299" t="str">
        <f>CONCATENATE("(",ROUND((F324/$H326)*100,1),")")</f>
        <v>(3.3)</v>
      </c>
      <c r="H324" s="302">
        <f>SUM(B324,D324,F324)</f>
        <v>84.769000000528948</v>
      </c>
      <c r="I324" s="299" t="str">
        <f>CONCATENATE("(",ROUND((H324/$H326)*100,1),")")</f>
        <v>(52.7)</v>
      </c>
      <c r="K324" s="302">
        <f>B329-B324</f>
        <v>-3.9660000003343896</v>
      </c>
      <c r="L324" s="302">
        <f>D329-D324</f>
        <v>-0.52600000009218562</v>
      </c>
      <c r="M324" s="302">
        <f>F329-F324</f>
        <v>-3.899999999449566E-2</v>
      </c>
      <c r="N324" s="302">
        <f>SUM(K324:M324)</f>
        <v>-4.5310000004210709</v>
      </c>
    </row>
    <row r="325" spans="1:14" x14ac:dyDescent="0.2">
      <c r="A325" s="282" t="s">
        <v>365</v>
      </c>
      <c r="B325" s="302">
        <f>'Ind T6'!L134</f>
        <v>50.281999999683954</v>
      </c>
      <c r="C325" s="299" t="str">
        <f>CONCATENATE("(",ROUND((B325/$H326)*100,1),")")</f>
        <v>(31.3)</v>
      </c>
      <c r="D325" s="302">
        <f>'Ind T6'!M134</f>
        <v>21.907999999855832</v>
      </c>
      <c r="E325" s="299" t="str">
        <f>CONCATENATE("(",ROUND((D325/$H326)*100,1),")")</f>
        <v>(13.6)</v>
      </c>
      <c r="F325" s="302">
        <f>'Ind T6'!N134</f>
        <v>3.8179999999314247</v>
      </c>
      <c r="G325" s="299" t="str">
        <f>CONCATENATE("(",ROUND((F325/$H326)*100,1),")")</f>
        <v>(2.4)</v>
      </c>
      <c r="H325" s="302">
        <f t="shared" ref="H325" si="246">SUM(B325,D325,F325)</f>
        <v>76.007999999471224</v>
      </c>
      <c r="I325" s="299" t="str">
        <f>CONCATENATE("(",ROUND((H325/$H326)*100,1),")")</f>
        <v>(47.3)</v>
      </c>
      <c r="K325" s="302">
        <f t="shared" ref="K325:K326" si="247">B330-B325</f>
        <v>-1.1349999993617601</v>
      </c>
      <c r="L325" s="302">
        <f t="shared" ref="L325:L326" si="248">D330-D325</f>
        <v>-2.1310000002186094</v>
      </c>
      <c r="M325" s="302">
        <f t="shared" ref="M325:M326" si="249">F330-F325</f>
        <v>-0.16399999999865988</v>
      </c>
      <c r="N325" s="302">
        <f t="shared" ref="N325:N326" si="250">SUM(K325:M325)</f>
        <v>-3.4299999995790293</v>
      </c>
    </row>
    <row r="326" spans="1:14" x14ac:dyDescent="0.2">
      <c r="A326" s="282" t="s">
        <v>363</v>
      </c>
      <c r="B326" s="302">
        <f>SUM(B324:B325)</f>
        <v>119.99900000011954</v>
      </c>
      <c r="C326" s="299" t="str">
        <f>CONCATENATE("(",ROUND((B326/$H326)*100,1),")")</f>
        <v>(74.6)</v>
      </c>
      <c r="D326" s="302">
        <f>SUM(D324:D325)</f>
        <v>31.588999999918059</v>
      </c>
      <c r="E326" s="299" t="str">
        <f>CONCATENATE("(",ROUND((D326/$H326)*100,1),")")</f>
        <v>(19.6)</v>
      </c>
      <c r="F326" s="302">
        <f>SUM(F324:F325)</f>
        <v>9.1889999999625669</v>
      </c>
      <c r="G326" s="299" t="str">
        <f>CONCATENATE("(",ROUND((F326/$H326)*100,1),")")</f>
        <v>(5.7)</v>
      </c>
      <c r="H326" s="302">
        <f>SUM(H324:H325)</f>
        <v>160.77700000000016</v>
      </c>
      <c r="I326" s="299" t="str">
        <f>CONCATENATE("(",ROUND((H326/$H326)*100,1),")")</f>
        <v>(100)</v>
      </c>
      <c r="K326" s="302">
        <f t="shared" si="247"/>
        <v>-5.1009999996961568</v>
      </c>
      <c r="L326" s="302">
        <f t="shared" si="248"/>
        <v>-2.657000000310795</v>
      </c>
      <c r="M326" s="302">
        <f t="shared" si="249"/>
        <v>-0.2029999999931551</v>
      </c>
      <c r="N326" s="302">
        <f t="shared" si="250"/>
        <v>-7.9610000000001069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65.751000000101186</v>
      </c>
      <c r="C329" s="299" t="str">
        <f>CONCATENATE("(",ROUND((B329/$H331)*100,1),")")</f>
        <v>(43)</v>
      </c>
      <c r="D329" s="302">
        <f>'Ind T6'!R135</f>
        <v>9.1549999999700393</v>
      </c>
      <c r="E329" s="299" t="str">
        <f>CONCATENATE("(",ROUND((D329/$H331)*100,1),")")</f>
        <v>(6)</v>
      </c>
      <c r="F329" s="302">
        <f>'Ind T6'!S135</f>
        <v>5.3320000000366461</v>
      </c>
      <c r="G329" s="299" t="str">
        <f>CONCATENATE("(",ROUND((F329/$H331)*100,1),")")</f>
        <v>(3.5)</v>
      </c>
      <c r="H329" s="302">
        <f>SUM(B329,D329,F329)</f>
        <v>80.238000000107874</v>
      </c>
      <c r="I329" s="299" t="str">
        <f>CONCATENATE("(",ROUND((H329/$H331)*100,1),")")</f>
        <v>(52.5)</v>
      </c>
      <c r="K329" s="302">
        <f>B334-B329</f>
        <v>2.3345766327257849</v>
      </c>
      <c r="L329" s="302">
        <f>D334-D329</f>
        <v>0.49793997642200338</v>
      </c>
      <c r="M329" s="302">
        <f>F334-F329</f>
        <v>0.6669626974266194</v>
      </c>
      <c r="N329" s="302">
        <f>SUM(K329:M329)</f>
        <v>3.4994793065744076</v>
      </c>
    </row>
    <row r="330" spans="1:14" x14ac:dyDescent="0.2">
      <c r="A330" s="282" t="s">
        <v>365</v>
      </c>
      <c r="B330" s="302">
        <f>'Ind T6'!Q134</f>
        <v>49.147000000322194</v>
      </c>
      <c r="C330" s="299" t="str">
        <f>CONCATENATE("(",ROUND((B330/$H331)*100,1),")")</f>
        <v>(32.2)</v>
      </c>
      <c r="D330" s="302">
        <f>'Ind T6'!R134</f>
        <v>19.776999999637223</v>
      </c>
      <c r="E330" s="299" t="str">
        <f>CONCATENATE("(",ROUND((D330/$H331)*100,1),")")</f>
        <v>(12.9)</v>
      </c>
      <c r="F330" s="302">
        <f>'Ind T6'!S134</f>
        <v>3.6539999999327648</v>
      </c>
      <c r="G330" s="299" t="str">
        <f>CONCATENATE("(",ROUND((F330/$H331)*100,1),")")</f>
        <v>(2.4)</v>
      </c>
      <c r="H330" s="302">
        <f t="shared" ref="H330" si="251">SUM(B330,D330,F330)</f>
        <v>72.577999999892185</v>
      </c>
      <c r="I330" s="299" t="str">
        <f>CONCATENATE("(",ROUND((H330/$H331)*100,1),")")</f>
        <v>(47.5)</v>
      </c>
      <c r="K330" s="302">
        <f t="shared" ref="K330:K331" si="252">B335-B330</f>
        <v>5.3676610178597173</v>
      </c>
      <c r="L330" s="302">
        <f t="shared" ref="L330:L331" si="253">D335-D330</f>
        <v>-1.0231166147128583</v>
      </c>
      <c r="M330" s="302">
        <f t="shared" ref="M330:M331" si="254">F335-F330</f>
        <v>0.15897629027853233</v>
      </c>
      <c r="N330" s="302">
        <f t="shared" ref="N330:N331" si="255">SUM(K330:M330)</f>
        <v>4.5035206934253917</v>
      </c>
    </row>
    <row r="331" spans="1:14" x14ac:dyDescent="0.2">
      <c r="A331" s="282" t="s">
        <v>363</v>
      </c>
      <c r="B331" s="302">
        <f>SUM(B329:B330)</f>
        <v>114.89800000042338</v>
      </c>
      <c r="C331" s="299" t="str">
        <f>CONCATENATE("(",ROUND((B331/$H331)*100,1),")")</f>
        <v>(75.2)</v>
      </c>
      <c r="D331" s="302">
        <f>SUM(D329:D330)</f>
        <v>28.931999999607264</v>
      </c>
      <c r="E331" s="299" t="str">
        <f>CONCATENATE("(",ROUND((D331/$H331)*100,1),")")</f>
        <v>(18.9)</v>
      </c>
      <c r="F331" s="302">
        <f>SUM(F329:F330)</f>
        <v>8.9859999999694118</v>
      </c>
      <c r="G331" s="299" t="str">
        <f>CONCATENATE("(",ROUND((F331/$H331)*100,1),")")</f>
        <v>(5.9)</v>
      </c>
      <c r="H331" s="302">
        <f>SUM(H329:H330)</f>
        <v>152.81600000000006</v>
      </c>
      <c r="I331" s="299" t="str">
        <f>CONCATENATE("(",ROUND((H331/$H331)*100,1),")")</f>
        <v>(100)</v>
      </c>
      <c r="K331" s="302">
        <f t="shared" si="252"/>
        <v>7.7022376505855021</v>
      </c>
      <c r="L331" s="302">
        <f t="shared" si="253"/>
        <v>-0.52517663829085848</v>
      </c>
      <c r="M331" s="302">
        <f t="shared" si="254"/>
        <v>0.8259389877051504</v>
      </c>
      <c r="N331" s="302">
        <f t="shared" si="255"/>
        <v>8.0029999999997941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68.085576632826971</v>
      </c>
      <c r="C334" s="299" t="str">
        <f>CONCATENATE("(",ROUND((B334/$H336)*100,1),")")</f>
        <v>(42.3)</v>
      </c>
      <c r="D334" s="302">
        <f>'Ind T6'!W135</f>
        <v>9.6529399763920427</v>
      </c>
      <c r="E334" s="299" t="str">
        <f>CONCATENATE("(",ROUND((D334/$H336)*100,1),")")</f>
        <v>(6)</v>
      </c>
      <c r="F334" s="302">
        <f>'Ind T6'!X135</f>
        <v>5.9989626974632655</v>
      </c>
      <c r="G334" s="299" t="str">
        <f>CONCATENATE("(",ROUND((F334/$H336)*100,1),")")</f>
        <v>(3.7)</v>
      </c>
      <c r="H334" s="302">
        <f>SUM(B334,D334,F334)</f>
        <v>83.737479306682289</v>
      </c>
      <c r="I334" s="299" t="str">
        <f>CONCATENATE("(",ROUND((H334/$H336)*100,1),")")</f>
        <v>(52.1)</v>
      </c>
      <c r="K334" s="302">
        <f>B334-B324</f>
        <v>-1.6314233676086047</v>
      </c>
      <c r="L334" s="302">
        <f>D334-D324</f>
        <v>-2.8060023670182233E-2</v>
      </c>
      <c r="M334" s="302">
        <f>F334-F324</f>
        <v>0.62796269743212374</v>
      </c>
      <c r="N334" s="302">
        <f>SUM(K334:M334)</f>
        <v>-1.0315206938466632</v>
      </c>
    </row>
    <row r="335" spans="1:14" x14ac:dyDescent="0.2">
      <c r="A335" s="282" t="s">
        <v>365</v>
      </c>
      <c r="B335" s="302">
        <f>'Ind T6'!V134</f>
        <v>54.514661018181911</v>
      </c>
      <c r="C335" s="299" t="str">
        <f>CONCATENATE("(",ROUND((B335/$H336)*100,1),")")</f>
        <v>(33.9)</v>
      </c>
      <c r="D335" s="302">
        <f>'Ind T6'!W134</f>
        <v>18.753883384924364</v>
      </c>
      <c r="E335" s="299" t="str">
        <f>CONCATENATE("(",ROUND((D335/$H336)*100,1),")")</f>
        <v>(11.7)</v>
      </c>
      <c r="F335" s="302">
        <f>'Ind T6'!X134</f>
        <v>3.8129762902112971</v>
      </c>
      <c r="G335" s="299" t="str">
        <f>CONCATENATE("(",ROUND((F335/$H336)*100,1),")")</f>
        <v>(2.4)</v>
      </c>
      <c r="H335" s="302">
        <f>SUM(B335,D335,F335)</f>
        <v>77.081520693317572</v>
      </c>
      <c r="I335" s="299" t="str">
        <f>CONCATENATE("(",ROUND((H335/$H336)*100,1),")")</f>
        <v>(47.9)</v>
      </c>
      <c r="K335" s="302">
        <f t="shared" ref="K335:K336" si="256">B335-B325</f>
        <v>4.2326610184979572</v>
      </c>
      <c r="L335" s="302">
        <f t="shared" ref="L335:L336" si="257">D335-D325</f>
        <v>-3.1541166149314677</v>
      </c>
      <c r="M335" s="302">
        <f t="shared" ref="M335:M336" si="258">F335-F325</f>
        <v>-5.023709720127556E-3</v>
      </c>
      <c r="N335" s="302">
        <f t="shared" ref="N335:N336" si="259">SUM(K335:M335)</f>
        <v>1.073520693846362</v>
      </c>
    </row>
    <row r="336" spans="1:14" x14ac:dyDescent="0.2">
      <c r="A336" s="282" t="s">
        <v>363</v>
      </c>
      <c r="B336" s="302">
        <f>SUM(B334:B335)</f>
        <v>122.60023765100888</v>
      </c>
      <c r="C336" s="299" t="str">
        <f>CONCATENATE("(",ROUND((B336/$H336)*100,1),")")</f>
        <v>(76.2)</v>
      </c>
      <c r="D336" s="302">
        <f>SUM(D334:D335)</f>
        <v>28.406823361316405</v>
      </c>
      <c r="E336" s="299" t="str">
        <f>CONCATENATE("(",ROUND((D336/$H336)*100,1),")")</f>
        <v>(17.7)</v>
      </c>
      <c r="F336" s="302">
        <f>SUM(F334:F335)</f>
        <v>9.8119389876745622</v>
      </c>
      <c r="G336" s="299" t="str">
        <f>CONCATENATE("(",ROUND((F336/$H336)*100,1),")")</f>
        <v>(6.1)</v>
      </c>
      <c r="H336" s="302">
        <f>SUM(H334:H335)</f>
        <v>160.81899999999985</v>
      </c>
      <c r="I336" s="299" t="str">
        <f>CONCATENATE("(",ROUND((H336/$H336)*100,1),")")</f>
        <v>(100)</v>
      </c>
      <c r="K336" s="302">
        <f t="shared" si="256"/>
        <v>2.6012376508893453</v>
      </c>
      <c r="L336" s="302">
        <f t="shared" si="257"/>
        <v>-3.1821766386016535</v>
      </c>
      <c r="M336" s="302">
        <f t="shared" si="258"/>
        <v>0.6229389877119953</v>
      </c>
      <c r="N336" s="302">
        <f t="shared" si="259"/>
        <v>4.1999999999687176E-2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302.28955425113833</v>
      </c>
      <c r="C345" s="299" t="str">
        <f>CONCATENATE("(",ROUND((B345/$H347)*100,1),")")</f>
        <v>(38.9)</v>
      </c>
      <c r="D345" s="302">
        <f>'Ind T6'!M144</f>
        <v>32.004164552406834</v>
      </c>
      <c r="E345" s="299" t="str">
        <f>CONCATENATE("(",ROUND((D345/$H347)*100,1),")")</f>
        <v>(4.1)</v>
      </c>
      <c r="F345" s="302">
        <f>'Ind T6'!N144</f>
        <v>68.255350943644231</v>
      </c>
      <c r="G345" s="299" t="str">
        <f>CONCATENATE("(",ROUND((F345/$H347)*100,1),")")</f>
        <v>(8.8)</v>
      </c>
      <c r="H345" s="302">
        <f>SUM(B345,D345,F345)</f>
        <v>402.54906974718938</v>
      </c>
      <c r="I345" s="299" t="str">
        <f>CONCATENATE("(",ROUND((H345/$H347)*100,1),")")</f>
        <v>(51.7)</v>
      </c>
      <c r="K345" s="302">
        <f>B350-B345</f>
        <v>12.741210863475203</v>
      </c>
      <c r="L345" s="302">
        <f>D350-D345</f>
        <v>2.4519191306418691</v>
      </c>
      <c r="M345" s="302">
        <f>F350-F345</f>
        <v>4.1868250015459694</v>
      </c>
      <c r="N345" s="302">
        <f>SUM(K345:M345)</f>
        <v>19.379954995663041</v>
      </c>
    </row>
    <row r="346" spans="1:14" x14ac:dyDescent="0.2">
      <c r="A346" s="282" t="s">
        <v>365</v>
      </c>
      <c r="B346" s="302">
        <f>'Ind T6'!L143</f>
        <v>246.56426773095146</v>
      </c>
      <c r="C346" s="299" t="str">
        <f>CONCATENATE("(",ROUND((B346/$H347)*100,1),")")</f>
        <v>(31.7)</v>
      </c>
      <c r="D346" s="302">
        <f>'Ind T6'!M143</f>
        <v>84.541434676767253</v>
      </c>
      <c r="E346" s="299" t="str">
        <f>CONCATENATE("(",ROUND((D346/$H347)*100,1),")")</f>
        <v>(10.9)</v>
      </c>
      <c r="F346" s="302">
        <f>'Ind T6'!N143</f>
        <v>44.314227845091338</v>
      </c>
      <c r="G346" s="299" t="str">
        <f>CONCATENATE("(",ROUND((F346/$H347)*100,1),")")</f>
        <v>(5.7)</v>
      </c>
      <c r="H346" s="302">
        <f t="shared" ref="H346" si="260">SUM(B346,D346,F346)</f>
        <v>375.41993025281005</v>
      </c>
      <c r="I346" s="299" t="str">
        <f>CONCATENATE("(",ROUND((H346/$H347)*100,1),")")</f>
        <v>(48.3)</v>
      </c>
      <c r="K346" s="302">
        <f t="shared" ref="K346:K347" si="261">B351-B346</f>
        <v>16.316370731933574</v>
      </c>
      <c r="L346" s="302">
        <f t="shared" ref="L346:L347" si="262">D351-D346</f>
        <v>5.781784689960233</v>
      </c>
      <c r="M346" s="302">
        <f t="shared" ref="M346:M347" si="263">F351-F346</f>
        <v>4.0358895824451224</v>
      </c>
      <c r="N346" s="302">
        <f t="shared" ref="N346:N347" si="264">SUM(K346:M346)</f>
        <v>26.13404500433893</v>
      </c>
    </row>
    <row r="347" spans="1:14" x14ac:dyDescent="0.2">
      <c r="A347" s="282" t="s">
        <v>363</v>
      </c>
      <c r="B347" s="302">
        <f>SUM(B345:B346)</f>
        <v>548.85382198208981</v>
      </c>
      <c r="C347" s="299" t="str">
        <f>CONCATENATE("(",ROUND((B347/$H347)*100,1),")")</f>
        <v>(70.5)</v>
      </c>
      <c r="D347" s="302">
        <f>SUM(D345:D346)</f>
        <v>116.54559922917409</v>
      </c>
      <c r="E347" s="299" t="str">
        <f>CONCATENATE("(",ROUND((D347/$H347)*100,1),")")</f>
        <v>(15)</v>
      </c>
      <c r="F347" s="302">
        <f>SUM(F345:F346)</f>
        <v>112.56957878873557</v>
      </c>
      <c r="G347" s="299" t="str">
        <f>CONCATENATE("(",ROUND((F347/$H347)*100,1),")")</f>
        <v>(14.5)</v>
      </c>
      <c r="H347" s="302">
        <f>SUM(H345:H346)</f>
        <v>777.96899999999937</v>
      </c>
      <c r="I347" s="299" t="str">
        <f>CONCATENATE("(",ROUND((H347/$H347)*100,1),")")</f>
        <v>(100)</v>
      </c>
      <c r="K347" s="302">
        <f t="shared" si="261"/>
        <v>29.057581595408692</v>
      </c>
      <c r="L347" s="302">
        <f t="shared" si="262"/>
        <v>8.233703820602102</v>
      </c>
      <c r="M347" s="302">
        <f t="shared" si="263"/>
        <v>8.2227145839910918</v>
      </c>
      <c r="N347" s="302">
        <f t="shared" si="264"/>
        <v>45.514000000001886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315.03076511461353</v>
      </c>
      <c r="C350" s="299" t="str">
        <f>CONCATENATE("(",ROUND((B350/$H352)*100,1),")")</f>
        <v>(38.3)</v>
      </c>
      <c r="D350" s="302">
        <f>'Ind T6'!R144</f>
        <v>34.456083683048703</v>
      </c>
      <c r="E350" s="299" t="str">
        <f>CONCATENATE("(",ROUND((D350/$H352)*100,1),")")</f>
        <v>(4.2)</v>
      </c>
      <c r="F350" s="302">
        <f>'Ind T6'!S144</f>
        <v>72.442175945190201</v>
      </c>
      <c r="G350" s="299" t="str">
        <f>CONCATENATE("(",ROUND((F350/$H352)*100,1),")")</f>
        <v>(8.8)</v>
      </c>
      <c r="H350" s="302">
        <f>SUM(B350,D350,F350)</f>
        <v>421.92902474285245</v>
      </c>
      <c r="I350" s="299" t="str">
        <f>CONCATENATE("(",ROUND((H350/$H352)*100,1),")")</f>
        <v>(51.2)</v>
      </c>
      <c r="K350" s="302">
        <f>B355-B350</f>
        <v>11.752860095961012</v>
      </c>
      <c r="L350" s="302">
        <f>D355-D350</f>
        <v>3.6048726642305269</v>
      </c>
      <c r="M350" s="302">
        <f>F355-F350</f>
        <v>4.4307358924730806</v>
      </c>
      <c r="N350" s="302">
        <f>SUM(K350:M350)</f>
        <v>19.788468652664619</v>
      </c>
    </row>
    <row r="351" spans="1:14" x14ac:dyDescent="0.2">
      <c r="A351" s="282" t="s">
        <v>365</v>
      </c>
      <c r="B351" s="302">
        <f>'Ind T6'!Q143</f>
        <v>262.88063846288503</v>
      </c>
      <c r="C351" s="299" t="str">
        <f>CONCATENATE("(",ROUND((B351/$H352)*100,1),")")</f>
        <v>(31.9)</v>
      </c>
      <c r="D351" s="302">
        <f>'Ind T6'!R143</f>
        <v>90.323219366727486</v>
      </c>
      <c r="E351" s="299" t="str">
        <f>CONCATENATE("(",ROUND((D351/$H352)*100,1),")")</f>
        <v>(11)</v>
      </c>
      <c r="F351" s="302">
        <f>'Ind T6'!S143</f>
        <v>48.35011742753646</v>
      </c>
      <c r="G351" s="299" t="str">
        <f>CONCATENATE("(",ROUND((F351/$H352)*100,1),")")</f>
        <v>(5.9)</v>
      </c>
      <c r="H351" s="302">
        <f t="shared" ref="H351" si="265">SUM(B351,D351,F351)</f>
        <v>401.55397525714898</v>
      </c>
      <c r="I351" s="299" t="str">
        <f>CONCATENATE("(",ROUND((H351/$H352)*100,1),")")</f>
        <v>(48.8)</v>
      </c>
      <c r="K351" s="302">
        <f t="shared" ref="K351:K352" si="266">B356-B351</f>
        <v>16.80504076002012</v>
      </c>
      <c r="L351" s="302">
        <f t="shared" ref="L351:L352" si="267">D356-D351</f>
        <v>6.9256690963576943</v>
      </c>
      <c r="M351" s="302">
        <f t="shared" ref="M351:M352" si="268">F356-F351</f>
        <v>4.9068214909566095</v>
      </c>
      <c r="N351" s="302">
        <f t="shared" ref="N351:N352" si="269">SUM(K351:M351)</f>
        <v>28.637531347334424</v>
      </c>
    </row>
    <row r="352" spans="1:14" x14ac:dyDescent="0.2">
      <c r="A352" s="282" t="s">
        <v>363</v>
      </c>
      <c r="B352" s="302">
        <f>SUM(B350:B351)</f>
        <v>577.9114035774985</v>
      </c>
      <c r="C352" s="299" t="str">
        <f>CONCATENATE("(",ROUND((B352/$H352)*100,1),")")</f>
        <v>(70.2)</v>
      </c>
      <c r="D352" s="302">
        <f>SUM(D350:D351)</f>
        <v>124.77930304977619</v>
      </c>
      <c r="E352" s="299" t="str">
        <f>CONCATENATE("(",ROUND((D352/$H352)*100,1),")")</f>
        <v>(15.2)</v>
      </c>
      <c r="F352" s="302">
        <f>SUM(F350:F351)</f>
        <v>120.79229337272666</v>
      </c>
      <c r="G352" s="299" t="str">
        <f>CONCATENATE("(",ROUND((F352/$H352)*100,1),")")</f>
        <v>(14.7)</v>
      </c>
      <c r="H352" s="302">
        <f>SUM(H350:H351)</f>
        <v>823.48300000000143</v>
      </c>
      <c r="I352" s="299" t="str">
        <f>CONCATENATE("(",ROUND((H352/$H352)*100,1),")")</f>
        <v>(100)</v>
      </c>
      <c r="K352" s="302">
        <f t="shared" si="266"/>
        <v>28.557900855981188</v>
      </c>
      <c r="L352" s="302">
        <f t="shared" si="267"/>
        <v>10.530541760588221</v>
      </c>
      <c r="M352" s="302">
        <f t="shared" si="268"/>
        <v>9.337557383429683</v>
      </c>
      <c r="N352" s="302">
        <f t="shared" si="269"/>
        <v>48.425999999999092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326.78362521057454</v>
      </c>
      <c r="C355" s="299" t="str">
        <f>CONCATENATE("(",ROUND((B355/$H357)*100,1),")")</f>
        <v>(37.5)</v>
      </c>
      <c r="D355" s="302">
        <f>'Ind T6'!W144</f>
        <v>38.06095634727923</v>
      </c>
      <c r="E355" s="299" t="str">
        <f>CONCATENATE("(",ROUND((D355/$H357)*100,1),")")</f>
        <v>(4.4)</v>
      </c>
      <c r="F355" s="302">
        <f>'Ind T6'!X144</f>
        <v>76.872911837663281</v>
      </c>
      <c r="G355" s="299" t="str">
        <f>CONCATENATE("(",ROUND((F355/$H357)*100,1),")")</f>
        <v>(8.8)</v>
      </c>
      <c r="H355" s="302">
        <f>SUM(B355,D355,F355)</f>
        <v>441.71749339551707</v>
      </c>
      <c r="I355" s="299" t="str">
        <f>CONCATENATE("(",ROUND((H355/$H357)*100,1),")")</f>
        <v>(50.7)</v>
      </c>
      <c r="K355" s="302">
        <f>B355-B345</f>
        <v>24.494070959436215</v>
      </c>
      <c r="L355" s="302">
        <f>D355-D345</f>
        <v>6.0567917948723959</v>
      </c>
      <c r="M355" s="302">
        <f>F355-F345</f>
        <v>8.61756089401905</v>
      </c>
      <c r="N355" s="302">
        <f>SUM(K355:M355)</f>
        <v>39.168423648327661</v>
      </c>
    </row>
    <row r="356" spans="1:14" x14ac:dyDescent="0.2">
      <c r="A356" s="282" t="s">
        <v>365</v>
      </c>
      <c r="B356" s="302">
        <f>'Ind T6'!V143</f>
        <v>279.68567922290515</v>
      </c>
      <c r="C356" s="299" t="str">
        <f>CONCATENATE("(",ROUND((B356/$H357)*100,1),")")</f>
        <v>(32.1)</v>
      </c>
      <c r="D356" s="302">
        <f>'Ind T6'!W143</f>
        <v>97.24888846308518</v>
      </c>
      <c r="E356" s="299" t="str">
        <f>CONCATENATE("(",ROUND((D356/$H357)*100,1),")")</f>
        <v>(11.2)</v>
      </c>
      <c r="F356" s="302">
        <f>'Ind T6'!X143</f>
        <v>53.25693891849307</v>
      </c>
      <c r="G356" s="299" t="str">
        <f>CONCATENATE("(",ROUND((F356/$H357)*100,1),")")</f>
        <v>(6.1)</v>
      </c>
      <c r="H356" s="302">
        <f t="shared" ref="H356" si="270">SUM(B356,D356,F356)</f>
        <v>430.19150660448338</v>
      </c>
      <c r="I356" s="299" t="str">
        <f>CONCATENATE("(",ROUND((H356/$H357)*100,1),")")</f>
        <v>(49.3)</v>
      </c>
      <c r="K356" s="302">
        <f t="shared" ref="K356:K357" si="271">B356-B346</f>
        <v>33.121411491953694</v>
      </c>
      <c r="L356" s="302">
        <f t="shared" ref="L356:L357" si="272">D356-D346</f>
        <v>12.707453786317927</v>
      </c>
      <c r="M356" s="302">
        <f t="shared" ref="M356:M357" si="273">F356-F346</f>
        <v>8.9427110734017319</v>
      </c>
      <c r="N356" s="302">
        <f t="shared" ref="N356:N357" si="274">SUM(K356:M356)</f>
        <v>54.771576351673353</v>
      </c>
    </row>
    <row r="357" spans="1:14" x14ac:dyDescent="0.2">
      <c r="A357" s="282" t="s">
        <v>363</v>
      </c>
      <c r="B357" s="302">
        <f>SUM(B355:B356)</f>
        <v>606.46930443347969</v>
      </c>
      <c r="C357" s="299" t="str">
        <f>CONCATENATE("(",ROUND((B357/$H357)*100,1),")")</f>
        <v>(69.6)</v>
      </c>
      <c r="D357" s="302">
        <f>SUM(D355:D356)</f>
        <v>135.30984481036441</v>
      </c>
      <c r="E357" s="299" t="str">
        <f>CONCATENATE("(",ROUND((D357/$H357)*100,1),")")</f>
        <v>(15.5)</v>
      </c>
      <c r="F357" s="302">
        <f>SUM(F355:F356)</f>
        <v>130.12985075615634</v>
      </c>
      <c r="G357" s="299" t="str">
        <f>CONCATENATE("(",ROUND((F357/$H357)*100,1),")")</f>
        <v>(14.9)</v>
      </c>
      <c r="H357" s="302">
        <f>SUM(H355:H356)</f>
        <v>871.90900000000045</v>
      </c>
      <c r="I357" s="299" t="str">
        <f>CONCATENATE("(",ROUND((H357/$H357)*100,1),")")</f>
        <v>(100)</v>
      </c>
      <c r="K357" s="302">
        <f t="shared" si="271"/>
        <v>57.61548245138988</v>
      </c>
      <c r="L357" s="302">
        <f t="shared" si="272"/>
        <v>18.764245581190323</v>
      </c>
      <c r="M357" s="302">
        <f t="shared" si="273"/>
        <v>17.560271967420775</v>
      </c>
      <c r="N357" s="302">
        <f t="shared" si="274"/>
        <v>93.940000000000978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224.07738423166106</v>
      </c>
      <c r="C366" s="299" t="str">
        <f>CONCATENATE("(",ROUND((B366/$H368)*100,1),")")</f>
        <v>(38.4)</v>
      </c>
      <c r="D366" s="302">
        <f>'Ind T6'!M153</f>
        <v>84.714145261141852</v>
      </c>
      <c r="E366" s="299" t="str">
        <f>CONCATENATE("(",ROUND((D366/$H368)*100,1),")")</f>
        <v>(14.5)</v>
      </c>
      <c r="F366" s="302">
        <f>'Ind T6'!N153</f>
        <v>17.031029204090583</v>
      </c>
      <c r="G366" s="299" t="str">
        <f>CONCATENATE("(",ROUND((F366/$H368)*100,1),")")</f>
        <v>(2.9)</v>
      </c>
      <c r="H366" s="302">
        <f>SUM(B366,D366,F366)</f>
        <v>325.82255869689351</v>
      </c>
      <c r="I366" s="299" t="str">
        <f>CONCATENATE("(",ROUND((H366/$H368)*100,1),")")</f>
        <v>(55.9)</v>
      </c>
      <c r="K366" s="302">
        <f>B371-B366</f>
        <v>11.212615768291698</v>
      </c>
      <c r="L366" s="302">
        <f>D371-D366</f>
        <v>4.0538547382355858</v>
      </c>
      <c r="M366" s="302">
        <f>F371-F366</f>
        <v>0.57297079697537967</v>
      </c>
      <c r="N366" s="302">
        <f>SUM(K366:M366)</f>
        <v>15.839441303502664</v>
      </c>
    </row>
    <row r="367" spans="1:14" x14ac:dyDescent="0.2">
      <c r="A367" s="282" t="s">
        <v>365</v>
      </c>
      <c r="B367" s="302">
        <f>'Ind T6'!L152</f>
        <v>127.44821853853634</v>
      </c>
      <c r="C367" s="299" t="str">
        <f>CONCATENATE("(",ROUND((B367/$H368)*100,1),")")</f>
        <v>(21.9)</v>
      </c>
      <c r="D367" s="302">
        <f>'Ind T6'!M152</f>
        <v>104.58517933455725</v>
      </c>
      <c r="E367" s="299" t="str">
        <f>CONCATENATE("(",ROUND((D367/$H368)*100,1),")")</f>
        <v>(17.9)</v>
      </c>
      <c r="F367" s="302">
        <f>'Ind T6'!N152</f>
        <v>25.32804343001273</v>
      </c>
      <c r="G367" s="299" t="str">
        <f>CONCATENATE("(",ROUND((F367/$H368)*100,1),")")</f>
        <v>(4.3)</v>
      </c>
      <c r="H367" s="302">
        <f t="shared" ref="H367" si="275">SUM(B367,D367,F367)</f>
        <v>257.36144130310629</v>
      </c>
      <c r="I367" s="299" t="str">
        <f>CONCATENATE("(",ROUND((H367/$H368)*100,1),")")</f>
        <v>(44.1)</v>
      </c>
      <c r="K367" s="302">
        <f t="shared" ref="K367:K368" si="276">B372-B367</f>
        <v>8.7847814622105886</v>
      </c>
      <c r="L367" s="302">
        <f t="shared" ref="L367:L368" si="277">D372-D367</f>
        <v>3.1698206646073004</v>
      </c>
      <c r="M367" s="302">
        <f t="shared" ref="M367:M368" si="278">F372-F367</f>
        <v>0.82395656968070341</v>
      </c>
      <c r="N367" s="302">
        <f t="shared" ref="N367:N368" si="279">SUM(K367:M367)</f>
        <v>12.778558696498592</v>
      </c>
    </row>
    <row r="368" spans="1:14" x14ac:dyDescent="0.2">
      <c r="A368" s="282" t="s">
        <v>363</v>
      </c>
      <c r="B368" s="302">
        <f>SUM(B366:B367)</f>
        <v>351.52560277019739</v>
      </c>
      <c r="C368" s="299" t="str">
        <f>CONCATENATE("(",ROUND((B368/$H368)*100,1),")")</f>
        <v>(60.3)</v>
      </c>
      <c r="D368" s="302">
        <f>SUM(D366:D367)</f>
        <v>189.29932459569909</v>
      </c>
      <c r="E368" s="299" t="str">
        <f>CONCATENATE("(",ROUND((D368/$H368)*100,1),")")</f>
        <v>(32.5)</v>
      </c>
      <c r="F368" s="302">
        <f>SUM(F366:F367)</f>
        <v>42.359072634103313</v>
      </c>
      <c r="G368" s="299" t="str">
        <f>CONCATENATE("(",ROUND((F368/$H368)*100,1),")")</f>
        <v>(7.3)</v>
      </c>
      <c r="H368" s="302">
        <f>SUM(H366:H367)</f>
        <v>583.18399999999974</v>
      </c>
      <c r="I368" s="299" t="str">
        <f>CONCATENATE("(",ROUND((H368/$H368)*100,1),")")</f>
        <v>(100)</v>
      </c>
      <c r="K368" s="302">
        <f t="shared" si="276"/>
        <v>19.997397230502258</v>
      </c>
      <c r="L368" s="302">
        <f t="shared" si="277"/>
        <v>7.2236754028429004</v>
      </c>
      <c r="M368" s="302">
        <f t="shared" si="278"/>
        <v>1.3969273666560866</v>
      </c>
      <c r="N368" s="302">
        <f t="shared" si="279"/>
        <v>28.618000000001246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235.28999999995276</v>
      </c>
      <c r="C371" s="299" t="str">
        <f>CONCATENATE("(",ROUND((B371/$H373)*100,1),")")</f>
        <v>(38.5)</v>
      </c>
      <c r="D371" s="302">
        <f>'Ind T6'!R153</f>
        <v>88.767999999377437</v>
      </c>
      <c r="E371" s="299" t="str">
        <f>CONCATENATE("(",ROUND((D371/$H373)*100,1),")")</f>
        <v>(14.5)</v>
      </c>
      <c r="F371" s="302">
        <f>'Ind T6'!S153</f>
        <v>17.604000001065963</v>
      </c>
      <c r="G371" s="299" t="str">
        <f>CONCATENATE("(",ROUND((F371/$H373)*100,1),")")</f>
        <v>(2.9)</v>
      </c>
      <c r="H371" s="302">
        <f>SUM(B371,D371,F371)</f>
        <v>341.66200000039618</v>
      </c>
      <c r="I371" s="299" t="str">
        <f>CONCATENATE("(",ROUND((H371/$H373)*100,1),")")</f>
        <v>(55.8)</v>
      </c>
      <c r="K371" s="302">
        <f>B376-B371</f>
        <v>12.54899999945917</v>
      </c>
      <c r="L371" s="302">
        <f>D376-D371</f>
        <v>3.8789999998706008</v>
      </c>
      <c r="M371" s="302">
        <f>F376-F371</f>
        <v>0.99799999982727883</v>
      </c>
      <c r="N371" s="302">
        <f>SUM(K371:M371)</f>
        <v>17.42599999915705</v>
      </c>
    </row>
    <row r="372" spans="1:14" x14ac:dyDescent="0.2">
      <c r="A372" s="282" t="s">
        <v>365</v>
      </c>
      <c r="B372" s="302">
        <f>'Ind T6'!Q152</f>
        <v>136.23300000074693</v>
      </c>
      <c r="C372" s="299" t="str">
        <f>CONCATENATE("(",ROUND((B372/$H373)*100,1),")")</f>
        <v>(22.3)</v>
      </c>
      <c r="D372" s="302">
        <f>'Ind T6'!R152</f>
        <v>107.75499999916455</v>
      </c>
      <c r="E372" s="299" t="str">
        <f>CONCATENATE("(",ROUND((D372/$H373)*100,1),")")</f>
        <v>(17.6)</v>
      </c>
      <c r="F372" s="302">
        <f>'Ind T6'!S152</f>
        <v>26.151999999693434</v>
      </c>
      <c r="G372" s="299" t="str">
        <f>CONCATENATE("(",ROUND((F372/$H373)*100,1),")")</f>
        <v>(4.3)</v>
      </c>
      <c r="H372" s="302">
        <f t="shared" ref="H372" si="280">SUM(B372,D372,F372)</f>
        <v>270.13999999960492</v>
      </c>
      <c r="I372" s="299" t="str">
        <f>CONCATENATE("(",ROUND((H372/$H373)*100,1),")")</f>
        <v>(44.2)</v>
      </c>
      <c r="K372" s="302">
        <f t="shared" ref="K372:K373" si="281">B377-B372</f>
        <v>10.46299999919222</v>
      </c>
      <c r="L372" s="302">
        <f t="shared" ref="L372:L373" si="282">D377-D372</f>
        <v>1.8670000014088828</v>
      </c>
      <c r="M372" s="302">
        <f t="shared" ref="M372:M373" si="283">F377-F372</f>
        <v>1.6420000002400812</v>
      </c>
      <c r="N372" s="302">
        <f t="shared" ref="N372:N373" si="284">SUM(K372:M372)</f>
        <v>13.972000000841184</v>
      </c>
    </row>
    <row r="373" spans="1:14" x14ac:dyDescent="0.2">
      <c r="A373" s="282" t="s">
        <v>363</v>
      </c>
      <c r="B373" s="302">
        <f>SUM(B371:B372)</f>
        <v>371.52300000069965</v>
      </c>
      <c r="C373" s="299" t="str">
        <f>CONCATENATE("(",ROUND((B373/$H373)*100,1),")")</f>
        <v>(60.7)</v>
      </c>
      <c r="D373" s="302">
        <f>SUM(D371:D372)</f>
        <v>196.52299999854199</v>
      </c>
      <c r="E373" s="299" t="str">
        <f>CONCATENATE("(",ROUND((D373/$H373)*100,1),")")</f>
        <v>(32.1)</v>
      </c>
      <c r="F373" s="302">
        <f>SUM(F371:F372)</f>
        <v>43.7560000007594</v>
      </c>
      <c r="G373" s="299" t="str">
        <f>CONCATENATE("(",ROUND((F373/$H373)*100,1),")")</f>
        <v>(7.2)</v>
      </c>
      <c r="H373" s="302">
        <f>SUM(H371:H372)</f>
        <v>611.80200000000104</v>
      </c>
      <c r="I373" s="299" t="str">
        <f>CONCATENATE("(",ROUND((H373/$H373)*100,1),")")</f>
        <v>(100)</v>
      </c>
      <c r="K373" s="302">
        <f t="shared" si="281"/>
        <v>23.01199999865139</v>
      </c>
      <c r="L373" s="302">
        <f t="shared" si="282"/>
        <v>5.7460000012794694</v>
      </c>
      <c r="M373" s="302">
        <f t="shared" si="283"/>
        <v>2.64000000006736</v>
      </c>
      <c r="N373" s="302">
        <f t="shared" si="284"/>
        <v>31.39799999999822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247.83899999941193</v>
      </c>
      <c r="C376" s="299" t="str">
        <f>CONCATENATE("(",ROUND((B376/$H378)*100,1),")")</f>
        <v>(38.5)</v>
      </c>
      <c r="D376" s="302">
        <f>'Ind T6'!W153</f>
        <v>92.646999999248038</v>
      </c>
      <c r="E376" s="299" t="str">
        <f>CONCATENATE("(",ROUND((D376/$H378)*100,1),")")</f>
        <v>(14.4)</v>
      </c>
      <c r="F376" s="302">
        <f>'Ind T6'!X153</f>
        <v>18.602000000893241</v>
      </c>
      <c r="G376" s="299" t="str">
        <f>CONCATENATE("(",ROUND((F376/$H378)*100,1),")")</f>
        <v>(2.9)</v>
      </c>
      <c r="H376" s="302">
        <f>SUM(B376,D376,F376)</f>
        <v>359.08799999955318</v>
      </c>
      <c r="I376" s="299" t="str">
        <f>CONCATENATE("(",ROUND((H376/$H378)*100,1),")")</f>
        <v>(55.8)</v>
      </c>
      <c r="K376" s="302">
        <f>B376-B366</f>
        <v>23.761615767750868</v>
      </c>
      <c r="L376" s="302">
        <f>D376-D366</f>
        <v>7.9328547381061867</v>
      </c>
      <c r="M376" s="302">
        <f>F376-F366</f>
        <v>1.5709707968026585</v>
      </c>
      <c r="N376" s="302">
        <f>SUM(K376:M376)</f>
        <v>33.26544130265971</v>
      </c>
    </row>
    <row r="377" spans="1:14" x14ac:dyDescent="0.2">
      <c r="A377" s="282" t="s">
        <v>365</v>
      </c>
      <c r="B377" s="302">
        <f>'Ind T6'!V152</f>
        <v>146.69599999993915</v>
      </c>
      <c r="C377" s="299" t="str">
        <f>CONCATENATE("(",ROUND((B377/$H378)*100,1),")")</f>
        <v>(22.8)</v>
      </c>
      <c r="D377" s="302">
        <f>'Ind T6'!W152</f>
        <v>109.62200000057344</v>
      </c>
      <c r="E377" s="299" t="str">
        <f>CONCATENATE("(",ROUND((D377/$H378)*100,1),")")</f>
        <v>(17)</v>
      </c>
      <c r="F377" s="302">
        <f>'Ind T6'!X152</f>
        <v>27.793999999933515</v>
      </c>
      <c r="G377" s="299" t="str">
        <f>CONCATENATE("(",ROUND((F377/$H378)*100,1),")")</f>
        <v>(4.3)</v>
      </c>
      <c r="H377" s="302">
        <f t="shared" ref="H377" si="285">SUM(B377,D377,F377)</f>
        <v>284.11200000044613</v>
      </c>
      <c r="I377" s="299" t="str">
        <f>CONCATENATE("(",ROUND((H377/$H378)*100,1),")")</f>
        <v>(44.2)</v>
      </c>
      <c r="K377" s="302">
        <f t="shared" ref="K377:K378" si="286">B377-B367</f>
        <v>19.247781461402809</v>
      </c>
      <c r="L377" s="302">
        <f t="shared" ref="L377:L378" si="287">D377-D367</f>
        <v>5.0368206660161832</v>
      </c>
      <c r="M377" s="302">
        <f t="shared" ref="M377:M378" si="288">F377-F367</f>
        <v>2.4659565699207846</v>
      </c>
      <c r="N377" s="302">
        <f t="shared" ref="N377:N378" si="289">SUM(K377:M377)</f>
        <v>26.750558697339777</v>
      </c>
    </row>
    <row r="378" spans="1:14" x14ac:dyDescent="0.2">
      <c r="A378" s="282" t="s">
        <v>363</v>
      </c>
      <c r="B378" s="302">
        <f>SUM(B376:B377)</f>
        <v>394.53499999935104</v>
      </c>
      <c r="C378" s="299" t="str">
        <f>CONCATENATE("(",ROUND((B378/$H378)*100,1),")")</f>
        <v>(61.3)</v>
      </c>
      <c r="D378" s="302">
        <f>SUM(D376:D377)</f>
        <v>202.26899999982146</v>
      </c>
      <c r="E378" s="299" t="str">
        <f>CONCATENATE("(",ROUND((D378/$H378)*100,1),")")</f>
        <v>(31.4)</v>
      </c>
      <c r="F378" s="302">
        <f>SUM(F376:F377)</f>
        <v>46.39600000082676</v>
      </c>
      <c r="G378" s="299" t="str">
        <f>CONCATENATE("(",ROUND((F378/$H378)*100,1),")")</f>
        <v>(7.2)</v>
      </c>
      <c r="H378" s="302">
        <f>SUM(H376:H377)</f>
        <v>643.19999999999936</v>
      </c>
      <c r="I378" s="299" t="str">
        <f>CONCATENATE("(",ROUND((H378/$H378)*100,1),")")</f>
        <v>(100)</v>
      </c>
      <c r="K378" s="302">
        <f t="shared" si="286"/>
        <v>43.009397229153649</v>
      </c>
      <c r="L378" s="302">
        <f t="shared" si="287"/>
        <v>12.96967540412237</v>
      </c>
      <c r="M378" s="302">
        <f t="shared" si="288"/>
        <v>4.0369273667234467</v>
      </c>
      <c r="N378" s="302">
        <f t="shared" si="289"/>
        <v>60.015999999999465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107.75818935906254</v>
      </c>
      <c r="C387" s="299" t="str">
        <f>CONCATENATE("(",ROUND((B387/$H389)*100,1),")")</f>
        <v>(41.4)</v>
      </c>
      <c r="D387" s="302">
        <f>'Ind T6'!M162</f>
        <v>8.9253680925337218</v>
      </c>
      <c r="E387" s="299" t="str">
        <f>CONCATENATE("(",ROUND((D387/$H389)*100,1),")")</f>
        <v>(3.4)</v>
      </c>
      <c r="F387" s="302">
        <f>'Ind T6'!N162</f>
        <v>6.3694347777093787</v>
      </c>
      <c r="G387" s="299" t="str">
        <f>CONCATENATE("(",ROUND((F387/$H389)*100,1),")")</f>
        <v>(2.4)</v>
      </c>
      <c r="H387" s="302">
        <f>SUM(B387,D387,F387)</f>
        <v>123.05299222930563</v>
      </c>
      <c r="I387" s="299" t="str">
        <f>CONCATENATE("(",ROUND((H387/$H389)*100,1),")")</f>
        <v>(47.3)</v>
      </c>
      <c r="K387" s="302">
        <f>B392-B387</f>
        <v>0.50850232803946938</v>
      </c>
      <c r="L387" s="302">
        <f>D392-D387</f>
        <v>0.71993518372782894</v>
      </c>
      <c r="M387" s="302">
        <f>F392-F387</f>
        <v>0.16830042398016687</v>
      </c>
      <c r="N387" s="302">
        <f>SUM(K387:M387)</f>
        <v>1.3967379357474652</v>
      </c>
    </row>
    <row r="388" spans="1:14" x14ac:dyDescent="0.2">
      <c r="A388" s="282" t="s">
        <v>365</v>
      </c>
      <c r="B388" s="302">
        <f>'Ind T6'!L161</f>
        <v>89.912552801402612</v>
      </c>
      <c r="C388" s="299" t="str">
        <f>CONCATENATE("(",ROUND((B388/$H389)*100,1),")")</f>
        <v>(34.6)</v>
      </c>
      <c r="D388" s="302">
        <f>'Ind T6'!M161</f>
        <v>40.235041238524722</v>
      </c>
      <c r="E388" s="299" t="str">
        <f>CONCATENATE("(",ROUND((D388/$H389)*100,1),")")</f>
        <v>(15.5)</v>
      </c>
      <c r="F388" s="302">
        <f>'Ind T6'!N161</f>
        <v>6.9314137307671402</v>
      </c>
      <c r="G388" s="299" t="str">
        <f>CONCATENATE("(",ROUND((F388/$H389)*100,1),")")</f>
        <v>(2.7)</v>
      </c>
      <c r="H388" s="302">
        <f t="shared" ref="H388" si="290">SUM(B388,D388,F388)</f>
        <v>137.07900777069446</v>
      </c>
      <c r="I388" s="299" t="str">
        <f>CONCATENATE("(",ROUND((H388/$H389)*100,1),")")</f>
        <v>(52.7)</v>
      </c>
      <c r="K388" s="302">
        <f t="shared" ref="K388:K389" si="291">B393-B388</f>
        <v>2.2854393117699487</v>
      </c>
      <c r="L388" s="302">
        <f t="shared" ref="L388:L389" si="292">D393-D388</f>
        <v>1.1076605793598588</v>
      </c>
      <c r="M388" s="302">
        <f t="shared" ref="M388:M389" si="293">F393-F388</f>
        <v>0.18516217312270999</v>
      </c>
      <c r="N388" s="302">
        <f t="shared" ref="N388:N389" si="294">SUM(K388:M388)</f>
        <v>3.5782620642525176</v>
      </c>
    </row>
    <row r="389" spans="1:14" x14ac:dyDescent="0.2">
      <c r="A389" s="282" t="s">
        <v>363</v>
      </c>
      <c r="B389" s="302">
        <f>SUM(B387:B388)</f>
        <v>197.67074216046515</v>
      </c>
      <c r="C389" s="299" t="str">
        <f>CONCATENATE("(",ROUND((B389/$H389)*100,1),")")</f>
        <v>(76)</v>
      </c>
      <c r="D389" s="302">
        <f>SUM(D387:D388)</f>
        <v>49.160409331058446</v>
      </c>
      <c r="E389" s="299" t="str">
        <f>CONCATENATE("(",ROUND((D389/$H389)*100,1),")")</f>
        <v>(18.9)</v>
      </c>
      <c r="F389" s="302">
        <f>SUM(F387:F388)</f>
        <v>13.30084850847652</v>
      </c>
      <c r="G389" s="299" t="str">
        <f>CONCATENATE("(",ROUND((F389/$H389)*100,1),")")</f>
        <v>(5.1)</v>
      </c>
      <c r="H389" s="302">
        <f>SUM(H387:H388)</f>
        <v>260.13200000000006</v>
      </c>
      <c r="I389" s="299" t="str">
        <f>CONCATENATE("(",ROUND((H389/$H389)*100,1),")")</f>
        <v>(100)</v>
      </c>
      <c r="K389" s="302">
        <f t="shared" si="291"/>
        <v>2.7939416398094181</v>
      </c>
      <c r="L389" s="302">
        <f t="shared" si="292"/>
        <v>1.827595763087686</v>
      </c>
      <c r="M389" s="302">
        <f t="shared" si="293"/>
        <v>0.35346259710287597</v>
      </c>
      <c r="N389" s="302">
        <f t="shared" si="294"/>
        <v>4.9749999999999801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108.26669168710201</v>
      </c>
      <c r="C392" s="299" t="str">
        <f>CONCATENATE("(",ROUND((B392/$H394)*100,1),")")</f>
        <v>(40.8)</v>
      </c>
      <c r="D392" s="302">
        <f>'Ind T6'!R162</f>
        <v>9.6453032762615507</v>
      </c>
      <c r="E392" s="299" t="str">
        <f>CONCATENATE("(",ROUND((D392/$H394)*100,1),")")</f>
        <v>(3.6)</v>
      </c>
      <c r="F392" s="302">
        <f>'Ind T6'!S162</f>
        <v>6.5377352016895456</v>
      </c>
      <c r="G392" s="299" t="str">
        <f>CONCATENATE("(",ROUND((F392/$H394)*100,1),")")</f>
        <v>(2.5)</v>
      </c>
      <c r="H392" s="302">
        <f>SUM(B392,D392,F392)</f>
        <v>124.4497301650531</v>
      </c>
      <c r="I392" s="299" t="str">
        <f>CONCATENATE("(",ROUND((H392/$H394)*100,1),")")</f>
        <v>(46.9)</v>
      </c>
      <c r="K392" s="302">
        <f>B397-B392</f>
        <v>-3.8580708097287442</v>
      </c>
      <c r="L392" s="302">
        <f>D397-D392</f>
        <v>1.0504626709173337</v>
      </c>
      <c r="M392" s="302">
        <f>F397-F392</f>
        <v>0.1050593788039702</v>
      </c>
      <c r="N392" s="302">
        <f>SUM(K392:M392)</f>
        <v>-2.7025487600074403</v>
      </c>
    </row>
    <row r="393" spans="1:14" x14ac:dyDescent="0.2">
      <c r="A393" s="282" t="s">
        <v>365</v>
      </c>
      <c r="B393" s="302">
        <f>'Ind T6'!Q161</f>
        <v>92.19799211317256</v>
      </c>
      <c r="C393" s="299" t="str">
        <f>CONCATENATE("(",ROUND((B393/$H394)*100,1),")")</f>
        <v>(34.8)</v>
      </c>
      <c r="D393" s="302">
        <f>'Ind T6'!R161</f>
        <v>41.342701817884581</v>
      </c>
      <c r="E393" s="299" t="str">
        <f>CONCATENATE("(",ROUND((D393/$H394)*100,1),")")</f>
        <v>(15.6)</v>
      </c>
      <c r="F393" s="302">
        <f>'Ind T6'!S161</f>
        <v>7.1165759038898502</v>
      </c>
      <c r="G393" s="299" t="str">
        <f>CONCATENATE("(",ROUND((F393/$H394)*100,1),")")</f>
        <v>(2.7)</v>
      </c>
      <c r="H393" s="302">
        <f t="shared" ref="H393" si="295">SUM(B393,D393,F393)</f>
        <v>140.65726983494699</v>
      </c>
      <c r="I393" s="299" t="str">
        <f>CONCATENATE("(",ROUND((H393/$H394)*100,1),")")</f>
        <v>(53.1)</v>
      </c>
      <c r="K393" s="302">
        <f t="shared" ref="K393:K394" si="296">B398-B393</f>
        <v>0.48912968482733277</v>
      </c>
      <c r="L393" s="302">
        <f t="shared" ref="L393:L394" si="297">D398-D393</f>
        <v>0.23721575349508583</v>
      </c>
      <c r="M393" s="302">
        <f t="shared" ref="M393:M394" si="298">F398-F393</f>
        <v>9.7203321684631305E-2</v>
      </c>
      <c r="N393" s="302">
        <f t="shared" ref="N393:N394" si="299">SUM(K393:M393)</f>
        <v>0.82354876000704991</v>
      </c>
    </row>
    <row r="394" spans="1:14" x14ac:dyDescent="0.2">
      <c r="A394" s="282" t="s">
        <v>363</v>
      </c>
      <c r="B394" s="302">
        <f>SUM(B392:B393)</f>
        <v>200.46468380027457</v>
      </c>
      <c r="C394" s="299" t="str">
        <f>CONCATENATE("(",ROUND((B394/$H394)*100,1),")")</f>
        <v>(75.6)</v>
      </c>
      <c r="D394" s="302">
        <f>SUM(D392:D393)</f>
        <v>50.988005094146132</v>
      </c>
      <c r="E394" s="299" t="str">
        <f>CONCATENATE("(",ROUND((D394/$H394)*100,1),")")</f>
        <v>(19.2)</v>
      </c>
      <c r="F394" s="302">
        <f>SUM(F392:F393)</f>
        <v>13.654311105579396</v>
      </c>
      <c r="G394" s="299" t="str">
        <f>CONCATENATE("(",ROUND((F394/$H394)*100,1),")")</f>
        <v>(5.2)</v>
      </c>
      <c r="H394" s="302">
        <f>SUM(H392:H393)</f>
        <v>265.10700000000008</v>
      </c>
      <c r="I394" s="299" t="str">
        <f>CONCATENATE("(",ROUND((H394/$H394)*100,1),")")</f>
        <v>(100)</v>
      </c>
      <c r="K394" s="302">
        <f t="shared" si="296"/>
        <v>-3.3689411249013972</v>
      </c>
      <c r="L394" s="302">
        <f t="shared" si="297"/>
        <v>1.2876784244124195</v>
      </c>
      <c r="M394" s="302">
        <f t="shared" si="298"/>
        <v>0.20226270048860151</v>
      </c>
      <c r="N394" s="302">
        <f t="shared" si="299"/>
        <v>-1.8790000000003761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104.40862087737327</v>
      </c>
      <c r="C397" s="299" t="str">
        <f>CONCATENATE("(",ROUND((B397/$H399)*100,1),")")</f>
        <v>(39.7)</v>
      </c>
      <c r="D397" s="302">
        <f>'Ind T6'!W162</f>
        <v>10.695765947178884</v>
      </c>
      <c r="E397" s="299" t="str">
        <f>CONCATENATE("(",ROUND((D397/$H399)*100,1),")")</f>
        <v>(4.1)</v>
      </c>
      <c r="F397" s="302">
        <f>'Ind T6'!X162</f>
        <v>6.6427945804935158</v>
      </c>
      <c r="G397" s="299" t="str">
        <f>CONCATENATE("(",ROUND((F397/$H399)*100,1),")")</f>
        <v>(2.5)</v>
      </c>
      <c r="H397" s="302">
        <f>SUM(B397,D397,F397)</f>
        <v>121.74718140504567</v>
      </c>
      <c r="I397" s="299" t="str">
        <f>CONCATENATE("(",ROUND((H397/$H399)*100,1),")")</f>
        <v>(46.3)</v>
      </c>
      <c r="K397" s="302">
        <f>B397-B387</f>
        <v>-3.3495684816892748</v>
      </c>
      <c r="L397" s="302">
        <f>D397-D387</f>
        <v>1.7703978546451626</v>
      </c>
      <c r="M397" s="302">
        <f>F397-F387</f>
        <v>0.27335980278413707</v>
      </c>
      <c r="N397" s="302">
        <f>SUM(K397:M397)</f>
        <v>-1.3058108242599751</v>
      </c>
    </row>
    <row r="398" spans="1:14" x14ac:dyDescent="0.2">
      <c r="A398" s="282" t="s">
        <v>365</v>
      </c>
      <c r="B398" s="302">
        <f>'Ind T6'!V161</f>
        <v>92.687121797999893</v>
      </c>
      <c r="C398" s="299" t="str">
        <f>CONCATENATE("(",ROUND((B398/$H399)*100,1),")")</f>
        <v>(35.2)</v>
      </c>
      <c r="D398" s="302">
        <f>'Ind T6'!W161</f>
        <v>41.579917571379667</v>
      </c>
      <c r="E398" s="299" t="str">
        <f>CONCATENATE("(",ROUND((D398/$H399)*100,1),")")</f>
        <v>(15.8)</v>
      </c>
      <c r="F398" s="302">
        <f>'Ind T6'!X161</f>
        <v>7.2137792255744815</v>
      </c>
      <c r="G398" s="299" t="str">
        <f>CONCATENATE("(",ROUND((F398/$H399)*100,1),")")</f>
        <v>(2.7)</v>
      </c>
      <c r="H398" s="302">
        <f t="shared" ref="H398" si="300">SUM(B398,D398,F398)</f>
        <v>141.48081859495406</v>
      </c>
      <c r="I398" s="299" t="str">
        <f>CONCATENATE("(",ROUND((H398/$H399)*100,1),")")</f>
        <v>(53.7)</v>
      </c>
      <c r="K398" s="302">
        <f t="shared" ref="K398:K399" si="301">B398-B388</f>
        <v>2.7745689965972815</v>
      </c>
      <c r="L398" s="302">
        <f t="shared" ref="L398:L399" si="302">D398-D388</f>
        <v>1.3448763328549447</v>
      </c>
      <c r="M398" s="302">
        <f t="shared" ref="M398:M399" si="303">F398-F388</f>
        <v>0.2823654948073413</v>
      </c>
      <c r="N398" s="302">
        <f t="shared" ref="N398:N399" si="304">SUM(K398:M398)</f>
        <v>4.4018108242595675</v>
      </c>
    </row>
    <row r="399" spans="1:14" x14ac:dyDescent="0.2">
      <c r="A399" s="282" t="s">
        <v>363</v>
      </c>
      <c r="B399" s="302">
        <f>SUM(B397:B398)</f>
        <v>197.09574267537317</v>
      </c>
      <c r="C399" s="299" t="str">
        <f>CONCATENATE("(",ROUND((B399/$H399)*100,1),")")</f>
        <v>(74.9)</v>
      </c>
      <c r="D399" s="302">
        <f>SUM(D397:D398)</f>
        <v>52.275683518558552</v>
      </c>
      <c r="E399" s="299" t="str">
        <f>CONCATENATE("(",ROUND((D399/$H399)*100,1),")")</f>
        <v>(19.9)</v>
      </c>
      <c r="F399" s="302">
        <f>SUM(F397:F398)</f>
        <v>13.856573806067997</v>
      </c>
      <c r="G399" s="299" t="str">
        <f>CONCATENATE("(",ROUND((F399/$H399)*100,1),")")</f>
        <v>(5.3)</v>
      </c>
      <c r="H399" s="302">
        <f>SUM(H397:H398)</f>
        <v>263.22799999999972</v>
      </c>
      <c r="I399" s="299" t="str">
        <f>CONCATENATE("(",ROUND((H399/$H399)*100,1),")")</f>
        <v>(100)</v>
      </c>
      <c r="K399" s="302">
        <f t="shared" si="301"/>
        <v>-0.57499948509197907</v>
      </c>
      <c r="L399" s="302">
        <f t="shared" si="302"/>
        <v>3.1152741875001055</v>
      </c>
      <c r="M399" s="302">
        <f t="shared" si="303"/>
        <v>0.55572529759147749</v>
      </c>
      <c r="N399" s="302">
        <f t="shared" si="304"/>
        <v>3.095999999999604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87.295000004363246</v>
      </c>
      <c r="C408" s="299" t="str">
        <f>CONCATENATE("(",ROUND((B408/$H410)*100,1),")")</f>
        <v>(20.4)</v>
      </c>
      <c r="D408" s="302">
        <f>'Ind T6'!M171</f>
        <v>30.983000001145903</v>
      </c>
      <c r="E408" s="299" t="str">
        <f>CONCATENATE("(",ROUND((D408/$H410)*100,1),")")</f>
        <v>(7.2)</v>
      </c>
      <c r="F408" s="302">
        <f>'Ind T6'!N171</f>
        <v>29.955999999872333</v>
      </c>
      <c r="G408" s="299" t="str">
        <f>CONCATENATE("(",ROUND((F408/$H410)*100,1),")")</f>
        <v>(7)</v>
      </c>
      <c r="H408" s="302">
        <f>SUM(B408,D408,F408)</f>
        <v>148.23400000538146</v>
      </c>
      <c r="I408" s="299" t="str">
        <f>CONCATENATE("(",ROUND((H408/$H410)*100,1),")")</f>
        <v>(34.6)</v>
      </c>
      <c r="K408" s="302">
        <f>B413-B408</f>
        <v>-3.8739999996338526</v>
      </c>
      <c r="L408" s="302">
        <f>D413-D408</f>
        <v>-0.58099999879527786</v>
      </c>
      <c r="M408" s="302">
        <f>F413-F408</f>
        <v>-0.38799999569749488</v>
      </c>
      <c r="N408" s="302">
        <f>SUM(K408:M408)</f>
        <v>-4.8429999941266253</v>
      </c>
    </row>
    <row r="409" spans="1:14" x14ac:dyDescent="0.2">
      <c r="A409" s="282" t="s">
        <v>365</v>
      </c>
      <c r="B409" s="302">
        <f>'Ind T6'!L170</f>
        <v>127.41400000511739</v>
      </c>
      <c r="C409" s="299" t="str">
        <f>CONCATENATE("(",ROUND((B409/$H410)*100,1),")")</f>
        <v>(29.7)</v>
      </c>
      <c r="D409" s="302">
        <f>'Ind T6'!M170</f>
        <v>103.02499999070709</v>
      </c>
      <c r="E409" s="299" t="str">
        <f>CONCATENATE("(",ROUND((D409/$H410)*100,1),")")</f>
        <v>(24)</v>
      </c>
      <c r="F409" s="302">
        <f>'Ind T6'!N170</f>
        <v>50.25499999879392</v>
      </c>
      <c r="G409" s="299" t="str">
        <f>CONCATENATE("(",ROUND((F409/$H410)*100,1),")")</f>
        <v>(11.7)</v>
      </c>
      <c r="H409" s="302">
        <f t="shared" ref="H409" si="305">SUM(B409,D409,F409)</f>
        <v>280.69399999461837</v>
      </c>
      <c r="I409" s="299" t="str">
        <f>CONCATENATE("(",ROUND((H409/$H410)*100,1),")")</f>
        <v>(65.4)</v>
      </c>
      <c r="K409" s="302">
        <f t="shared" ref="K409:K410" si="306">B414-B409</f>
        <v>-1.300000014475529</v>
      </c>
      <c r="L409" s="302">
        <f t="shared" ref="L409:L410" si="307">D414-D409</f>
        <v>-5.4159999959812382</v>
      </c>
      <c r="M409" s="302">
        <f t="shared" ref="M409:M410" si="308">F414-F409</f>
        <v>-1.0519999954170132</v>
      </c>
      <c r="N409" s="302">
        <f t="shared" ref="N409:N410" si="309">SUM(K409:M409)</f>
        <v>-7.7680000058737804</v>
      </c>
    </row>
    <row r="410" spans="1:14" x14ac:dyDescent="0.2">
      <c r="A410" s="282" t="s">
        <v>363</v>
      </c>
      <c r="B410" s="302">
        <f>SUM(B408:B409)</f>
        <v>214.70900000948063</v>
      </c>
      <c r="C410" s="299" t="str">
        <f>CONCATENATE("(",ROUND((B410/$H410)*100,1),")")</f>
        <v>(50.1)</v>
      </c>
      <c r="D410" s="302">
        <f>SUM(D408:D409)</f>
        <v>134.00799999185298</v>
      </c>
      <c r="E410" s="299" t="str">
        <f>CONCATENATE("(",ROUND((D410/$H410)*100,1),")")</f>
        <v>(31.2)</v>
      </c>
      <c r="F410" s="302">
        <f>SUM(F408:F409)</f>
        <v>80.210999998666253</v>
      </c>
      <c r="G410" s="299" t="str">
        <f>CONCATENATE("(",ROUND((F410/$H410)*100,1),")")</f>
        <v>(18.7)</v>
      </c>
      <c r="H410" s="302">
        <f>SUM(H408:H409)</f>
        <v>428.92799999999983</v>
      </c>
      <c r="I410" s="299" t="str">
        <f>CONCATENATE("(",ROUND((H410/$H410)*100,1),")")</f>
        <v>(100)</v>
      </c>
      <c r="K410" s="302">
        <f t="shared" si="306"/>
        <v>-5.1740000141093674</v>
      </c>
      <c r="L410" s="302">
        <f t="shared" si="307"/>
        <v>-5.9969999947765018</v>
      </c>
      <c r="M410" s="302">
        <f t="shared" si="308"/>
        <v>-1.4399999911145045</v>
      </c>
      <c r="N410" s="302">
        <f t="shared" si="309"/>
        <v>-12.611000000000374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83.421000004729393</v>
      </c>
      <c r="C413" s="299" t="str">
        <f>CONCATENATE("(",ROUND((B413/$H415)*100,1),")")</f>
        <v>(20)</v>
      </c>
      <c r="D413" s="302">
        <f>'Ind T6'!R171</f>
        <v>30.402000002350626</v>
      </c>
      <c r="E413" s="299" t="str">
        <f>CONCATENATE("(",ROUND((D413/$H415)*100,1),")")</f>
        <v>(7.3)</v>
      </c>
      <c r="F413" s="302">
        <f>'Ind T6'!S171</f>
        <v>29.568000004174838</v>
      </c>
      <c r="G413" s="299" t="str">
        <f>CONCATENATE("(",ROUND((F413/$H415)*100,1),")")</f>
        <v>(7.1)</v>
      </c>
      <c r="H413" s="302">
        <f>SUM(B413,D413,F413)</f>
        <v>143.39100001125487</v>
      </c>
      <c r="I413" s="299" t="str">
        <f>CONCATENATE("(",ROUND((H413/$H415)*100,1),")")</f>
        <v>(34.4)</v>
      </c>
      <c r="K413" s="302">
        <f>B418-B413</f>
        <v>-0.39300000437346227</v>
      </c>
      <c r="L413" s="302">
        <f>D418-D413</f>
        <v>1.3129999974060169</v>
      </c>
      <c r="M413" s="302">
        <f>F418-F413</f>
        <v>1.5499999973033134</v>
      </c>
      <c r="N413" s="302">
        <f>SUM(K413:M413)</f>
        <v>2.469999990335868</v>
      </c>
    </row>
    <row r="414" spans="1:14" x14ac:dyDescent="0.2">
      <c r="A414" s="282" t="s">
        <v>365</v>
      </c>
      <c r="B414" s="302">
        <f>'Ind T6'!Q170</f>
        <v>126.11399999064186</v>
      </c>
      <c r="C414" s="299" t="str">
        <f>CONCATENATE("(",ROUND((B414/$H415)*100,1),")")</f>
        <v>(30.3)</v>
      </c>
      <c r="D414" s="302">
        <f>'Ind T6'!R170</f>
        <v>97.608999994725849</v>
      </c>
      <c r="E414" s="299" t="str">
        <f>CONCATENATE("(",ROUND((D414/$H415)*100,1),")")</f>
        <v>(23.4)</v>
      </c>
      <c r="F414" s="302">
        <f>'Ind T6'!S170</f>
        <v>49.203000003376907</v>
      </c>
      <c r="G414" s="299" t="str">
        <f>CONCATENATE("(",ROUND((F414/$H415)*100,1),")")</f>
        <v>(11.8)</v>
      </c>
      <c r="H414" s="302">
        <f t="shared" ref="H414" si="310">SUM(B414,D414,F414)</f>
        <v>272.92599998874465</v>
      </c>
      <c r="I414" s="299" t="str">
        <f>CONCATENATE("(",ROUND((H414/$H415)*100,1),")")</f>
        <v>(65.6)</v>
      </c>
      <c r="K414" s="302">
        <f t="shared" ref="K414:K415" si="311">B419-B414</f>
        <v>8.6320000101887189</v>
      </c>
      <c r="L414" s="302">
        <f t="shared" ref="L414:L415" si="312">D419-D414</f>
        <v>-2.2749999959961968</v>
      </c>
      <c r="M414" s="302">
        <f t="shared" ref="M414:M415" si="313">F419-F414</f>
        <v>1.1079999954721416</v>
      </c>
      <c r="N414" s="302">
        <f t="shared" ref="N414:N415" si="314">SUM(K414:M414)</f>
        <v>7.4650000096646636</v>
      </c>
    </row>
    <row r="415" spans="1:14" x14ac:dyDescent="0.2">
      <c r="A415" s="282" t="s">
        <v>363</v>
      </c>
      <c r="B415" s="302">
        <f>SUM(B413:B414)</f>
        <v>209.53499999537127</v>
      </c>
      <c r="C415" s="299" t="str">
        <f>CONCATENATE("(",ROUND((B415/$H415)*100,1),")")</f>
        <v>(50.3)</v>
      </c>
      <c r="D415" s="302">
        <f>SUM(D413:D414)</f>
        <v>128.01099999707648</v>
      </c>
      <c r="E415" s="299" t="str">
        <f>CONCATENATE("(",ROUND((D415/$H415)*100,1),")")</f>
        <v>(30.7)</v>
      </c>
      <c r="F415" s="302">
        <f>SUM(F413:F414)</f>
        <v>78.771000007551748</v>
      </c>
      <c r="G415" s="299" t="str">
        <f>CONCATENATE("(",ROUND((F415/$H415)*100,1),")")</f>
        <v>(18.9)</v>
      </c>
      <c r="H415" s="302">
        <f>SUM(H413:H414)</f>
        <v>416.31699999999955</v>
      </c>
      <c r="I415" s="299" t="str">
        <f>CONCATENATE("(",ROUND((H415/$H415)*100,1),")")</f>
        <v>(100)</v>
      </c>
      <c r="K415" s="302">
        <f t="shared" si="311"/>
        <v>8.2390000058152282</v>
      </c>
      <c r="L415" s="302">
        <f t="shared" si="312"/>
        <v>-0.96199999859018703</v>
      </c>
      <c r="M415" s="302">
        <f t="shared" si="313"/>
        <v>2.6579999927754443</v>
      </c>
      <c r="N415" s="302">
        <f t="shared" si="314"/>
        <v>9.9350000000004854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83.028000000355931</v>
      </c>
      <c r="C418" s="299" t="str">
        <f>CONCATENATE("(",ROUND((B418/$H420)*100,1),")")</f>
        <v>(19.5)</v>
      </c>
      <c r="D418" s="302">
        <f>'Ind T6'!W171</f>
        <v>31.714999999756643</v>
      </c>
      <c r="E418" s="299" t="str">
        <f>CONCATENATE("(",ROUND((D418/$H420)*100,1),")")</f>
        <v>(7.4)</v>
      </c>
      <c r="F418" s="302">
        <f>'Ind T6'!X171</f>
        <v>31.118000001478151</v>
      </c>
      <c r="G418" s="299" t="str">
        <f>CONCATENATE("(",ROUND((F418/$H420)*100,1),")")</f>
        <v>(7.3)</v>
      </c>
      <c r="H418" s="302">
        <f>SUM(B418,D418,F418)</f>
        <v>145.86100000159072</v>
      </c>
      <c r="I418" s="299" t="str">
        <f>CONCATENATE("(",ROUND((H418/$H420)*100,1),")")</f>
        <v>(34.2)</v>
      </c>
      <c r="K418" s="302">
        <f>B418-B408</f>
        <v>-4.2670000040073148</v>
      </c>
      <c r="L418" s="302">
        <f>D418-D408</f>
        <v>0.73199999861073906</v>
      </c>
      <c r="M418" s="302">
        <f>F418-F408</f>
        <v>1.1620000016058185</v>
      </c>
      <c r="N418" s="302">
        <f>SUM(K418:M418)</f>
        <v>-2.3730000037907573</v>
      </c>
    </row>
    <row r="419" spans="1:14" x14ac:dyDescent="0.2">
      <c r="A419" s="282" t="s">
        <v>365</v>
      </c>
      <c r="B419" s="302">
        <f>'Ind T6'!V170</f>
        <v>134.74600000083058</v>
      </c>
      <c r="C419" s="299" t="str">
        <f>CONCATENATE("(",ROUND((B419/$H420)*100,1),")")</f>
        <v>(31.6)</v>
      </c>
      <c r="D419" s="302">
        <f>'Ind T6'!W170</f>
        <v>95.333999998729652</v>
      </c>
      <c r="E419" s="299" t="str">
        <f>CONCATENATE("(",ROUND((D419/$H420)*100,1),")")</f>
        <v>(22.4)</v>
      </c>
      <c r="F419" s="302">
        <f>'Ind T6'!X170</f>
        <v>50.310999998849049</v>
      </c>
      <c r="G419" s="299" t="str">
        <f>CONCATENATE("(",ROUND((F419/$H420)*100,1),")")</f>
        <v>(11.8)</v>
      </c>
      <c r="H419" s="302">
        <f t="shared" ref="H419" si="315">SUM(B419,D419,F419)</f>
        <v>280.39099999840931</v>
      </c>
      <c r="I419" s="299" t="str">
        <f>CONCATENATE("(",ROUND((H419/$H420)*100,1),")")</f>
        <v>(65.8)</v>
      </c>
      <c r="K419" s="302">
        <f t="shared" ref="K419:K420" si="316">B419-B409</f>
        <v>7.3319999957131898</v>
      </c>
      <c r="L419" s="302">
        <f t="shared" ref="L419:L420" si="317">D419-D409</f>
        <v>-7.690999991977435</v>
      </c>
      <c r="M419" s="302">
        <f t="shared" ref="M419:M420" si="318">F419-F409</f>
        <v>5.6000000055128396E-2</v>
      </c>
      <c r="N419" s="302">
        <f t="shared" ref="N419:N420" si="319">SUM(K419:M419)</f>
        <v>-0.30299999620911677</v>
      </c>
    </row>
    <row r="420" spans="1:14" x14ac:dyDescent="0.2">
      <c r="A420" s="282" t="s">
        <v>363</v>
      </c>
      <c r="B420" s="302">
        <f>SUM(B418:B419)</f>
        <v>217.77400000118649</v>
      </c>
      <c r="C420" s="299" t="str">
        <f>CONCATENATE("(",ROUND((B420/$H420)*100,1),")")</f>
        <v>(51.1)</v>
      </c>
      <c r="D420" s="302">
        <f>SUM(D418:D419)</f>
        <v>127.04899999848629</v>
      </c>
      <c r="E420" s="299" t="str">
        <f>CONCATENATE("(",ROUND((D420/$H420)*100,1),")")</f>
        <v>(29.8)</v>
      </c>
      <c r="F420" s="302">
        <f>SUM(F418:F419)</f>
        <v>81.429000000327193</v>
      </c>
      <c r="G420" s="299" t="str">
        <f>CONCATENATE("(",ROUND((F420/$H420)*100,1),")")</f>
        <v>(19.1)</v>
      </c>
      <c r="H420" s="302">
        <f>SUM(H418:H419)</f>
        <v>426.25200000000007</v>
      </c>
      <c r="I420" s="299" t="str">
        <f>CONCATENATE("(",ROUND((H420/$H420)*100,1),")")</f>
        <v>(100)</v>
      </c>
      <c r="K420" s="302">
        <f t="shared" si="316"/>
        <v>3.0649999917058608</v>
      </c>
      <c r="L420" s="302">
        <f t="shared" si="317"/>
        <v>-6.9589999933666888</v>
      </c>
      <c r="M420" s="302">
        <f t="shared" si="318"/>
        <v>1.2180000016609398</v>
      </c>
      <c r="N420" s="302">
        <f t="shared" si="319"/>
        <v>-2.6759999999998882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106.43900000098625</v>
      </c>
      <c r="C429" s="299" t="str">
        <f>CONCATENATE("(",ROUND((B429/$H431)*100,1),")")</f>
        <v>(18.2)</v>
      </c>
      <c r="D429" s="302">
        <f>'Ind T6'!M180</f>
        <v>29.70799999987862</v>
      </c>
      <c r="E429" s="299" t="str">
        <f>CONCATENATE("(",ROUND((D429/$H431)*100,1),")")</f>
        <v>(5.1)</v>
      </c>
      <c r="F429" s="302">
        <f>'Ind T6'!N180</f>
        <v>23.165000001450583</v>
      </c>
      <c r="G429" s="299" t="str">
        <f>CONCATENATE("(",ROUND((F429/$H431)*100,1),")")</f>
        <v>(4)</v>
      </c>
      <c r="H429" s="302">
        <f>SUM(B429,D429,F429)</f>
        <v>159.31200000231544</v>
      </c>
      <c r="I429" s="299" t="str">
        <f>CONCATENATE("(",ROUND((H429/$H431)*100,1),")")</f>
        <v>(27.2)</v>
      </c>
      <c r="K429" s="302">
        <f>B434-B429</f>
        <v>4.1223632075777772</v>
      </c>
      <c r="L429" s="302">
        <f>D434-D429</f>
        <v>1.4521023647418403</v>
      </c>
      <c r="M429" s="302">
        <f>F434-F429</f>
        <v>6.8076324912684782E-2</v>
      </c>
      <c r="N429" s="302">
        <f>SUM(K429:M429)</f>
        <v>5.6425418972323023</v>
      </c>
    </row>
    <row r="430" spans="1:14" x14ac:dyDescent="0.2">
      <c r="A430" s="282" t="s">
        <v>365</v>
      </c>
      <c r="B430" s="302">
        <f>'Ind T6'!L179</f>
        <v>264.21199999863745</v>
      </c>
      <c r="C430" s="299" t="str">
        <f>CONCATENATE("(",ROUND((B430/$H431)*100,1),")")</f>
        <v>(45.1)</v>
      </c>
      <c r="D430" s="302">
        <f>'Ind T6'!M179</f>
        <v>132.17499999669681</v>
      </c>
      <c r="E430" s="299" t="str">
        <f>CONCATENATE("(",ROUND((D430/$H431)*100,1),")")</f>
        <v>(22.6)</v>
      </c>
      <c r="F430" s="302">
        <f>'Ind T6'!N179</f>
        <v>29.778000002350367</v>
      </c>
      <c r="G430" s="299" t="str">
        <f>CONCATENATE("(",ROUND((F430/$H431)*100,1),")")</f>
        <v>(5.1)</v>
      </c>
      <c r="H430" s="302">
        <f t="shared" ref="H430" si="320">SUM(B430,D430,F430)</f>
        <v>426.16499999768462</v>
      </c>
      <c r="I430" s="299" t="str">
        <f>CONCATENATE("(",ROUND((H430/$H431)*100,1),")")</f>
        <v>(72.8)</v>
      </c>
      <c r="K430" s="302">
        <f t="shared" ref="K430:K431" si="321">B435-B430</f>
        <v>15.212917945226536</v>
      </c>
      <c r="L430" s="302">
        <f t="shared" ref="L430:L431" si="322">D435-D430</f>
        <v>-6.456600260577261E-2</v>
      </c>
      <c r="M430" s="302">
        <f t="shared" ref="M430:M431" si="323">F435-F430</f>
        <v>2.5381061601471089</v>
      </c>
      <c r="N430" s="302">
        <f t="shared" ref="N430:N431" si="324">SUM(K430:M430)</f>
        <v>17.686458102767872</v>
      </c>
    </row>
    <row r="431" spans="1:14" x14ac:dyDescent="0.2">
      <c r="A431" s="282" t="s">
        <v>363</v>
      </c>
      <c r="B431" s="302">
        <f>SUM(B429:B430)</f>
        <v>370.65099999962371</v>
      </c>
      <c r="C431" s="299" t="str">
        <f>CONCATENATE("(",ROUND((B431/$H431)*100,1),")")</f>
        <v>(63.3)</v>
      </c>
      <c r="D431" s="302">
        <f>SUM(D429:D430)</f>
        <v>161.88299999657542</v>
      </c>
      <c r="E431" s="299" t="str">
        <f>CONCATENATE("(",ROUND((D431/$H431)*100,1),")")</f>
        <v>(27.6)</v>
      </c>
      <c r="F431" s="302">
        <f>SUM(F429:F430)</f>
        <v>52.943000003800947</v>
      </c>
      <c r="G431" s="299" t="str">
        <f>CONCATENATE("(",ROUND((F431/$H431)*100,1),")")</f>
        <v>(9)</v>
      </c>
      <c r="H431" s="302">
        <f>SUM(H429:H430)</f>
        <v>585.47700000000009</v>
      </c>
      <c r="I431" s="299" t="str">
        <f>CONCATENATE("(",ROUND((H431/$H431)*100,1),")")</f>
        <v>(100)</v>
      </c>
      <c r="K431" s="302">
        <f t="shared" si="321"/>
        <v>19.335281152804328</v>
      </c>
      <c r="L431" s="302">
        <f t="shared" si="322"/>
        <v>1.3875363621360748</v>
      </c>
      <c r="M431" s="302">
        <f t="shared" si="323"/>
        <v>2.6061824850597972</v>
      </c>
      <c r="N431" s="302">
        <f t="shared" si="324"/>
        <v>23.3290000000002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110.56136320856403</v>
      </c>
      <c r="C434" s="299" t="str">
        <f>CONCATENATE("(",ROUND((B434/$H436)*100,1),")")</f>
        <v>(18.2)</v>
      </c>
      <c r="D434" s="302">
        <f>'Ind T6'!R180</f>
        <v>31.16010236462046</v>
      </c>
      <c r="E434" s="299" t="str">
        <f>CONCATENATE("(",ROUND((D434/$H436)*100,1),")")</f>
        <v>(5.1)</v>
      </c>
      <c r="F434" s="302">
        <f>'Ind T6'!S180</f>
        <v>23.233076326363268</v>
      </c>
      <c r="G434" s="299" t="str">
        <f>CONCATENATE("(",ROUND((F434/$H436)*100,1),")")</f>
        <v>(3.8)</v>
      </c>
      <c r="H434" s="302">
        <f>SUM(B434,D434,F434)</f>
        <v>164.95454189954776</v>
      </c>
      <c r="I434" s="299" t="str">
        <f>CONCATENATE("(",ROUND((H434/$H436)*100,1),")")</f>
        <v>(27.1)</v>
      </c>
      <c r="K434" s="302">
        <f>B439-B434</f>
        <v>1.5306367925172424</v>
      </c>
      <c r="L434" s="302">
        <f>D439-D434</f>
        <v>1.2218976352229127</v>
      </c>
      <c r="M434" s="302">
        <f>F439-F434</f>
        <v>-1.7320763244805839</v>
      </c>
      <c r="N434" s="302">
        <f>SUM(K434:M434)</f>
        <v>1.0204581032595712</v>
      </c>
    </row>
    <row r="435" spans="1:14" x14ac:dyDescent="0.2">
      <c r="A435" s="282" t="s">
        <v>365</v>
      </c>
      <c r="B435" s="302">
        <f>'Ind T6'!Q179</f>
        <v>279.42491794386399</v>
      </c>
      <c r="C435" s="299" t="str">
        <f>CONCATENATE("(",ROUND((B435/$H436)*100,1),")")</f>
        <v>(45.9)</v>
      </c>
      <c r="D435" s="302">
        <f>'Ind T6'!R179</f>
        <v>132.11043399409104</v>
      </c>
      <c r="E435" s="299" t="str">
        <f>CONCATENATE("(",ROUND((D435/$H436)*100,1),")")</f>
        <v>(21.7)</v>
      </c>
      <c r="F435" s="302">
        <f>'Ind T6'!S179</f>
        <v>32.316106162497476</v>
      </c>
      <c r="G435" s="299" t="str">
        <f>CONCATENATE("(",ROUND((F435/$H436)*100,1),")")</f>
        <v>(5.3)</v>
      </c>
      <c r="H435" s="302">
        <f t="shared" ref="H435" si="325">SUM(B435,D435,F435)</f>
        <v>443.85145810045253</v>
      </c>
      <c r="I435" s="299" t="str">
        <f>CONCATENATE("(",ROUND((H435/$H436)*100,1),")")</f>
        <v>(72.9)</v>
      </c>
      <c r="K435" s="302">
        <f t="shared" ref="K435:K436" si="326">B440-B435</f>
        <v>13.777082054223683</v>
      </c>
      <c r="L435" s="302">
        <f t="shared" ref="L435:L436" si="327">D440-D435</f>
        <v>-8.1294339947280747</v>
      </c>
      <c r="M435" s="302">
        <f t="shared" ref="M435:M436" si="328">F440-F435</f>
        <v>2.8968938372449742</v>
      </c>
      <c r="N435" s="302">
        <f t="shared" ref="N435:N436" si="329">SUM(K435:M435)</f>
        <v>8.5445418967405828</v>
      </c>
    </row>
    <row r="436" spans="1:14" x14ac:dyDescent="0.2">
      <c r="A436" s="282" t="s">
        <v>363</v>
      </c>
      <c r="B436" s="302">
        <f>SUM(B434:B435)</f>
        <v>389.98628115242803</v>
      </c>
      <c r="C436" s="299" t="str">
        <f>CONCATENATE("(",ROUND((B436/$H436)*100,1),")")</f>
        <v>(64.1)</v>
      </c>
      <c r="D436" s="302">
        <f>SUM(D434:D435)</f>
        <v>163.2705363587115</v>
      </c>
      <c r="E436" s="299" t="str">
        <f>CONCATENATE("(",ROUND((D436/$H436)*100,1),")")</f>
        <v>(26.8)</v>
      </c>
      <c r="F436" s="302">
        <f>SUM(F434:F435)</f>
        <v>55.549182488860744</v>
      </c>
      <c r="G436" s="299" t="str">
        <f>CONCATENATE("(",ROUND((F436/$H436)*100,1),")")</f>
        <v>(9.1)</v>
      </c>
      <c r="H436" s="302">
        <f>SUM(H434:H435)</f>
        <v>608.80600000000027</v>
      </c>
      <c r="I436" s="299" t="str">
        <f>CONCATENATE("(",ROUND((H436/$H436)*100,1),")")</f>
        <v>(100)</v>
      </c>
      <c r="K436" s="302">
        <f t="shared" si="326"/>
        <v>15.307718846740897</v>
      </c>
      <c r="L436" s="302">
        <f t="shared" si="327"/>
        <v>-6.9075363595051442</v>
      </c>
      <c r="M436" s="302">
        <f t="shared" si="328"/>
        <v>1.1648175127643938</v>
      </c>
      <c r="N436" s="302">
        <f t="shared" si="329"/>
        <v>9.5650000000001469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112.09200000108127</v>
      </c>
      <c r="C439" s="299" t="str">
        <f>CONCATENATE("(",ROUND((B439/$H441)*100,1),")")</f>
        <v>(18.1)</v>
      </c>
      <c r="D439" s="302">
        <f>'Ind T6'!W180</f>
        <v>32.381999999843373</v>
      </c>
      <c r="E439" s="299" t="str">
        <f>CONCATENATE("(",ROUND((D439/$H441)*100,1),")")</f>
        <v>(5.2)</v>
      </c>
      <c r="F439" s="302">
        <f>'Ind T6'!X180</f>
        <v>21.501000001882684</v>
      </c>
      <c r="G439" s="299" t="str">
        <f>CONCATENATE("(",ROUND((F439/$H441)*100,1),")")</f>
        <v>(3.5)</v>
      </c>
      <c r="H439" s="302">
        <f>SUM(B439,D439,F439)</f>
        <v>165.97500000280735</v>
      </c>
      <c r="I439" s="299" t="str">
        <f>CONCATENATE("(",ROUND((H439/$H441)*100,1),")")</f>
        <v>(26.8)</v>
      </c>
      <c r="K439" s="302">
        <f>B439-B429</f>
        <v>5.6530000000950196</v>
      </c>
      <c r="L439" s="302">
        <f>D439-D429</f>
        <v>2.673999999964753</v>
      </c>
      <c r="M439" s="302">
        <f>F439-F429</f>
        <v>-1.6639999995678991</v>
      </c>
      <c r="N439" s="302">
        <f>SUM(K439:M439)</f>
        <v>6.6630000004918735</v>
      </c>
    </row>
    <row r="440" spans="1:14" x14ac:dyDescent="0.2">
      <c r="A440" s="282" t="s">
        <v>365</v>
      </c>
      <c r="B440" s="302">
        <f>'Ind T6'!V179</f>
        <v>293.20199999808767</v>
      </c>
      <c r="C440" s="299" t="str">
        <f>CONCATENATE("(",ROUND((B440/$H441)*100,1),")")</f>
        <v>(47.4)</v>
      </c>
      <c r="D440" s="302">
        <f>'Ind T6'!W179</f>
        <v>123.98099999936296</v>
      </c>
      <c r="E440" s="299" t="str">
        <f>CONCATENATE("(",ROUND((D440/$H441)*100,1),")")</f>
        <v>(20)</v>
      </c>
      <c r="F440" s="302">
        <f>'Ind T6'!X179</f>
        <v>35.212999999742451</v>
      </c>
      <c r="G440" s="299" t="str">
        <f>CONCATENATE("(",ROUND((F440/$H441)*100,1),")")</f>
        <v>(5.7)</v>
      </c>
      <c r="H440" s="302">
        <f t="shared" ref="H440" si="330">SUM(B440,D440,F440)</f>
        <v>452.39599999719309</v>
      </c>
      <c r="I440" s="299" t="str">
        <f>CONCATENATE("(",ROUND((H440/$H441)*100,1),")")</f>
        <v>(73.2)</v>
      </c>
      <c r="K440" s="302">
        <f t="shared" ref="K440:K441" si="331">B440-B430</f>
        <v>28.98999999945022</v>
      </c>
      <c r="L440" s="302">
        <f t="shared" ref="L440:L441" si="332">D440-D430</f>
        <v>-8.1939999973338473</v>
      </c>
      <c r="M440" s="302">
        <f t="shared" ref="M440:M441" si="333">F440-F430</f>
        <v>5.4349999973920831</v>
      </c>
      <c r="N440" s="302">
        <f t="shared" ref="N440:N441" si="334">SUM(K440:M440)</f>
        <v>26.230999999508455</v>
      </c>
    </row>
    <row r="441" spans="1:14" x14ac:dyDescent="0.2">
      <c r="A441" s="282" t="s">
        <v>363</v>
      </c>
      <c r="B441" s="302">
        <f>SUM(B439:B440)</f>
        <v>405.29399999916893</v>
      </c>
      <c r="C441" s="299" t="str">
        <f>CONCATENATE("(",ROUND((B441/$H441)*100,1),")")</f>
        <v>(65.5)</v>
      </c>
      <c r="D441" s="302">
        <f>SUM(D439:D440)</f>
        <v>156.36299999920635</v>
      </c>
      <c r="E441" s="299" t="str">
        <f>CONCATENATE("(",ROUND((D441/$H441)*100,1),")")</f>
        <v>(25.3)</v>
      </c>
      <c r="F441" s="302">
        <f>SUM(F439:F440)</f>
        <v>56.714000001625138</v>
      </c>
      <c r="G441" s="299" t="str">
        <f>CONCATENATE("(",ROUND((F441/$H441)*100,1),")")</f>
        <v>(9.2)</v>
      </c>
      <c r="H441" s="302">
        <f>SUM(H439:H440)</f>
        <v>618.37100000000044</v>
      </c>
      <c r="I441" s="299" t="str">
        <f>CONCATENATE("(",ROUND((H441/$H441)*100,1),")")</f>
        <v>(100)</v>
      </c>
      <c r="K441" s="302">
        <f t="shared" si="331"/>
        <v>34.642999999545225</v>
      </c>
      <c r="L441" s="302">
        <f t="shared" si="332"/>
        <v>-5.5199999973690694</v>
      </c>
      <c r="M441" s="302">
        <f t="shared" si="333"/>
        <v>3.770999997824191</v>
      </c>
      <c r="N441" s="302">
        <f t="shared" si="334"/>
        <v>32.894000000000347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35.522000000008447</v>
      </c>
      <c r="C450" s="299" t="str">
        <f>CONCATENATE("(",ROUND((B450/$H452)*100,1),")")</f>
        <v>(17.1)</v>
      </c>
      <c r="D450" s="302">
        <f>'Ind T6'!M189</f>
        <v>23.770999999765031</v>
      </c>
      <c r="E450" s="299" t="str">
        <f>CONCATENATE("(",ROUND((D450/$H452)*100,1),")")</f>
        <v>(11.4)</v>
      </c>
      <c r="F450" s="302">
        <f>'Ind T6'!N189</f>
        <v>29.977000001305207</v>
      </c>
      <c r="G450" s="299" t="str">
        <f>CONCATENATE("(",ROUND((F450/$H452)*100,1),")")</f>
        <v>(14.4)</v>
      </c>
      <c r="H450" s="302">
        <f>SUM(B450,D450,F450)</f>
        <v>89.270000001078685</v>
      </c>
      <c r="I450" s="299" t="str">
        <f>CONCATENATE("(",ROUND((H450/$H452)*100,1),")")</f>
        <v>(42.9)</v>
      </c>
      <c r="K450" s="302">
        <f>B455-B450</f>
        <v>4.6618255223202212</v>
      </c>
      <c r="L450" s="302">
        <f>D455-D450</f>
        <v>3.7588804654909005</v>
      </c>
      <c r="M450" s="302">
        <f>F455-F450</f>
        <v>2.2588600339773564</v>
      </c>
      <c r="N450" s="302">
        <f>SUM(K450:M450)</f>
        <v>10.679566021788478</v>
      </c>
    </row>
    <row r="451" spans="1:14" x14ac:dyDescent="0.2">
      <c r="A451" s="282" t="s">
        <v>365</v>
      </c>
      <c r="B451" s="302">
        <f>'Ind T6'!L188</f>
        <v>34.127000000000415</v>
      </c>
      <c r="C451" s="299" t="str">
        <f>CONCATENATE("(",ROUND((B451/$H452)*100,1),")")</f>
        <v>(16.4)</v>
      </c>
      <c r="D451" s="302">
        <f>'Ind T6'!M188</f>
        <v>31.839999999673648</v>
      </c>
      <c r="E451" s="299" t="str">
        <f>CONCATENATE("(",ROUND((D451/$H452)*100,1),")")</f>
        <v>(15.3)</v>
      </c>
      <c r="F451" s="302">
        <f>'Ind T6'!N188</f>
        <v>52.949999999246799</v>
      </c>
      <c r="G451" s="299" t="str">
        <f>CONCATENATE("(",ROUND((F451/$H452)*100,1),")")</f>
        <v>(25.4)</v>
      </c>
      <c r="H451" s="302">
        <f t="shared" ref="H451" si="335">SUM(B451,D451,F451)</f>
        <v>118.91699999892086</v>
      </c>
      <c r="I451" s="299" t="str">
        <f>CONCATENATE("(",ROUND((H451/$H452)*100,1),")")</f>
        <v>(57.1)</v>
      </c>
      <c r="K451" s="302">
        <f t="shared" ref="K451:K452" si="336">B456-B451</f>
        <v>2.8158395951091393</v>
      </c>
      <c r="L451" s="302">
        <f t="shared" ref="L451:L452" si="337">D456-D451</f>
        <v>4.7538411098486826</v>
      </c>
      <c r="M451" s="302">
        <f t="shared" ref="M451:M452" si="338">F456-F451</f>
        <v>3.8737532732541524</v>
      </c>
      <c r="N451" s="302">
        <f t="shared" ref="N451:N452" si="339">SUM(K451:M451)</f>
        <v>11.443433978211974</v>
      </c>
    </row>
    <row r="452" spans="1:14" x14ac:dyDescent="0.2">
      <c r="A452" s="282" t="s">
        <v>363</v>
      </c>
      <c r="B452" s="302">
        <f>SUM(B450:B451)</f>
        <v>69.649000000008868</v>
      </c>
      <c r="C452" s="299" t="str">
        <f>CONCATENATE("(",ROUND((B452/$H452)*100,1),")")</f>
        <v>(33.5)</v>
      </c>
      <c r="D452" s="302">
        <f>SUM(D450:D451)</f>
        <v>55.610999999438675</v>
      </c>
      <c r="E452" s="299" t="str">
        <f>CONCATENATE("(",ROUND((D452/$H452)*100,1),")")</f>
        <v>(26.7)</v>
      </c>
      <c r="F452" s="302">
        <f>SUM(F450:F451)</f>
        <v>82.927000000551999</v>
      </c>
      <c r="G452" s="299" t="str">
        <f>CONCATENATE("(",ROUND((F452/$H452)*100,1),")")</f>
        <v>(39.8)</v>
      </c>
      <c r="H452" s="302">
        <f>SUM(H450:H451)</f>
        <v>208.18699999999956</v>
      </c>
      <c r="I452" s="299" t="str">
        <f>CONCATENATE("(",ROUND((H452/$H452)*100,1),")")</f>
        <v>(100)</v>
      </c>
      <c r="K452" s="302">
        <f t="shared" si="336"/>
        <v>7.4776651174293534</v>
      </c>
      <c r="L452" s="302">
        <f t="shared" si="337"/>
        <v>8.5127215753395831</v>
      </c>
      <c r="M452" s="302">
        <f t="shared" si="338"/>
        <v>6.1326133072315088</v>
      </c>
      <c r="N452" s="302">
        <f t="shared" si="339"/>
        <v>22.123000000000445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40.183825522328668</v>
      </c>
      <c r="C455" s="299" t="str">
        <f>CONCATENATE("(",ROUND((B455/$H457)*100,1),")")</f>
        <v>(17.4)</v>
      </c>
      <c r="D455" s="302">
        <f>'Ind T6'!R189</f>
        <v>27.529880465255932</v>
      </c>
      <c r="E455" s="299" t="str">
        <f>CONCATENATE("(",ROUND((D455/$H457)*100,1),")")</f>
        <v>(12)</v>
      </c>
      <c r="F455" s="302">
        <f>'Ind T6'!S189</f>
        <v>32.235860035282563</v>
      </c>
      <c r="G455" s="299" t="str">
        <f>CONCATENATE("(",ROUND((F455/$H457)*100,1),")")</f>
        <v>(14)</v>
      </c>
      <c r="H455" s="302">
        <f>SUM(B455,D455,F455)</f>
        <v>99.949566022867174</v>
      </c>
      <c r="I455" s="299" t="str">
        <f>CONCATENATE("(",ROUND((H455/$H457)*100,1),")")</f>
        <v>(43.4)</v>
      </c>
      <c r="K455" s="302">
        <f>B460-B455</f>
        <v>4.5513509928480289</v>
      </c>
      <c r="L455" s="302">
        <f>D460-D455</f>
        <v>3.7512429627278543</v>
      </c>
      <c r="M455" s="302">
        <f>F460-F455</f>
        <v>2.245276022078734</v>
      </c>
      <c r="N455" s="302">
        <f>SUM(K455:M455)</f>
        <v>10.547869977654617</v>
      </c>
    </row>
    <row r="456" spans="1:14" x14ac:dyDescent="0.2">
      <c r="A456" s="282" t="s">
        <v>365</v>
      </c>
      <c r="B456" s="302">
        <f>'Ind T6'!Q188</f>
        <v>36.942839595109554</v>
      </c>
      <c r="C456" s="299" t="str">
        <f>CONCATENATE("(",ROUND((B456/$H457)*100,1),")")</f>
        <v>(16)</v>
      </c>
      <c r="D456" s="302">
        <f>'Ind T6'!R188</f>
        <v>36.59384110952233</v>
      </c>
      <c r="E456" s="299" t="str">
        <f>CONCATENATE("(",ROUND((D456/$H457)*100,1),")")</f>
        <v>(15.9)</v>
      </c>
      <c r="F456" s="302">
        <f>'Ind T6'!S188</f>
        <v>56.823753272500952</v>
      </c>
      <c r="G456" s="299" t="str">
        <f>CONCATENATE("(",ROUND((F456/$H457)*100,1),")")</f>
        <v>(24.7)</v>
      </c>
      <c r="H456" s="302">
        <f t="shared" ref="H456" si="340">SUM(B456,D456,F456)</f>
        <v>130.36043397713286</v>
      </c>
      <c r="I456" s="299" t="str">
        <f>CONCATENATE("(",ROUND((H456/$H457)*100,1),")")</f>
        <v>(56.6)</v>
      </c>
      <c r="K456" s="302">
        <f t="shared" ref="K456:K457" si="341">B461-B456</f>
        <v>1.0193101950441914</v>
      </c>
      <c r="L456" s="302">
        <f t="shared" ref="L456:L457" si="342">D461-D456</f>
        <v>4.0083190972885276</v>
      </c>
      <c r="M456" s="302">
        <f t="shared" ref="M456:M457" si="343">F461-F456</f>
        <v>7.5495007300125252</v>
      </c>
      <c r="N456" s="302">
        <f t="shared" ref="N456:N457" si="344">SUM(K456:M456)</f>
        <v>12.577130022345244</v>
      </c>
    </row>
    <row r="457" spans="1:14" x14ac:dyDescent="0.2">
      <c r="A457" s="282" t="s">
        <v>363</v>
      </c>
      <c r="B457" s="302">
        <f>SUM(B455:B456)</f>
        <v>77.126665117438222</v>
      </c>
      <c r="C457" s="299" t="str">
        <f>CONCATENATE("(",ROUND((B457/$H457)*100,1),")")</f>
        <v>(33.5)</v>
      </c>
      <c r="D457" s="302">
        <f>SUM(D455:D456)</f>
        <v>64.123721574778259</v>
      </c>
      <c r="E457" s="299" t="str">
        <f>CONCATENATE("(",ROUND((D457/$H457)*100,1),")")</f>
        <v>(27.8)</v>
      </c>
      <c r="F457" s="302">
        <f>SUM(F455:F456)</f>
        <v>89.059613307783508</v>
      </c>
      <c r="G457" s="299" t="str">
        <f>CONCATENATE("(",ROUND((F457/$H457)*100,1),")")</f>
        <v>(38.7)</v>
      </c>
      <c r="H457" s="302">
        <f>SUM(H455:H456)</f>
        <v>230.31000000000003</v>
      </c>
      <c r="I457" s="299" t="str">
        <f>CONCATENATE("(",ROUND((H457/$H457)*100,1),")")</f>
        <v>(100)</v>
      </c>
      <c r="K457" s="302">
        <f t="shared" si="341"/>
        <v>5.5706611878922274</v>
      </c>
      <c r="L457" s="302">
        <f t="shared" si="342"/>
        <v>7.7595620600163926</v>
      </c>
      <c r="M457" s="302">
        <f t="shared" si="343"/>
        <v>9.7947767520912663</v>
      </c>
      <c r="N457" s="302">
        <f t="shared" si="344"/>
        <v>23.124999999999886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44.735176515176697</v>
      </c>
      <c r="C460" s="299" t="str">
        <f>CONCATENATE("(",ROUND((B460/$H462)*100,1),")")</f>
        <v>(17.7)</v>
      </c>
      <c r="D460" s="302">
        <f>'Ind T6'!W189</f>
        <v>31.281123427983786</v>
      </c>
      <c r="E460" s="299" t="str">
        <f>CONCATENATE("(",ROUND((D460/$H462)*100,1),")")</f>
        <v>(12.3)</v>
      </c>
      <c r="F460" s="302">
        <f>'Ind T6'!X189</f>
        <v>34.481136057361297</v>
      </c>
      <c r="G460" s="299" t="str">
        <f>CONCATENATE("(",ROUND((F460/$H462)*100,1),")")</f>
        <v>(13.6)</v>
      </c>
      <c r="H460" s="302">
        <f>SUM(B460,D460,F460)</f>
        <v>110.49743600052177</v>
      </c>
      <c r="I460" s="299" t="str">
        <f>CONCATENATE("(",ROUND((H460/$H462)*100,1),")")</f>
        <v>(43.6)</v>
      </c>
      <c r="K460" s="302">
        <f>B460-B450</f>
        <v>9.2131765151682501</v>
      </c>
      <c r="L460" s="302">
        <f>D460-D450</f>
        <v>7.5101234282187548</v>
      </c>
      <c r="M460" s="302">
        <f>F460-F450</f>
        <v>4.5041360560560904</v>
      </c>
      <c r="N460" s="302">
        <f>SUM(K460:M460)</f>
        <v>21.227435999443095</v>
      </c>
    </row>
    <row r="461" spans="1:14" x14ac:dyDescent="0.2">
      <c r="A461" s="282" t="s">
        <v>365</v>
      </c>
      <c r="B461" s="302">
        <f>'Ind T6'!V188</f>
        <v>37.962149790153745</v>
      </c>
      <c r="C461" s="299" t="str">
        <f>CONCATENATE("(",ROUND((B461/$H462)*100,1),")")</f>
        <v>(15)</v>
      </c>
      <c r="D461" s="302">
        <f>'Ind T6'!W188</f>
        <v>40.602160206810858</v>
      </c>
      <c r="E461" s="299" t="str">
        <f>CONCATENATE("(",ROUND((D461/$H462)*100,1),")")</f>
        <v>(16)</v>
      </c>
      <c r="F461" s="302">
        <f>'Ind T6'!X188</f>
        <v>64.373254002513477</v>
      </c>
      <c r="G461" s="299" t="str">
        <f>CONCATENATE("(",ROUND((F461/$H462)*100,1),")")</f>
        <v>(25.4)</v>
      </c>
      <c r="H461" s="302">
        <f t="shared" ref="H461" si="345">SUM(B461,D461,F461)</f>
        <v>142.93756399947807</v>
      </c>
      <c r="I461" s="299" t="str">
        <f>CONCATENATE("(",ROUND((H461/$H462)*100,1),")")</f>
        <v>(56.4)</v>
      </c>
      <c r="K461" s="302">
        <f t="shared" ref="K461:K462" si="346">B461-B451</f>
        <v>3.8351497901533307</v>
      </c>
      <c r="L461" s="302">
        <f t="shared" ref="L461:L462" si="347">D461-D451</f>
        <v>8.7621602071372102</v>
      </c>
      <c r="M461" s="302">
        <f t="shared" ref="M461:M462" si="348">F461-F451</f>
        <v>11.423254003266678</v>
      </c>
      <c r="N461" s="302">
        <f t="shared" ref="N461:N462" si="349">SUM(K461:M461)</f>
        <v>24.020564000557219</v>
      </c>
    </row>
    <row r="462" spans="1:14" x14ac:dyDescent="0.2">
      <c r="A462" s="282" t="s">
        <v>363</v>
      </c>
      <c r="B462" s="302">
        <f>SUM(B460:B461)</f>
        <v>82.697326305330449</v>
      </c>
      <c r="C462" s="299" t="str">
        <f>CONCATENATE("(",ROUND((B462/$H462)*100,1),")")</f>
        <v>(32.6)</v>
      </c>
      <c r="D462" s="302">
        <f>SUM(D460:D461)</f>
        <v>71.883283634794651</v>
      </c>
      <c r="E462" s="299" t="str">
        <f>CONCATENATE("(",ROUND((D462/$H462)*100,1),")")</f>
        <v>(28.4)</v>
      </c>
      <c r="F462" s="302">
        <f>SUM(F460:F461)</f>
        <v>98.854390059874774</v>
      </c>
      <c r="G462" s="299" t="str">
        <f>CONCATENATE("(",ROUND((F462/$H462)*100,1),")")</f>
        <v>(39)</v>
      </c>
      <c r="H462" s="302">
        <f>SUM(H460:H461)</f>
        <v>253.43499999999983</v>
      </c>
      <c r="I462" s="299" t="str">
        <f>CONCATENATE("(",ROUND((H462/$H462)*100,1),")")</f>
        <v>(100)</v>
      </c>
      <c r="K462" s="302">
        <f t="shared" si="346"/>
        <v>13.048326305321581</v>
      </c>
      <c r="L462" s="302">
        <f t="shared" si="347"/>
        <v>16.272283635355976</v>
      </c>
      <c r="M462" s="302">
        <f t="shared" si="348"/>
        <v>15.927390059322775</v>
      </c>
      <c r="N462" s="302">
        <f t="shared" si="349"/>
        <v>45.248000000000332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34.749038850712758</v>
      </c>
      <c r="C471" s="299" t="str">
        <f>CONCATENATE("(",ROUND((B471/$H473)*100,1),")")</f>
        <v>(21.7)</v>
      </c>
      <c r="D471" s="302">
        <f>'Ind T6'!M198</f>
        <v>16.641455317765054</v>
      </c>
      <c r="E471" s="299" t="str">
        <f>CONCATENATE("(",ROUND((D471/$H473)*100,1),")")</f>
        <v>(10.4)</v>
      </c>
      <c r="F471" s="302">
        <f>'Ind T6'!N198</f>
        <v>17.321514790382132</v>
      </c>
      <c r="G471" s="299" t="str">
        <f>CONCATENATE("(",ROUND((F471/$H473)*100,1),")")</f>
        <v>(10.8)</v>
      </c>
      <c r="H471" s="302">
        <f>SUM(B471,D471,F471)</f>
        <v>68.71200895885994</v>
      </c>
      <c r="I471" s="299" t="str">
        <f>CONCATENATE("(",ROUND((H471/$H473)*100,1),")")</f>
        <v>(42.9)</v>
      </c>
      <c r="K471" s="302">
        <f>B476-B471</f>
        <v>5.619328565925322</v>
      </c>
      <c r="L471" s="302">
        <f>D476-D471</f>
        <v>2.0111006261982389</v>
      </c>
      <c r="M471" s="302">
        <f>F476-F471</f>
        <v>2.7751616192870188</v>
      </c>
      <c r="N471" s="302">
        <f>SUM(K471:M471)</f>
        <v>10.40559081141058</v>
      </c>
    </row>
    <row r="472" spans="1:14" x14ac:dyDescent="0.2">
      <c r="A472" s="282" t="s">
        <v>365</v>
      </c>
      <c r="B472" s="302">
        <f>'Ind T6'!L197</f>
        <v>48.690258029009236</v>
      </c>
      <c r="C472" s="299" t="str">
        <f>CONCATENATE("(",ROUND((B472/$H473)*100,1),")")</f>
        <v>(30.4)</v>
      </c>
      <c r="D472" s="302">
        <f>'Ind T6'!M197</f>
        <v>26.498317313551372</v>
      </c>
      <c r="E472" s="299" t="str">
        <f>CONCATENATE("(",ROUND((D472/$H473)*100,1),")")</f>
        <v>(16.6)</v>
      </c>
      <c r="F472" s="302">
        <f>'Ind T6'!N197</f>
        <v>16.188415698579323</v>
      </c>
      <c r="G472" s="299" t="str">
        <f>CONCATENATE("(",ROUND((F472/$H473)*100,1),")")</f>
        <v>(10.1)</v>
      </c>
      <c r="H472" s="302">
        <f t="shared" ref="H472" si="350">SUM(B472,D472,F472)</f>
        <v>91.376991041139931</v>
      </c>
      <c r="I472" s="299" t="str">
        <f>CONCATENATE("(",ROUND((H472/$H473)*100,1),")")</f>
        <v>(57.1)</v>
      </c>
      <c r="K472" s="302">
        <f t="shared" ref="K472:K473" si="351">B477-B472</f>
        <v>4.365167707081973</v>
      </c>
      <c r="L472" s="302">
        <f t="shared" ref="L472:L473" si="352">D477-D472</f>
        <v>2.8831336046766332</v>
      </c>
      <c r="M472" s="302">
        <f t="shared" ref="M472:M473" si="353">F477-F472</f>
        <v>2.0761078768308607</v>
      </c>
      <c r="N472" s="302">
        <f t="shared" ref="N472:N473" si="354">SUM(K472:M472)</f>
        <v>9.3244091885894669</v>
      </c>
    </row>
    <row r="473" spans="1:14" x14ac:dyDescent="0.2">
      <c r="A473" s="282" t="s">
        <v>363</v>
      </c>
      <c r="B473" s="302">
        <f>SUM(B471:B472)</f>
        <v>83.439296879721994</v>
      </c>
      <c r="C473" s="299" t="str">
        <f>CONCATENATE("(",ROUND((B473/$H473)*100,1),")")</f>
        <v>(52.1)</v>
      </c>
      <c r="D473" s="302">
        <f>SUM(D471:D472)</f>
        <v>43.139772631316426</v>
      </c>
      <c r="E473" s="299" t="str">
        <f>CONCATENATE("(",ROUND((D473/$H473)*100,1),")")</f>
        <v>(26.9)</v>
      </c>
      <c r="F473" s="302">
        <f>SUM(F471:F472)</f>
        <v>33.509930488961459</v>
      </c>
      <c r="G473" s="299" t="str">
        <f>CONCATENATE("(",ROUND((F473/$H473)*100,1),")")</f>
        <v>(20.9)</v>
      </c>
      <c r="H473" s="302">
        <f>SUM(H471:H472)</f>
        <v>160.08899999999988</v>
      </c>
      <c r="I473" s="299" t="str">
        <f>CONCATENATE("(",ROUND((H473/$H473)*100,1),")")</f>
        <v>(100)</v>
      </c>
      <c r="K473" s="302">
        <f t="shared" si="351"/>
        <v>9.984496273007295</v>
      </c>
      <c r="L473" s="302">
        <f t="shared" si="352"/>
        <v>4.8942342308748721</v>
      </c>
      <c r="M473" s="302">
        <f t="shared" si="353"/>
        <v>4.8512694961178795</v>
      </c>
      <c r="N473" s="302">
        <f t="shared" si="354"/>
        <v>19.730000000000047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40.36836741663808</v>
      </c>
      <c r="C476" s="299" t="str">
        <f>CONCATENATE("(",ROUND((B476/$H478)*100,1),")")</f>
        <v>(22.4)</v>
      </c>
      <c r="D476" s="302">
        <f>'Ind T6'!R198</f>
        <v>18.652555943963293</v>
      </c>
      <c r="E476" s="299" t="str">
        <f>CONCATENATE("(",ROUND((D476/$H478)*100,1),")")</f>
        <v>(10.4)</v>
      </c>
      <c r="F476" s="302">
        <f>'Ind T6'!S198</f>
        <v>20.096676409669151</v>
      </c>
      <c r="G476" s="299" t="str">
        <f>CONCATENATE("(",ROUND((F476/$H478)*100,1),")")</f>
        <v>(11.2)</v>
      </c>
      <c r="H476" s="302">
        <f>SUM(B476,D476,F476)</f>
        <v>79.117599770270516</v>
      </c>
      <c r="I476" s="299" t="str">
        <f>CONCATENATE("(",ROUND((H476/$H478)*100,1),")")</f>
        <v>(44)</v>
      </c>
      <c r="K476" s="302">
        <f>B481-B476</f>
        <v>4.7016486136550881</v>
      </c>
      <c r="L476" s="302">
        <f>D481-D476</f>
        <v>1.2882209080823941</v>
      </c>
      <c r="M476" s="302">
        <f>F481-F476</f>
        <v>2.2463144960980657</v>
      </c>
      <c r="N476" s="302">
        <f>SUM(K476:M476)</f>
        <v>8.2361840178355479</v>
      </c>
    </row>
    <row r="477" spans="1:14" x14ac:dyDescent="0.2">
      <c r="A477" s="282" t="s">
        <v>365</v>
      </c>
      <c r="B477" s="302">
        <f>'Ind T6'!Q197</f>
        <v>53.055425736091209</v>
      </c>
      <c r="C477" s="299" t="str">
        <f>CONCATENATE("(",ROUND((B477/$H478)*100,1),")")</f>
        <v>(29.5)</v>
      </c>
      <c r="D477" s="302">
        <f>'Ind T6'!R197</f>
        <v>29.381450918228005</v>
      </c>
      <c r="E477" s="299" t="str">
        <f>CONCATENATE("(",ROUND((D477/$H478)*100,1),")")</f>
        <v>(16.3)</v>
      </c>
      <c r="F477" s="302">
        <f>'Ind T6'!S197</f>
        <v>18.264523575410184</v>
      </c>
      <c r="G477" s="299" t="str">
        <f>CONCATENATE("(",ROUND((F477/$H478)*100,1),")")</f>
        <v>(10.2)</v>
      </c>
      <c r="H477" s="302">
        <f t="shared" ref="H477" si="355">SUM(B477,D477,F477)</f>
        <v>100.70140022972939</v>
      </c>
      <c r="I477" s="299" t="str">
        <f>CONCATENATE("(",ROUND((H477/$H478)*100,1),")")</f>
        <v>(56)</v>
      </c>
      <c r="K477" s="302">
        <f t="shared" ref="K477:K478" si="356">B482-B477</f>
        <v>0.91138305570108713</v>
      </c>
      <c r="L477" s="302">
        <f t="shared" ref="L477:L478" si="357">D482-D477</f>
        <v>0.92324942636761875</v>
      </c>
      <c r="M477" s="302">
        <f t="shared" ref="M477:M478" si="358">F482-F477</f>
        <v>0.89318350009597935</v>
      </c>
      <c r="N477" s="302">
        <f t="shared" ref="N477:N478" si="359">SUM(K477:M477)</f>
        <v>2.7278159821646852</v>
      </c>
    </row>
    <row r="478" spans="1:14" x14ac:dyDescent="0.2">
      <c r="A478" s="282" t="s">
        <v>363</v>
      </c>
      <c r="B478" s="302">
        <f>SUM(B476:B477)</f>
        <v>93.423793152729289</v>
      </c>
      <c r="C478" s="299" t="str">
        <f>CONCATENATE("(",ROUND((B478/$H478)*100,1),")")</f>
        <v>(52)</v>
      </c>
      <c r="D478" s="302">
        <f>SUM(D476:D477)</f>
        <v>48.034006862191298</v>
      </c>
      <c r="E478" s="299" t="str">
        <f>CONCATENATE("(",ROUND((D478/$H478)*100,1),")")</f>
        <v>(26.7)</v>
      </c>
      <c r="F478" s="302">
        <f>SUM(F476:F477)</f>
        <v>38.361199985079338</v>
      </c>
      <c r="G478" s="299" t="str">
        <f>CONCATENATE("(",ROUND((F478/$H478)*100,1),")")</f>
        <v>(21.3)</v>
      </c>
      <c r="H478" s="302">
        <f>SUM(H476:H477)</f>
        <v>179.8189999999999</v>
      </c>
      <c r="I478" s="299" t="str">
        <f>CONCATENATE("(",ROUND((H478/$H478)*100,1),")")</f>
        <v>(100)</v>
      </c>
      <c r="K478" s="302">
        <f t="shared" si="356"/>
        <v>5.6130316693561753</v>
      </c>
      <c r="L478" s="302">
        <f t="shared" si="357"/>
        <v>2.2114703344500128</v>
      </c>
      <c r="M478" s="302">
        <f t="shared" si="358"/>
        <v>3.1394979961940379</v>
      </c>
      <c r="N478" s="302">
        <f t="shared" si="359"/>
        <v>10.964000000000226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45.070016030293168</v>
      </c>
      <c r="C481" s="299" t="str">
        <f>CONCATENATE("(",ROUND((B481/$H483)*100,1),")")</f>
        <v>(23.6)</v>
      </c>
      <c r="D481" s="302">
        <f>'Ind T6'!W198</f>
        <v>19.940776852045687</v>
      </c>
      <c r="E481" s="299" t="str">
        <f>CONCATENATE("(",ROUND((D481/$H483)*100,1),")")</f>
        <v>(10.5)</v>
      </c>
      <c r="F481" s="302">
        <f>'Ind T6'!X198</f>
        <v>22.342990905767216</v>
      </c>
      <c r="G481" s="299" t="str">
        <f>CONCATENATE("(",ROUND((F481/$H483)*100,1),")")</f>
        <v>(11.7)</v>
      </c>
      <c r="H481" s="302">
        <f>SUM(B481,D481,F481)</f>
        <v>87.353783788106057</v>
      </c>
      <c r="I481" s="299" t="str">
        <f>CONCATENATE("(",ROUND((H481/$H483)*100,1),")")</f>
        <v>(45.8)</v>
      </c>
      <c r="K481" s="302">
        <f>B481-B471</f>
        <v>10.32097717958041</v>
      </c>
      <c r="L481" s="302">
        <f>D481-D471</f>
        <v>3.299321534280633</v>
      </c>
      <c r="M481" s="302">
        <f>F481-F471</f>
        <v>5.0214761153850844</v>
      </c>
      <c r="N481" s="302">
        <f>SUM(K481:M481)</f>
        <v>18.641774829246128</v>
      </c>
    </row>
    <row r="482" spans="1:14" x14ac:dyDescent="0.2">
      <c r="A482" s="282" t="s">
        <v>365</v>
      </c>
      <c r="B482" s="302">
        <f>'Ind T6'!V197</f>
        <v>53.966808791792296</v>
      </c>
      <c r="C482" s="299" t="str">
        <f>CONCATENATE("(",ROUND((B482/$H483)*100,1),")")</f>
        <v>(28.3)</v>
      </c>
      <c r="D482" s="302">
        <f>'Ind T6'!W197</f>
        <v>30.304700344595624</v>
      </c>
      <c r="E482" s="299" t="str">
        <f>CONCATENATE("(",ROUND((D482/$H483)*100,1),")")</f>
        <v>(15.9)</v>
      </c>
      <c r="F482" s="302">
        <f>'Ind T6'!X197</f>
        <v>19.157707075506163</v>
      </c>
      <c r="G482" s="299" t="str">
        <f>CONCATENATE("(",ROUND((F482/$H483)*100,1),")")</f>
        <v>(10)</v>
      </c>
      <c r="H482" s="302">
        <f t="shared" ref="H482" si="360">SUM(B482,D482,F482)</f>
        <v>103.42921621189409</v>
      </c>
      <c r="I482" s="299" t="str">
        <f>CONCATENATE("(",ROUND((H482/$H483)*100,1),")")</f>
        <v>(54.2)</v>
      </c>
      <c r="K482" s="302">
        <f t="shared" ref="K482:K483" si="361">B482-B472</f>
        <v>5.2765507627830601</v>
      </c>
      <c r="L482" s="302">
        <f t="shared" ref="L482:L483" si="362">D482-D472</f>
        <v>3.8063830310442519</v>
      </c>
      <c r="M482" s="302">
        <f t="shared" ref="M482:M483" si="363">F482-F472</f>
        <v>2.9692913769268401</v>
      </c>
      <c r="N482" s="302">
        <f t="shared" ref="N482:N483" si="364">SUM(K482:M482)</f>
        <v>12.052225170754152</v>
      </c>
    </row>
    <row r="483" spans="1:14" x14ac:dyDescent="0.2">
      <c r="A483" s="282" t="s">
        <v>363</v>
      </c>
      <c r="B483" s="302">
        <f>SUM(B481:B482)</f>
        <v>99.036824822085464</v>
      </c>
      <c r="C483" s="299" t="str">
        <f>CONCATENATE("(",ROUND((B483/$H483)*100,1),")")</f>
        <v>(51.9)</v>
      </c>
      <c r="D483" s="302">
        <f>SUM(D481:D482)</f>
        <v>50.245477196641311</v>
      </c>
      <c r="E483" s="299" t="str">
        <f>CONCATENATE("(",ROUND((D483/$H483)*100,1),")")</f>
        <v>(26.3)</v>
      </c>
      <c r="F483" s="302">
        <f>SUM(F481:F482)</f>
        <v>41.500697981273376</v>
      </c>
      <c r="G483" s="299" t="str">
        <f>CONCATENATE("(",ROUND((F483/$H483)*100,1),")")</f>
        <v>(21.8)</v>
      </c>
      <c r="H483" s="302">
        <f>SUM(H481:H482)</f>
        <v>190.78300000000013</v>
      </c>
      <c r="I483" s="299" t="str">
        <f>CONCATENATE("(",ROUND((H483/$H483)*100,1),")")</f>
        <v>(100)</v>
      </c>
      <c r="K483" s="302">
        <f t="shared" si="361"/>
        <v>15.59752794236347</v>
      </c>
      <c r="L483" s="302">
        <f t="shared" si="362"/>
        <v>7.1057045653248849</v>
      </c>
      <c r="M483" s="302">
        <f t="shared" si="363"/>
        <v>7.9907674923119174</v>
      </c>
      <c r="N483" s="302">
        <f t="shared" si="364"/>
        <v>30.694000000000273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London Enterprise Panel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0.55667158018788976</v>
      </c>
      <c r="C8" s="300">
        <v>0.46972287736425872</v>
      </c>
      <c r="D8" s="300">
        <v>0</v>
      </c>
      <c r="E8" s="300">
        <f>SUM(B8:D8)</f>
        <v>1.0263944575521484</v>
      </c>
      <c r="F8" s="300"/>
      <c r="G8" s="300">
        <v>0.81999999998694972</v>
      </c>
      <c r="H8" s="300">
        <v>0.39300000000061663</v>
      </c>
      <c r="I8" s="300">
        <v>0.91300000001540316</v>
      </c>
      <c r="J8" s="300">
        <f>SUM(G8:I8)</f>
        <v>2.1260000000029695</v>
      </c>
      <c r="K8" s="300"/>
      <c r="L8" s="300">
        <v>0.46954589371699446</v>
      </c>
      <c r="M8" s="300">
        <v>1.098937198058764E-2</v>
      </c>
      <c r="N8" s="300">
        <v>9.9903381640553983E-4</v>
      </c>
      <c r="O8" s="300">
        <f>SUM(L8:N8)</f>
        <v>0.48153429951398763</v>
      </c>
      <c r="P8" s="300"/>
      <c r="Q8" s="300">
        <v>0.47800000000407156</v>
      </c>
      <c r="R8" s="300">
        <v>1.0999999999719592E-2</v>
      </c>
      <c r="S8" s="300">
        <v>9.9999999997260353E-4</v>
      </c>
      <c r="T8" s="300">
        <f>SUM(Q8:S8)</f>
        <v>0.4900000000037637</v>
      </c>
      <c r="U8" s="300"/>
      <c r="V8" s="300">
        <v>0.46957311534584245</v>
      </c>
      <c r="W8" s="300">
        <v>9.9909173477418702E-3</v>
      </c>
      <c r="X8" s="300">
        <v>9.9909173477075565E-4</v>
      </c>
      <c r="Y8" s="300">
        <f>SUM(V8:X8)</f>
        <v>0.48056312442835508</v>
      </c>
    </row>
    <row r="9" spans="1:25" x14ac:dyDescent="0.2">
      <c r="A9" s="260" t="s">
        <v>364</v>
      </c>
      <c r="B9" s="300">
        <v>0.66260908018344977</v>
      </c>
      <c r="C9" s="300">
        <v>4.9970518870201298E-3</v>
      </c>
      <c r="D9" s="300">
        <v>9.9941037738080158E-4</v>
      </c>
      <c r="E9" s="300">
        <f t="shared" ref="E9:E10" si="0">SUM(B9:D9)</f>
        <v>0.66860554244785075</v>
      </c>
      <c r="F9" s="300"/>
      <c r="G9" s="300">
        <v>0.96699999998701192</v>
      </c>
      <c r="H9" s="300">
        <v>0.59600000001701026</v>
      </c>
      <c r="I9" s="300">
        <v>0.86399999999300425</v>
      </c>
      <c r="J9" s="300">
        <f t="shared" ref="J9:J10" si="1">SUM(G9:I9)</f>
        <v>2.4269999999970264</v>
      </c>
      <c r="K9" s="300"/>
      <c r="L9" s="300">
        <v>0.54547246377120784</v>
      </c>
      <c r="M9" s="300">
        <v>6.9932367148046884E-3</v>
      </c>
      <c r="N9" s="300">
        <v>0</v>
      </c>
      <c r="O9" s="300">
        <f t="shared" ref="O9:O10" si="2">SUM(L9:N9)</f>
        <v>0.55246570048601251</v>
      </c>
      <c r="P9" s="300"/>
      <c r="Q9" s="300">
        <v>0.57399999999655349</v>
      </c>
      <c r="R9" s="300">
        <v>6.9999999996821754E-3</v>
      </c>
      <c r="S9" s="300">
        <v>0</v>
      </c>
      <c r="T9" s="300">
        <f t="shared" ref="T9:T10" si="3">SUM(Q9:S9)</f>
        <v>0.58099999999623564</v>
      </c>
      <c r="U9" s="300"/>
      <c r="V9" s="300">
        <v>0.61244323342851292</v>
      </c>
      <c r="W9" s="300">
        <v>6.9936421431328524E-3</v>
      </c>
      <c r="X9" s="300">
        <v>0</v>
      </c>
      <c r="Y9" s="300">
        <f t="shared" ref="Y9:Y10" si="4">SUM(V9:X9)</f>
        <v>0.61943687557164573</v>
      </c>
    </row>
    <row r="10" spans="1:25" x14ac:dyDescent="0.2">
      <c r="A10" s="264" t="s">
        <v>363</v>
      </c>
      <c r="B10" s="301">
        <f>SUM(B8:B9)</f>
        <v>1.2192806603713395</v>
      </c>
      <c r="C10" s="301">
        <f t="shared" ref="C10:D10" si="5">SUM(C8:C9)</f>
        <v>0.47471992925127887</v>
      </c>
      <c r="D10" s="301">
        <f t="shared" si="5"/>
        <v>9.9941037738080158E-4</v>
      </c>
      <c r="E10" s="301">
        <f t="shared" si="0"/>
        <v>1.6949999999999992</v>
      </c>
      <c r="F10" s="301"/>
      <c r="G10" s="301">
        <f>SUM(G8:G9)</f>
        <v>1.7869999999739616</v>
      </c>
      <c r="H10" s="301">
        <f t="shared" ref="H10" si="6">SUM(H8:H9)</f>
        <v>0.98900000001762689</v>
      </c>
      <c r="I10" s="301">
        <f t="shared" ref="I10" si="7">SUM(I8:I9)</f>
        <v>1.7770000000084074</v>
      </c>
      <c r="J10" s="301">
        <f t="shared" si="1"/>
        <v>4.5529999999999964</v>
      </c>
      <c r="K10" s="301"/>
      <c r="L10" s="301">
        <f>SUM(L8:L9)</f>
        <v>1.0150183574882023</v>
      </c>
      <c r="M10" s="301">
        <f t="shared" ref="M10" si="8">SUM(M8:M9)</f>
        <v>1.7982608695392328E-2</v>
      </c>
      <c r="N10" s="301">
        <f t="shared" ref="N10" si="9">SUM(N8:N9)</f>
        <v>9.9903381640553983E-4</v>
      </c>
      <c r="O10" s="301">
        <f t="shared" si="2"/>
        <v>1.0340000000000003</v>
      </c>
      <c r="P10" s="301"/>
      <c r="Q10" s="301">
        <f>SUM(Q8:Q9)</f>
        <v>1.0520000000006251</v>
      </c>
      <c r="R10" s="301">
        <f t="shared" ref="R10" si="10">SUM(R8:R9)</f>
        <v>1.7999999999401765E-2</v>
      </c>
      <c r="S10" s="301">
        <f t="shared" ref="S10" si="11">SUM(S8:S9)</f>
        <v>9.9999999997260353E-4</v>
      </c>
      <c r="T10" s="301">
        <f t="shared" si="3"/>
        <v>1.0709999999999995</v>
      </c>
      <c r="U10" s="301"/>
      <c r="V10" s="301">
        <f>SUM(V8:V9)</f>
        <v>1.0820163487743555</v>
      </c>
      <c r="W10" s="301">
        <f t="shared" ref="W10" si="12">SUM(W8:W9)</f>
        <v>1.6984559490874723E-2</v>
      </c>
      <c r="X10" s="301">
        <f t="shared" ref="X10" si="13">SUM(X8:X9)</f>
        <v>9.9909173477075565E-4</v>
      </c>
      <c r="Y10" s="301">
        <f t="shared" si="4"/>
        <v>1.100000000000001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0.79781276395801248</v>
      </c>
      <c r="C17" s="300">
        <v>6.4984748944663759E-2</v>
      </c>
      <c r="D17" s="300">
        <v>9.9976536838783663E-4</v>
      </c>
      <c r="E17" s="300">
        <f>SUM(B17:D17)</f>
        <v>0.86379727827106412</v>
      </c>
      <c r="F17" s="300"/>
      <c r="G17" s="300">
        <v>0.58573874275512239</v>
      </c>
      <c r="H17" s="300">
        <v>0.10695229603348466</v>
      </c>
      <c r="I17" s="300">
        <v>9.995541685448488E-4</v>
      </c>
      <c r="J17" s="300">
        <f>SUM(G17:I17)</f>
        <v>0.69369059295715185</v>
      </c>
      <c r="K17" s="300"/>
      <c r="L17" s="300">
        <v>0.57821383647388724</v>
      </c>
      <c r="M17" s="300">
        <v>8.9032926377940566E-2</v>
      </c>
      <c r="N17" s="300">
        <v>0</v>
      </c>
      <c r="O17" s="300">
        <f>SUM(L17:N17)</f>
        <v>0.66724676285182782</v>
      </c>
      <c r="P17" s="300"/>
      <c r="Q17" s="300">
        <v>0.46621220400940228</v>
      </c>
      <c r="R17" s="300">
        <v>7.3033242258097625E-2</v>
      </c>
      <c r="S17" s="300">
        <v>0</v>
      </c>
      <c r="T17" s="300">
        <f>SUM(Q17:S17)</f>
        <v>0.53924544626749993</v>
      </c>
      <c r="U17" s="300"/>
      <c r="V17" s="300">
        <v>0.33599999999644831</v>
      </c>
      <c r="W17" s="300">
        <v>5.6999999999295156E-2</v>
      </c>
      <c r="X17" s="300">
        <v>0</v>
      </c>
      <c r="Y17" s="300">
        <f>SUM(V17:X17)</f>
        <v>0.39299999999574348</v>
      </c>
    </row>
    <row r="18" spans="1:25" x14ac:dyDescent="0.2">
      <c r="A18" s="260" t="s">
        <v>364</v>
      </c>
      <c r="B18" s="300">
        <v>2.3714434537564095</v>
      </c>
      <c r="C18" s="300">
        <v>2.1994838104778456E-2</v>
      </c>
      <c r="D18" s="300">
        <v>1.0037644298677455</v>
      </c>
      <c r="E18" s="300">
        <f t="shared" ref="E18:E19" si="14">SUM(B18:D18)</f>
        <v>3.3972027217289336</v>
      </c>
      <c r="F18" s="300"/>
      <c r="G18" s="300">
        <v>1.4703441818980993</v>
      </c>
      <c r="H18" s="300">
        <v>7.7965225144751057E-2</v>
      </c>
      <c r="I18" s="300">
        <v>0</v>
      </c>
      <c r="J18" s="300">
        <f t="shared" ref="J18:J19" si="15">SUM(G18:I18)</f>
        <v>1.5483094070428505</v>
      </c>
      <c r="K18" s="300"/>
      <c r="L18" s="300">
        <v>1.7426444691113847</v>
      </c>
      <c r="M18" s="300">
        <v>0.29410876803678077</v>
      </c>
      <c r="N18" s="300">
        <v>0</v>
      </c>
      <c r="O18" s="300">
        <f t="shared" ref="O18:O19" si="16">SUM(L18:N18)</f>
        <v>2.0367532371481656</v>
      </c>
      <c r="P18" s="300"/>
      <c r="Q18" s="300">
        <v>1.4096416211278222</v>
      </c>
      <c r="R18" s="300">
        <v>0.24811293260467954</v>
      </c>
      <c r="S18" s="300">
        <v>0</v>
      </c>
      <c r="T18" s="300">
        <f t="shared" ref="T18:T19" si="17">SUM(Q18:S18)</f>
        <v>1.6577545537325018</v>
      </c>
      <c r="U18" s="300"/>
      <c r="V18" s="300">
        <v>1.0540000000035732</v>
      </c>
      <c r="W18" s="300">
        <v>0.19700000000068396</v>
      </c>
      <c r="X18" s="300">
        <v>0</v>
      </c>
      <c r="Y18" s="300">
        <f t="shared" ref="Y18:Y19" si="18">SUM(V18:X18)</f>
        <v>1.2510000000042572</v>
      </c>
    </row>
    <row r="19" spans="1:25" x14ac:dyDescent="0.2">
      <c r="A19" s="264" t="s">
        <v>363</v>
      </c>
      <c r="B19" s="301">
        <f>SUM(B17:B18)</f>
        <v>3.1692562177144219</v>
      </c>
      <c r="C19" s="301">
        <f t="shared" ref="C19" si="19">SUM(C17:C18)</f>
        <v>8.6979587049442211E-2</v>
      </c>
      <c r="D19" s="301">
        <f t="shared" ref="D19" si="20">SUM(D17:D18)</f>
        <v>1.0047641952361333</v>
      </c>
      <c r="E19" s="301">
        <f t="shared" si="14"/>
        <v>4.2609999999999975</v>
      </c>
      <c r="F19" s="301"/>
      <c r="G19" s="301">
        <f>SUM(G17:G18)</f>
        <v>2.0560829246532215</v>
      </c>
      <c r="H19" s="301">
        <f t="shared" ref="H19" si="21">SUM(H17:H18)</f>
        <v>0.18491752117823573</v>
      </c>
      <c r="I19" s="301">
        <f t="shared" ref="I19" si="22">SUM(I17:I18)</f>
        <v>9.995541685448488E-4</v>
      </c>
      <c r="J19" s="301">
        <f t="shared" si="15"/>
        <v>2.2420000000000022</v>
      </c>
      <c r="K19" s="301"/>
      <c r="L19" s="301">
        <f>SUM(L17:L18)</f>
        <v>2.3208583055852721</v>
      </c>
      <c r="M19" s="301">
        <f t="shared" ref="M19" si="23">SUM(M17:M18)</f>
        <v>0.38314169441472135</v>
      </c>
      <c r="N19" s="301">
        <f t="shared" ref="N19" si="24">SUM(N17:N18)</f>
        <v>0</v>
      </c>
      <c r="O19" s="301">
        <f t="shared" si="16"/>
        <v>2.7039999999999935</v>
      </c>
      <c r="P19" s="301"/>
      <c r="Q19" s="301">
        <f>SUM(Q17:Q18)</f>
        <v>1.8758538251372245</v>
      </c>
      <c r="R19" s="301">
        <f t="shared" ref="R19" si="25">SUM(R17:R18)</f>
        <v>0.32114617486277719</v>
      </c>
      <c r="S19" s="301">
        <f t="shared" ref="S19" si="26">SUM(S17:S18)</f>
        <v>0</v>
      </c>
      <c r="T19" s="301">
        <f t="shared" si="17"/>
        <v>2.1970000000000018</v>
      </c>
      <c r="U19" s="301"/>
      <c r="V19" s="301">
        <f>SUM(V17:V18)</f>
        <v>1.3900000000000214</v>
      </c>
      <c r="W19" s="301">
        <f t="shared" ref="W19" si="27">SUM(W17:W18)</f>
        <v>0.25399999999997913</v>
      </c>
      <c r="X19" s="301">
        <f t="shared" ref="X19" si="28">SUM(X17:X18)</f>
        <v>0</v>
      </c>
      <c r="Y19" s="301">
        <f t="shared" si="18"/>
        <v>1.6440000000000006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6.9467561684830645</v>
      </c>
      <c r="C26" s="300">
        <v>2.7759025657642047</v>
      </c>
      <c r="D26" s="300">
        <v>0.51998174863071944</v>
      </c>
      <c r="E26" s="300">
        <f>SUM(B26:D26)</f>
        <v>10.242640482877988</v>
      </c>
      <c r="F26" s="300"/>
      <c r="G26" s="300">
        <v>11.542267553513913</v>
      </c>
      <c r="H26" s="300">
        <v>5.2471216301628019</v>
      </c>
      <c r="I26" s="300">
        <v>0.40500938826307759</v>
      </c>
      <c r="J26" s="300">
        <f>SUM(G26:I26)</f>
        <v>17.194398571939793</v>
      </c>
      <c r="K26" s="300"/>
      <c r="L26" s="300">
        <v>12.861423551853498</v>
      </c>
      <c r="M26" s="300">
        <v>3.5968387899862071</v>
      </c>
      <c r="N26" s="300">
        <v>1.4699341176311791</v>
      </c>
      <c r="O26" s="300">
        <f>SUM(L26:N26)</f>
        <v>17.928196459470886</v>
      </c>
      <c r="P26" s="300"/>
      <c r="Q26" s="300">
        <v>13.451405974953417</v>
      </c>
      <c r="R26" s="300">
        <v>3.6188401890772464</v>
      </c>
      <c r="S26" s="300">
        <v>1.5239327018531053</v>
      </c>
      <c r="T26" s="300">
        <f>SUM(Q26:S26)</f>
        <v>18.594178865883769</v>
      </c>
      <c r="U26" s="300"/>
      <c r="V26" s="300">
        <v>13.912059699668808</v>
      </c>
      <c r="W26" s="300">
        <v>3.4787648742107535</v>
      </c>
      <c r="X26" s="300">
        <v>1.5368961229338083</v>
      </c>
      <c r="Y26" s="300">
        <f>SUM(V26:X26)</f>
        <v>18.92772069681337</v>
      </c>
    </row>
    <row r="27" spans="1:25" x14ac:dyDescent="0.2">
      <c r="A27" s="260" t="s">
        <v>364</v>
      </c>
      <c r="B27" s="300">
        <v>13.928511108847513</v>
      </c>
      <c r="C27" s="300">
        <v>3.5208764171314644</v>
      </c>
      <c r="D27" s="300">
        <v>0.79797199114296957</v>
      </c>
      <c r="E27" s="300">
        <f t="shared" ref="E27:E28" si="29">SUM(B27:D27)</f>
        <v>18.247359517121946</v>
      </c>
      <c r="F27" s="300"/>
      <c r="G27" s="300">
        <v>21.22549201428988</v>
      </c>
      <c r="H27" s="300">
        <v>3.7420867428716025</v>
      </c>
      <c r="I27" s="300">
        <v>0.97802267089875095</v>
      </c>
      <c r="J27" s="300">
        <f t="shared" ref="J27:J28" si="30">SUM(G27:I27)</f>
        <v>25.945601428060236</v>
      </c>
      <c r="K27" s="300"/>
      <c r="L27" s="300">
        <v>21.828021669352559</v>
      </c>
      <c r="M27" s="300">
        <v>2.8828707899219541</v>
      </c>
      <c r="N27" s="300">
        <v>1.9839110812546967</v>
      </c>
      <c r="O27" s="300">
        <f t="shared" ref="O27:O28" si="31">SUM(L27:N27)</f>
        <v>26.694803540529207</v>
      </c>
      <c r="P27" s="300"/>
      <c r="Q27" s="300">
        <v>21.770038616641461</v>
      </c>
      <c r="R27" s="300">
        <v>2.9068716301063047</v>
      </c>
      <c r="S27" s="300">
        <v>2.0179108873683966</v>
      </c>
      <c r="T27" s="300">
        <f t="shared" ref="T27:T28" si="32">SUM(Q27:S27)</f>
        <v>26.694821134116165</v>
      </c>
      <c r="U27" s="300"/>
      <c r="V27" s="300">
        <v>20.620606276055646</v>
      </c>
      <c r="W27" s="300">
        <v>2.8158096825859569</v>
      </c>
      <c r="X27" s="300">
        <v>2.0218633445449994</v>
      </c>
      <c r="Y27" s="300">
        <f t="shared" ref="Y27:Y28" si="33">SUM(V27:X27)</f>
        <v>25.458279303186604</v>
      </c>
    </row>
    <row r="28" spans="1:25" x14ac:dyDescent="0.2">
      <c r="A28" s="264" t="s">
        <v>363</v>
      </c>
      <c r="B28" s="301">
        <f>SUM(B26:B27)</f>
        <v>20.875267277330579</v>
      </c>
      <c r="C28" s="301">
        <f t="shared" ref="C28" si="34">SUM(C26:C27)</f>
        <v>6.2967789828956686</v>
      </c>
      <c r="D28" s="301">
        <f t="shared" ref="D28" si="35">SUM(D26:D27)</f>
        <v>1.3179537397736891</v>
      </c>
      <c r="E28" s="301">
        <f t="shared" si="29"/>
        <v>28.489999999999934</v>
      </c>
      <c r="F28" s="301"/>
      <c r="G28" s="301">
        <f>SUM(G26:G27)</f>
        <v>32.767759567803793</v>
      </c>
      <c r="H28" s="301">
        <f t="shared" ref="H28" si="36">SUM(H26:H27)</f>
        <v>8.9892083730344048</v>
      </c>
      <c r="I28" s="301">
        <f t="shared" ref="I28" si="37">SUM(I26:I27)</f>
        <v>1.3830320591618286</v>
      </c>
      <c r="J28" s="301">
        <f t="shared" si="30"/>
        <v>43.140000000000022</v>
      </c>
      <c r="K28" s="301"/>
      <c r="L28" s="301">
        <f>SUM(L26:L27)</f>
        <v>34.689445221206057</v>
      </c>
      <c r="M28" s="301">
        <f t="shared" ref="M28" si="38">SUM(M26:M27)</f>
        <v>6.4797095799081612</v>
      </c>
      <c r="N28" s="301">
        <f t="shared" ref="N28" si="39">SUM(N26:N27)</f>
        <v>3.453845198885876</v>
      </c>
      <c r="O28" s="301">
        <f t="shared" si="31"/>
        <v>44.62300000000009</v>
      </c>
      <c r="P28" s="301"/>
      <c r="Q28" s="301">
        <f>SUM(Q26:Q27)</f>
        <v>35.221444591594874</v>
      </c>
      <c r="R28" s="301">
        <f t="shared" ref="R28" si="40">SUM(R26:R27)</f>
        <v>6.5257118191835506</v>
      </c>
      <c r="S28" s="301">
        <f t="shared" ref="S28" si="41">SUM(S26:S27)</f>
        <v>3.5418435892215019</v>
      </c>
      <c r="T28" s="301">
        <f t="shared" si="32"/>
        <v>45.288999999999923</v>
      </c>
      <c r="U28" s="301"/>
      <c r="V28" s="301">
        <f>SUM(V26:V27)</f>
        <v>34.532665975724456</v>
      </c>
      <c r="W28" s="301">
        <f t="shared" ref="W28" si="42">SUM(W26:W27)</f>
        <v>6.2945745567967109</v>
      </c>
      <c r="X28" s="301">
        <f t="shared" ref="X28" si="43">SUM(X26:X27)</f>
        <v>3.5587594674788079</v>
      </c>
      <c r="Y28" s="301">
        <f t="shared" si="33"/>
        <v>44.385999999999974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1.8036299866598051</v>
      </c>
      <c r="C35" s="300">
        <v>0.58188062763655535</v>
      </c>
      <c r="D35" s="300">
        <v>0.11597620756868217</v>
      </c>
      <c r="E35" s="300">
        <f>SUM(B35:D35)</f>
        <v>2.5014868218650426</v>
      </c>
      <c r="F35" s="300"/>
      <c r="G35" s="300">
        <v>2.6281955502440928</v>
      </c>
      <c r="H35" s="300">
        <v>0.47403527048765948</v>
      </c>
      <c r="I35" s="300">
        <v>7.500558077199744E-2</v>
      </c>
      <c r="J35" s="300">
        <f>SUM(G35:I35)</f>
        <v>3.17723640150375</v>
      </c>
      <c r="K35" s="300"/>
      <c r="L35" s="300">
        <v>3.2949601399106916</v>
      </c>
      <c r="M35" s="300">
        <v>0.3060891933228973</v>
      </c>
      <c r="N35" s="300">
        <v>0.45313204110647837</v>
      </c>
      <c r="O35" s="300">
        <f>SUM(L35:N35)</f>
        <v>4.0541813743400672</v>
      </c>
      <c r="P35" s="300"/>
      <c r="Q35" s="300">
        <v>4.0444666244108678</v>
      </c>
      <c r="R35" s="300">
        <v>0.39704580856757715</v>
      </c>
      <c r="S35" s="300">
        <v>0.55006346275758378</v>
      </c>
      <c r="T35" s="300">
        <f>SUM(Q35:S35)</f>
        <v>4.9915758957360286</v>
      </c>
      <c r="U35" s="300"/>
      <c r="V35" s="300">
        <v>4.0460000000087852</v>
      </c>
      <c r="W35" s="300">
        <v>0.42399999999636362</v>
      </c>
      <c r="X35" s="300">
        <v>0.57999999999640739</v>
      </c>
      <c r="Y35" s="300">
        <f>SUM(V35:X35)</f>
        <v>5.0500000000015559</v>
      </c>
    </row>
    <row r="36" spans="1:25" x14ac:dyDescent="0.2">
      <c r="A36" s="260" t="s">
        <v>364</v>
      </c>
      <c r="B36" s="300">
        <v>6.0577572556562727</v>
      </c>
      <c r="C36" s="300">
        <v>0.67886073223729682</v>
      </c>
      <c r="D36" s="300">
        <v>0.51089519024139729</v>
      </c>
      <c r="E36" s="300">
        <f t="shared" ref="E36:E37" si="44">SUM(B36:D36)</f>
        <v>7.2475131781349669</v>
      </c>
      <c r="F36" s="300"/>
      <c r="G36" s="300">
        <v>8.0445985564342699</v>
      </c>
      <c r="H36" s="300">
        <v>0.32802440657935206</v>
      </c>
      <c r="I36" s="300">
        <v>1.8901406354826202</v>
      </c>
      <c r="J36" s="300">
        <f t="shared" ref="J36:J37" si="45">SUM(G36:I36)</f>
        <v>10.262763598496242</v>
      </c>
      <c r="K36" s="300"/>
      <c r="L36" s="300">
        <v>8.2333991838481442</v>
      </c>
      <c r="M36" s="300">
        <v>0.28808394665870091</v>
      </c>
      <c r="N36" s="300">
        <v>1.1513354951530881</v>
      </c>
      <c r="O36" s="300">
        <f t="shared" ref="O36:O37" si="46">SUM(L36:N36)</f>
        <v>9.6728186256599322</v>
      </c>
      <c r="P36" s="300"/>
      <c r="Q36" s="300">
        <v>10.423202561553659</v>
      </c>
      <c r="R36" s="300">
        <v>0.3830441931556437</v>
      </c>
      <c r="S36" s="300">
        <v>1.5371773495546455</v>
      </c>
      <c r="T36" s="300">
        <f t="shared" ref="T36:T37" si="47">SUM(Q36:S36)</f>
        <v>12.343424104263949</v>
      </c>
      <c r="U36" s="300"/>
      <c r="V36" s="300">
        <v>11.233000000007985</v>
      </c>
      <c r="W36" s="300">
        <v>0.44099999999950085</v>
      </c>
      <c r="X36" s="300">
        <v>1.7709999999909358</v>
      </c>
      <c r="Y36" s="300">
        <f t="shared" ref="Y36:Y37" si="48">SUM(V36:X36)</f>
        <v>13.444999999998423</v>
      </c>
    </row>
    <row r="37" spans="1:25" x14ac:dyDescent="0.2">
      <c r="A37" s="264" t="s">
        <v>363</v>
      </c>
      <c r="B37" s="301">
        <f>SUM(B35:B36)</f>
        <v>7.861387242316078</v>
      </c>
      <c r="C37" s="301">
        <f t="shared" ref="C37" si="49">SUM(C35:C36)</f>
        <v>1.2607413598738522</v>
      </c>
      <c r="D37" s="301">
        <f t="shared" ref="D37" si="50">SUM(D35:D36)</f>
        <v>0.6268713978100795</v>
      </c>
      <c r="E37" s="301">
        <f t="shared" si="44"/>
        <v>9.7490000000000094</v>
      </c>
      <c r="F37" s="301"/>
      <c r="G37" s="301">
        <f>SUM(G35:G36)</f>
        <v>10.672794106678364</v>
      </c>
      <c r="H37" s="301">
        <f t="shared" ref="H37" si="51">SUM(H35:H36)</f>
        <v>0.80205967706701153</v>
      </c>
      <c r="I37" s="301">
        <f t="shared" ref="I37" si="52">SUM(I35:I36)</f>
        <v>1.9651462162546176</v>
      </c>
      <c r="J37" s="301">
        <f t="shared" si="45"/>
        <v>13.439999999999994</v>
      </c>
      <c r="K37" s="301"/>
      <c r="L37" s="301">
        <f>SUM(L35:L36)</f>
        <v>11.528359323758835</v>
      </c>
      <c r="M37" s="301">
        <f t="shared" ref="M37" si="53">SUM(M35:M36)</f>
        <v>0.59417313998159815</v>
      </c>
      <c r="N37" s="301">
        <f t="shared" ref="N37" si="54">SUM(N35:N36)</f>
        <v>1.6044675362595664</v>
      </c>
      <c r="O37" s="301">
        <f t="shared" si="46"/>
        <v>13.726999999999999</v>
      </c>
      <c r="P37" s="301"/>
      <c r="Q37" s="301">
        <f>SUM(Q35:Q36)</f>
        <v>14.467669185964526</v>
      </c>
      <c r="R37" s="301">
        <f t="shared" ref="R37" si="55">SUM(R35:R36)</f>
        <v>0.78009000172322085</v>
      </c>
      <c r="S37" s="301">
        <f t="shared" ref="S37" si="56">SUM(S35:S36)</f>
        <v>2.0872408123122295</v>
      </c>
      <c r="T37" s="301">
        <f t="shared" si="47"/>
        <v>17.334999999999976</v>
      </c>
      <c r="U37" s="301"/>
      <c r="V37" s="301">
        <f>SUM(V35:V36)</f>
        <v>15.27900000001677</v>
      </c>
      <c r="W37" s="301">
        <f t="shared" ref="W37" si="57">SUM(W35:W36)</f>
        <v>0.86499999999586441</v>
      </c>
      <c r="X37" s="301">
        <f t="shared" ref="X37" si="58">SUM(X35:X36)</f>
        <v>2.3509999999873434</v>
      </c>
      <c r="Y37" s="301">
        <f t="shared" si="48"/>
        <v>18.49499999999998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17.105598648818752</v>
      </c>
      <c r="C44" s="300">
        <v>6.1012135258222076</v>
      </c>
      <c r="D44" s="300">
        <v>3.6451275694895373</v>
      </c>
      <c r="E44" s="300">
        <f>SUM(B44:D44)</f>
        <v>26.851939744130497</v>
      </c>
      <c r="F44" s="300"/>
      <c r="G44" s="300">
        <v>14.503262380107111</v>
      </c>
      <c r="H44" s="300">
        <v>5.8557021856209346</v>
      </c>
      <c r="I44" s="300">
        <v>0.85595646701928618</v>
      </c>
      <c r="J44" s="300">
        <f>SUM(G44:I44)</f>
        <v>21.214921032747331</v>
      </c>
      <c r="K44" s="300"/>
      <c r="L44" s="300">
        <v>16.520994030945836</v>
      </c>
      <c r="M44" s="300">
        <v>3.971277432263312</v>
      </c>
      <c r="N44" s="300">
        <v>4.9301029754415202</v>
      </c>
      <c r="O44" s="300">
        <f>SUM(L44:N44)</f>
        <v>25.422374438650671</v>
      </c>
      <c r="P44" s="300"/>
      <c r="Q44" s="300">
        <v>15.19809178767289</v>
      </c>
      <c r="R44" s="300">
        <v>3.6238296868114097</v>
      </c>
      <c r="S44" s="300">
        <v>4.33160111258894</v>
      </c>
      <c r="T44" s="300">
        <f>SUM(Q44:S44)</f>
        <v>23.15352258707324</v>
      </c>
      <c r="U44" s="300"/>
      <c r="V44" s="300">
        <v>13.238157241691075</v>
      </c>
      <c r="W44" s="300">
        <v>3.1603213534077206</v>
      </c>
      <c r="X44" s="300">
        <v>3.6732112156218735</v>
      </c>
      <c r="Y44" s="300">
        <f>SUM(V44:X44)</f>
        <v>20.071689810720667</v>
      </c>
    </row>
    <row r="45" spans="1:25" x14ac:dyDescent="0.2">
      <c r="A45" s="260" t="s">
        <v>364</v>
      </c>
      <c r="B45" s="300">
        <v>45.054576786614426</v>
      </c>
      <c r="C45" s="300">
        <v>5.7802022913667512</v>
      </c>
      <c r="D45" s="300">
        <v>8.034281177888305</v>
      </c>
      <c r="E45" s="300">
        <f t="shared" ref="E45:E46" si="59">SUM(B45:D45)</f>
        <v>58.869060255869478</v>
      </c>
      <c r="F45" s="300"/>
      <c r="G45" s="300">
        <v>42.557835556174339</v>
      </c>
      <c r="H45" s="300">
        <v>4.053793828634273</v>
      </c>
      <c r="I45" s="300">
        <v>10.822449582444106</v>
      </c>
      <c r="J45" s="300">
        <f t="shared" ref="J45:J46" si="60">SUM(G45:I45)</f>
        <v>57.434078967252717</v>
      </c>
      <c r="K45" s="300"/>
      <c r="L45" s="300">
        <v>43.315118881636764</v>
      </c>
      <c r="M45" s="300">
        <v>3.6913283685412761</v>
      </c>
      <c r="N45" s="300">
        <v>15.508178311171399</v>
      </c>
      <c r="O45" s="300">
        <f t="shared" ref="O45:O46" si="61">SUM(L45:N45)</f>
        <v>62.51462556134944</v>
      </c>
      <c r="P45" s="300"/>
      <c r="Q45" s="300">
        <v>39.785151414110366</v>
      </c>
      <c r="R45" s="300">
        <v>3.3459194377062014</v>
      </c>
      <c r="S45" s="300">
        <v>14.223406561110124</v>
      </c>
      <c r="T45" s="300">
        <f t="shared" ref="T45:T46" si="62">SUM(Q45:S45)</f>
        <v>57.354477412926691</v>
      </c>
      <c r="U45" s="300"/>
      <c r="V45" s="300">
        <v>34.074682811619631</v>
      </c>
      <c r="W45" s="300">
        <v>2.8753825410585305</v>
      </c>
      <c r="X45" s="300">
        <v>12.830244836601247</v>
      </c>
      <c r="Y45" s="300">
        <f t="shared" ref="Y45:Y46" si="63">SUM(V45:X45)</f>
        <v>49.780310189279405</v>
      </c>
    </row>
    <row r="46" spans="1:25" x14ac:dyDescent="0.2">
      <c r="A46" s="264" t="s">
        <v>363</v>
      </c>
      <c r="B46" s="301">
        <f>SUM(B44:B45)</f>
        <v>62.160175435433175</v>
      </c>
      <c r="C46" s="301">
        <f t="shared" ref="C46" si="64">SUM(C44:C45)</f>
        <v>11.881415817188959</v>
      </c>
      <c r="D46" s="301">
        <f t="shared" ref="D46" si="65">SUM(D44:D45)</f>
        <v>11.679408747377842</v>
      </c>
      <c r="E46" s="301">
        <f t="shared" si="59"/>
        <v>85.720999999999975</v>
      </c>
      <c r="F46" s="301"/>
      <c r="G46" s="301">
        <f>SUM(G44:G45)</f>
        <v>57.061097936281449</v>
      </c>
      <c r="H46" s="301">
        <f t="shared" ref="H46" si="66">SUM(H44:H45)</f>
        <v>9.9094960142552075</v>
      </c>
      <c r="I46" s="301">
        <f t="shared" ref="I46" si="67">SUM(I44:I45)</f>
        <v>11.678406049463392</v>
      </c>
      <c r="J46" s="301">
        <f t="shared" si="60"/>
        <v>78.649000000000044</v>
      </c>
      <c r="K46" s="301"/>
      <c r="L46" s="301">
        <f>SUM(L44:L45)</f>
        <v>59.8361129125826</v>
      </c>
      <c r="M46" s="301">
        <f t="shared" ref="M46" si="68">SUM(M44:M45)</f>
        <v>7.6626058008045881</v>
      </c>
      <c r="N46" s="301">
        <f t="shared" ref="N46" si="69">SUM(N44:N45)</f>
        <v>20.43828128661292</v>
      </c>
      <c r="O46" s="301">
        <f t="shared" si="61"/>
        <v>87.937000000000111</v>
      </c>
      <c r="P46" s="301"/>
      <c r="Q46" s="301">
        <f>SUM(Q44:Q45)</f>
        <v>54.983243201783253</v>
      </c>
      <c r="R46" s="301">
        <f t="shared" ref="R46" si="70">SUM(R44:R45)</f>
        <v>6.9697491245176106</v>
      </c>
      <c r="S46" s="301">
        <f t="shared" ref="S46" si="71">SUM(S44:S45)</f>
        <v>18.555007673699066</v>
      </c>
      <c r="T46" s="301">
        <f t="shared" si="62"/>
        <v>80.507999999999925</v>
      </c>
      <c r="U46" s="301"/>
      <c r="V46" s="301">
        <f>SUM(V44:V45)</f>
        <v>47.312840053310708</v>
      </c>
      <c r="W46" s="301">
        <f t="shared" ref="W46" si="72">SUM(W44:W45)</f>
        <v>6.0357038944662511</v>
      </c>
      <c r="X46" s="301">
        <f t="shared" ref="X46" si="73">SUM(X44:X45)</f>
        <v>16.503456052223122</v>
      </c>
      <c r="Y46" s="301">
        <f t="shared" si="63"/>
        <v>69.852000000000089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1.945000000008287</v>
      </c>
      <c r="C53" s="300">
        <v>0.391000000012452</v>
      </c>
      <c r="D53" s="300">
        <v>1.0000000000247669E-3</v>
      </c>
      <c r="E53" s="300">
        <f>SUM(B53:D53)</f>
        <v>2.3370000000207636</v>
      </c>
      <c r="F53" s="300"/>
      <c r="G53" s="300">
        <v>2.9176164311587427</v>
      </c>
      <c r="H53" s="300">
        <v>0.75790036150847229</v>
      </c>
      <c r="I53" s="300">
        <v>9.9986855079470423E-4</v>
      </c>
      <c r="J53" s="300">
        <f>SUM(G53:I53)</f>
        <v>3.6765166612180096</v>
      </c>
      <c r="K53" s="300"/>
      <c r="L53" s="300">
        <v>2.1789999999775107</v>
      </c>
      <c r="M53" s="300">
        <v>0.48499999999673138</v>
      </c>
      <c r="N53" s="300">
        <v>0</v>
      </c>
      <c r="O53" s="300">
        <f>SUM(L53:N53)</f>
        <v>2.6639999999742421</v>
      </c>
      <c r="P53" s="300"/>
      <c r="Q53" s="300">
        <v>2.1651771975696823</v>
      </c>
      <c r="R53" s="300">
        <v>0.47803912259860004</v>
      </c>
      <c r="S53" s="300">
        <v>0</v>
      </c>
      <c r="T53" s="300">
        <f>SUM(Q53:S53)</f>
        <v>2.6432163201682823</v>
      </c>
      <c r="U53" s="300"/>
      <c r="V53" s="300">
        <v>2.2521808980328251</v>
      </c>
      <c r="W53" s="300">
        <v>0.48703911959718948</v>
      </c>
      <c r="X53" s="300">
        <v>0</v>
      </c>
      <c r="Y53" s="300">
        <f>SUM(V53:X53)</f>
        <v>2.7392200176300143</v>
      </c>
    </row>
    <row r="54" spans="1:25" x14ac:dyDescent="0.2">
      <c r="A54" s="260" t="s">
        <v>364</v>
      </c>
      <c r="B54" s="300">
        <v>6.5399999999775007</v>
      </c>
      <c r="C54" s="300">
        <v>6.1000000000708182E-2</v>
      </c>
      <c r="D54" s="300">
        <v>1.3550000000010003</v>
      </c>
      <c r="E54" s="300">
        <f t="shared" ref="E54:E55" si="74">SUM(B54:D54)</f>
        <v>7.955999999979209</v>
      </c>
      <c r="F54" s="300"/>
      <c r="G54" s="300">
        <v>9.8477053565280546</v>
      </c>
      <c r="H54" s="300">
        <v>0.23796871508553077</v>
      </c>
      <c r="I54" s="300">
        <v>1.4508092671683994</v>
      </c>
      <c r="J54" s="300">
        <f t="shared" ref="J54:J55" si="75">SUM(G54:I54)</f>
        <v>11.536483338781984</v>
      </c>
      <c r="K54" s="300"/>
      <c r="L54" s="300">
        <v>7.2230000000005141</v>
      </c>
      <c r="M54" s="300">
        <v>8.7999999999656686E-2</v>
      </c>
      <c r="N54" s="300">
        <v>2.4480000000255941</v>
      </c>
      <c r="O54" s="300">
        <f t="shared" ref="O54:O55" si="76">SUM(L54:N54)</f>
        <v>9.7590000000257646</v>
      </c>
      <c r="P54" s="300"/>
      <c r="Q54" s="300">
        <v>7.0675784088854705</v>
      </c>
      <c r="R54" s="300">
        <v>8.8007202487209335E-2</v>
      </c>
      <c r="S54" s="300">
        <v>2.4201980684590563</v>
      </c>
      <c r="T54" s="300">
        <f t="shared" ref="T54:T55" si="77">SUM(Q54:S54)</f>
        <v>9.5757836798317371</v>
      </c>
      <c r="U54" s="300"/>
      <c r="V54" s="300">
        <v>7.1205719334882724</v>
      </c>
      <c r="W54" s="300">
        <v>9.300747047874508E-2</v>
      </c>
      <c r="X54" s="300">
        <v>2.4972005784029574</v>
      </c>
      <c r="Y54" s="300">
        <f t="shared" ref="Y54:Y55" si="78">SUM(V54:X54)</f>
        <v>9.7107799823699743</v>
      </c>
    </row>
    <row r="55" spans="1:25" x14ac:dyDescent="0.2">
      <c r="A55" s="264" t="s">
        <v>363</v>
      </c>
      <c r="B55" s="301">
        <f>SUM(B53:B54)</f>
        <v>8.4849999999857886</v>
      </c>
      <c r="C55" s="301">
        <f t="shared" ref="C55" si="79">SUM(C53:C54)</f>
        <v>0.45200000001316021</v>
      </c>
      <c r="D55" s="301">
        <f t="shared" ref="D55" si="80">SUM(D53:D54)</f>
        <v>1.3560000000010251</v>
      </c>
      <c r="E55" s="301">
        <f t="shared" si="74"/>
        <v>10.292999999999974</v>
      </c>
      <c r="F55" s="301"/>
      <c r="G55" s="301">
        <f>SUM(G53:G54)</f>
        <v>12.765321787686798</v>
      </c>
      <c r="H55" s="301">
        <f t="shared" ref="H55" si="81">SUM(H53:H54)</f>
        <v>0.99586907659400303</v>
      </c>
      <c r="I55" s="301">
        <f t="shared" ref="I55" si="82">SUM(I53:I54)</f>
        <v>1.4518091357191942</v>
      </c>
      <c r="J55" s="301">
        <f t="shared" si="75"/>
        <v>15.212999999999996</v>
      </c>
      <c r="K55" s="301"/>
      <c r="L55" s="301">
        <f>SUM(L53:L54)</f>
        <v>9.4019999999780239</v>
      </c>
      <c r="M55" s="301">
        <f t="shared" ref="M55" si="83">SUM(M53:M54)</f>
        <v>0.57299999999638807</v>
      </c>
      <c r="N55" s="301">
        <f t="shared" ref="N55" si="84">SUM(N53:N54)</f>
        <v>2.4480000000255941</v>
      </c>
      <c r="O55" s="301">
        <f t="shared" si="76"/>
        <v>12.423000000000005</v>
      </c>
      <c r="P55" s="301"/>
      <c r="Q55" s="301">
        <f>SUM(Q53:Q54)</f>
        <v>9.2327556064551537</v>
      </c>
      <c r="R55" s="301">
        <f t="shared" ref="R55" si="85">SUM(R53:R54)</f>
        <v>0.56604632508580943</v>
      </c>
      <c r="S55" s="301">
        <f t="shared" ref="S55" si="86">SUM(S53:S54)</f>
        <v>2.4201980684590563</v>
      </c>
      <c r="T55" s="301">
        <f t="shared" si="77"/>
        <v>12.219000000000019</v>
      </c>
      <c r="U55" s="301"/>
      <c r="V55" s="301">
        <f>SUM(V53:V54)</f>
        <v>9.3727528315210975</v>
      </c>
      <c r="W55" s="301">
        <f t="shared" ref="W55" si="87">SUM(W53:W54)</f>
        <v>0.58004659007593462</v>
      </c>
      <c r="X55" s="301">
        <f t="shared" ref="X55" si="88">SUM(X53:X54)</f>
        <v>2.4972005784029574</v>
      </c>
      <c r="Y55" s="301">
        <f t="shared" si="78"/>
        <v>12.449999999999989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3.7494732688904859</v>
      </c>
      <c r="C62" s="300">
        <v>1.3691728207931955</v>
      </c>
      <c r="D62" s="300">
        <v>0</v>
      </c>
      <c r="E62" s="300">
        <f>SUM(B62:D62)</f>
        <v>5.118646089683681</v>
      </c>
      <c r="F62" s="300"/>
      <c r="G62" s="300">
        <v>2.4757075187141111</v>
      </c>
      <c r="H62" s="300">
        <v>1.3628389935525462</v>
      </c>
      <c r="I62" s="300">
        <v>0</v>
      </c>
      <c r="J62" s="300">
        <f>SUM(G62:I62)</f>
        <v>3.8385465122666576</v>
      </c>
      <c r="K62" s="300"/>
      <c r="L62" s="300">
        <v>2.3001001974254112</v>
      </c>
      <c r="M62" s="300">
        <v>1.1465484237706078</v>
      </c>
      <c r="N62" s="300">
        <v>8.0038284380699459E-2</v>
      </c>
      <c r="O62" s="300">
        <f>SUM(L62:N62)</f>
        <v>3.5266869055767183</v>
      </c>
      <c r="P62" s="300"/>
      <c r="Q62" s="300">
        <v>2.6042874100676743</v>
      </c>
      <c r="R62" s="300">
        <v>1.2656256525920009</v>
      </c>
      <c r="S62" s="300">
        <v>8.6042534483392816E-2</v>
      </c>
      <c r="T62" s="300">
        <f>SUM(Q62:S62)</f>
        <v>3.9559555971430678</v>
      </c>
      <c r="U62" s="300"/>
      <c r="V62" s="300">
        <v>3.2315456025096592</v>
      </c>
      <c r="W62" s="300">
        <v>1.4897125083943044</v>
      </c>
      <c r="X62" s="300">
        <v>9.7046415925762866E-2</v>
      </c>
      <c r="Y62" s="300">
        <f>SUM(V62:X62)</f>
        <v>4.8183045268297269</v>
      </c>
    </row>
    <row r="63" spans="1:25" x14ac:dyDescent="0.2">
      <c r="A63" s="260" t="s">
        <v>364</v>
      </c>
      <c r="B63" s="300">
        <v>10.135279303217654</v>
      </c>
      <c r="C63" s="300">
        <v>0.59107460709866966</v>
      </c>
      <c r="D63" s="300">
        <v>0</v>
      </c>
      <c r="E63" s="300">
        <f t="shared" ref="E63:E64" si="89">SUM(B63:D63)</f>
        <v>10.726353910316323</v>
      </c>
      <c r="F63" s="300"/>
      <c r="G63" s="300">
        <v>11.413651585867914</v>
      </c>
      <c r="H63" s="300">
        <v>0.24497105901046431</v>
      </c>
      <c r="I63" s="300">
        <v>1.4318308428549533</v>
      </c>
      <c r="J63" s="300">
        <f t="shared" ref="J63:J64" si="90">SUM(G63:I63)</f>
        <v>13.090453487733331</v>
      </c>
      <c r="K63" s="300"/>
      <c r="L63" s="300">
        <v>11.26638900520441</v>
      </c>
      <c r="M63" s="300">
        <v>0.62429861816311005</v>
      </c>
      <c r="N63" s="300">
        <v>1.3076254710557884</v>
      </c>
      <c r="O63" s="300">
        <f t="shared" ref="O63:O64" si="91">SUM(L63:N63)</f>
        <v>13.198313094423307</v>
      </c>
      <c r="P63" s="300"/>
      <c r="Q63" s="300">
        <v>12.195028521174859</v>
      </c>
      <c r="R63" s="300">
        <v>0.68333780292664303</v>
      </c>
      <c r="S63" s="300">
        <v>1.3716780787554292</v>
      </c>
      <c r="T63" s="300">
        <f t="shared" ref="T63:T64" si="92">SUM(Q63:S63)</f>
        <v>14.250044402856931</v>
      </c>
      <c r="U63" s="300"/>
      <c r="V63" s="300">
        <v>13.850624557333727</v>
      </c>
      <c r="W63" s="300">
        <v>0.7893775480786599</v>
      </c>
      <c r="X63" s="300">
        <v>1.4496933677578923</v>
      </c>
      <c r="Y63" s="300">
        <f t="shared" ref="Y63:Y64" si="93">SUM(V63:X63)</f>
        <v>16.089695473170281</v>
      </c>
    </row>
    <row r="64" spans="1:25" x14ac:dyDescent="0.2">
      <c r="A64" s="264" t="s">
        <v>363</v>
      </c>
      <c r="B64" s="301">
        <f>SUM(B62:B63)</f>
        <v>13.884752572108141</v>
      </c>
      <c r="C64" s="301">
        <f t="shared" ref="C64" si="94">SUM(C62:C63)</f>
        <v>1.9602474278918651</v>
      </c>
      <c r="D64" s="301">
        <f t="shared" ref="D64" si="95">SUM(D62:D63)</f>
        <v>0</v>
      </c>
      <c r="E64" s="301">
        <f t="shared" si="89"/>
        <v>15.845000000000006</v>
      </c>
      <c r="F64" s="301"/>
      <c r="G64" s="301">
        <f>SUM(G62:G63)</f>
        <v>13.889359104582025</v>
      </c>
      <c r="H64" s="301">
        <f t="shared" ref="H64" si="96">SUM(H62:H63)</f>
        <v>1.6078100525630106</v>
      </c>
      <c r="I64" s="301">
        <f t="shared" ref="I64" si="97">SUM(I62:I63)</f>
        <v>1.4318308428549533</v>
      </c>
      <c r="J64" s="301">
        <f t="shared" si="90"/>
        <v>16.928999999999988</v>
      </c>
      <c r="K64" s="301"/>
      <c r="L64" s="301">
        <f>SUM(L62:L63)</f>
        <v>13.566489202629821</v>
      </c>
      <c r="M64" s="301">
        <f t="shared" ref="M64" si="98">SUM(M62:M63)</f>
        <v>1.7708470419337179</v>
      </c>
      <c r="N64" s="301">
        <f t="shared" ref="N64" si="99">SUM(N62:N63)</f>
        <v>1.3876637554364879</v>
      </c>
      <c r="O64" s="301">
        <f t="shared" si="91"/>
        <v>16.725000000000026</v>
      </c>
      <c r="P64" s="301"/>
      <c r="Q64" s="301">
        <f>SUM(Q62:Q63)</f>
        <v>14.799315931242532</v>
      </c>
      <c r="R64" s="301">
        <f t="shared" ref="R64" si="100">SUM(R62:R63)</f>
        <v>1.9489634555186439</v>
      </c>
      <c r="S64" s="301">
        <f t="shared" ref="S64" si="101">SUM(S62:S63)</f>
        <v>1.4577206132388221</v>
      </c>
      <c r="T64" s="301">
        <f t="shared" si="92"/>
        <v>18.206</v>
      </c>
      <c r="U64" s="301"/>
      <c r="V64" s="301">
        <f>SUM(V62:V63)</f>
        <v>17.082170159843386</v>
      </c>
      <c r="W64" s="301">
        <f t="shared" ref="W64" si="102">SUM(W62:W63)</f>
        <v>2.2790900564729641</v>
      </c>
      <c r="X64" s="301">
        <f t="shared" ref="X64" si="103">SUM(X62:X63)</f>
        <v>1.5467397836836552</v>
      </c>
      <c r="Y64" s="301">
        <f t="shared" si="93"/>
        <v>20.908000000000005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20.64692866404852</v>
      </c>
      <c r="C71" s="300">
        <v>11.035961870550192</v>
      </c>
      <c r="D71" s="300">
        <v>6.2099785444944029</v>
      </c>
      <c r="E71" s="300">
        <f>SUM(B71:D71)</f>
        <v>37.892869079093117</v>
      </c>
      <c r="F71" s="300"/>
      <c r="G71" s="300">
        <v>32.371999998921972</v>
      </c>
      <c r="H71" s="300">
        <v>15.896999999862675</v>
      </c>
      <c r="I71" s="300">
        <v>12.33400000003871</v>
      </c>
      <c r="J71" s="300">
        <f>SUM(G71:I71)</f>
        <v>60.602999998823364</v>
      </c>
      <c r="K71" s="300"/>
      <c r="L71" s="300">
        <v>32.432910891550705</v>
      </c>
      <c r="M71" s="300">
        <v>17.653407192409926</v>
      </c>
      <c r="N71" s="300">
        <v>4.7028420768300361</v>
      </c>
      <c r="O71" s="300">
        <f>SUM(L71:N71)</f>
        <v>54.789160160790672</v>
      </c>
      <c r="P71" s="300"/>
      <c r="Q71" s="300">
        <v>36.19690522665082</v>
      </c>
      <c r="R71" s="300">
        <v>19.832400169546656</v>
      </c>
      <c r="S71" s="300">
        <v>5.2718405532525061</v>
      </c>
      <c r="T71" s="300">
        <f>SUM(Q71:S71)</f>
        <v>61.301145949449975</v>
      </c>
      <c r="U71" s="300"/>
      <c r="V71" s="300">
        <v>42.242664723086861</v>
      </c>
      <c r="W71" s="300">
        <v>23.403260230263466</v>
      </c>
      <c r="X71" s="300">
        <v>6.3268000118233809</v>
      </c>
      <c r="Y71" s="300">
        <f>SUM(V71:X71)</f>
        <v>71.972724965173711</v>
      </c>
    </row>
    <row r="72" spans="1:25" x14ac:dyDescent="0.2">
      <c r="A72" s="260" t="s">
        <v>364</v>
      </c>
      <c r="B72" s="300">
        <v>104.76463803653969</v>
      </c>
      <c r="C72" s="300">
        <v>7.6089737109296234</v>
      </c>
      <c r="D72" s="300">
        <v>139.16651917343731</v>
      </c>
      <c r="E72" s="300">
        <f t="shared" ref="E72:E73" si="104">SUM(B72:D72)</f>
        <v>251.54013092090662</v>
      </c>
      <c r="F72" s="300"/>
      <c r="G72" s="300">
        <v>139.38099999876965</v>
      </c>
      <c r="H72" s="300">
        <v>11.993999999954791</v>
      </c>
      <c r="I72" s="300">
        <v>107.73700000245265</v>
      </c>
      <c r="J72" s="300">
        <f t="shared" ref="J72:J73" si="105">SUM(G72:I72)</f>
        <v>259.11200000117708</v>
      </c>
      <c r="K72" s="300"/>
      <c r="L72" s="300">
        <v>140.52128124492273</v>
      </c>
      <c r="M72" s="300">
        <v>14.049528211836327</v>
      </c>
      <c r="N72" s="300">
        <v>88.43303038245044</v>
      </c>
      <c r="O72" s="300">
        <f t="shared" ref="O72:O73" si="106">SUM(L72:N72)</f>
        <v>243.00383983920949</v>
      </c>
      <c r="P72" s="300"/>
      <c r="Q72" s="300">
        <v>154.18133678852394</v>
      </c>
      <c r="R72" s="300">
        <v>15.897519179825387</v>
      </c>
      <c r="S72" s="300">
        <v>99.252998082200875</v>
      </c>
      <c r="T72" s="300">
        <f t="shared" ref="T72:T73" si="107">SUM(Q72:S72)</f>
        <v>269.33185405055019</v>
      </c>
      <c r="U72" s="300"/>
      <c r="V72" s="300">
        <v>171.89756637054845</v>
      </c>
      <c r="W72" s="300">
        <v>18.967400446174217</v>
      </c>
      <c r="X72" s="300">
        <v>116.792308218103</v>
      </c>
      <c r="Y72" s="300">
        <f t="shared" ref="Y72:Y73" si="108">SUM(V72:X72)</f>
        <v>307.65727503482566</v>
      </c>
    </row>
    <row r="73" spans="1:25" x14ac:dyDescent="0.2">
      <c r="A73" s="264" t="s">
        <v>363</v>
      </c>
      <c r="B73" s="301">
        <f>SUM(B71:B72)</f>
        <v>125.41156670058821</v>
      </c>
      <c r="C73" s="301">
        <f t="shared" ref="C73" si="109">SUM(C71:C72)</f>
        <v>18.644935581479814</v>
      </c>
      <c r="D73" s="301">
        <f t="shared" ref="D73" si="110">SUM(D71:D72)</f>
        <v>145.3764977179317</v>
      </c>
      <c r="E73" s="301">
        <f t="shared" si="104"/>
        <v>289.43299999999977</v>
      </c>
      <c r="F73" s="301"/>
      <c r="G73" s="301">
        <f>SUM(G71:G72)</f>
        <v>171.75299999769163</v>
      </c>
      <c r="H73" s="301">
        <f t="shared" ref="H73" si="111">SUM(H71:H72)</f>
        <v>27.890999999817467</v>
      </c>
      <c r="I73" s="301">
        <f t="shared" ref="I73" si="112">SUM(I71:I72)</f>
        <v>120.07100000249136</v>
      </c>
      <c r="J73" s="301">
        <f t="shared" si="105"/>
        <v>319.71500000000049</v>
      </c>
      <c r="K73" s="301"/>
      <c r="L73" s="301">
        <f>SUM(L71:L72)</f>
        <v>172.95419213647344</v>
      </c>
      <c r="M73" s="301">
        <f t="shared" ref="M73" si="113">SUM(M71:M72)</f>
        <v>31.702935404246254</v>
      </c>
      <c r="N73" s="301">
        <f t="shared" ref="N73" si="114">SUM(N71:N72)</f>
        <v>93.135872459280478</v>
      </c>
      <c r="O73" s="301">
        <f t="shared" si="106"/>
        <v>297.79300000000018</v>
      </c>
      <c r="P73" s="301"/>
      <c r="Q73" s="301">
        <f>SUM(Q71:Q72)</f>
        <v>190.37824201517475</v>
      </c>
      <c r="R73" s="301">
        <f t="shared" ref="R73" si="115">SUM(R71:R72)</f>
        <v>35.72991934937204</v>
      </c>
      <c r="S73" s="301">
        <f t="shared" ref="S73" si="116">SUM(S71:S72)</f>
        <v>104.52483863545338</v>
      </c>
      <c r="T73" s="301">
        <f t="shared" si="107"/>
        <v>330.63300000000015</v>
      </c>
      <c r="U73" s="301"/>
      <c r="V73" s="301">
        <f>SUM(V71:V72)</f>
        <v>214.14023109363529</v>
      </c>
      <c r="W73" s="301">
        <f t="shared" ref="W73" si="117">SUM(W71:W72)</f>
        <v>42.37066067643768</v>
      </c>
      <c r="X73" s="301">
        <f t="shared" ref="X73" si="118">SUM(X71:X72)</f>
        <v>123.11910822992638</v>
      </c>
      <c r="Y73" s="301">
        <f t="shared" si="108"/>
        <v>379.62999999999937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152.13177155140582</v>
      </c>
      <c r="C80" s="300">
        <v>169.74474511170922</v>
      </c>
      <c r="D80" s="300">
        <v>14.646978005558118</v>
      </c>
      <c r="E80" s="300">
        <f>SUM(B80:D80)</f>
        <v>336.52349466867315</v>
      </c>
      <c r="F80" s="300"/>
      <c r="G80" s="300">
        <v>167.24347607960138</v>
      </c>
      <c r="H80" s="300">
        <v>145.22354506769281</v>
      </c>
      <c r="I80" s="300">
        <v>8.5699731531436623</v>
      </c>
      <c r="J80" s="300">
        <f>SUM(G80:I80)</f>
        <v>321.03699430043787</v>
      </c>
      <c r="K80" s="300"/>
      <c r="L80" s="300">
        <v>160.96250403585225</v>
      </c>
      <c r="M80" s="300">
        <v>147.82646290694754</v>
      </c>
      <c r="N80" s="300">
        <v>11.573036239695936</v>
      </c>
      <c r="O80" s="300">
        <f>SUM(L80:N80)</f>
        <v>320.3620031824957</v>
      </c>
      <c r="P80" s="300"/>
      <c r="Q80" s="300">
        <v>164.17674020393869</v>
      </c>
      <c r="R80" s="300">
        <v>140.67077740398159</v>
      </c>
      <c r="S80" s="300">
        <v>11.779981359044228</v>
      </c>
      <c r="T80" s="300">
        <f>SUM(Q80:S80)</f>
        <v>316.62749896696448</v>
      </c>
      <c r="U80" s="300"/>
      <c r="V80" s="300">
        <v>173.79145004733505</v>
      </c>
      <c r="W80" s="300">
        <v>128.90859207629535</v>
      </c>
      <c r="X80" s="300">
        <v>12.397960767487744</v>
      </c>
      <c r="Y80" s="300">
        <f>SUM(V80:X80)</f>
        <v>315.09800289111814</v>
      </c>
    </row>
    <row r="81" spans="1:25" x14ac:dyDescent="0.2">
      <c r="A81" s="260" t="s">
        <v>364</v>
      </c>
      <c r="B81" s="300">
        <v>208.84968638425366</v>
      </c>
      <c r="C81" s="300">
        <v>88.249867482366881</v>
      </c>
      <c r="D81" s="300">
        <v>32.321951464705663</v>
      </c>
      <c r="E81" s="300">
        <f t="shared" ref="E81:E82" si="119">SUM(B81:D81)</f>
        <v>329.42150533132622</v>
      </c>
      <c r="F81" s="300"/>
      <c r="G81" s="300">
        <v>222.73330225113315</v>
      </c>
      <c r="H81" s="300">
        <v>75.344763971118638</v>
      </c>
      <c r="I81" s="300">
        <v>19.31993947731036</v>
      </c>
      <c r="J81" s="300">
        <f t="shared" ref="J81:J82" si="120">SUM(G81:I81)</f>
        <v>317.39800569956213</v>
      </c>
      <c r="K81" s="300"/>
      <c r="L81" s="300">
        <v>225.69370673450629</v>
      </c>
      <c r="M81" s="300">
        <v>81.144254093764332</v>
      </c>
      <c r="N81" s="300">
        <v>11.493035989233919</v>
      </c>
      <c r="O81" s="300">
        <f t="shared" ref="O81:O82" si="121">SUM(L81:N81)</f>
        <v>318.33099681750457</v>
      </c>
      <c r="P81" s="300"/>
      <c r="Q81" s="300">
        <v>223.84464577988163</v>
      </c>
      <c r="R81" s="300">
        <v>80.113873224788165</v>
      </c>
      <c r="S81" s="300">
        <v>11.356982028365326</v>
      </c>
      <c r="T81" s="300">
        <f t="shared" ref="T81:T82" si="122">SUM(Q81:S81)</f>
        <v>315.31550103303516</v>
      </c>
      <c r="U81" s="300"/>
      <c r="V81" s="300">
        <v>226.02128476830674</v>
      </c>
      <c r="W81" s="300">
        <v>79.505748408706395</v>
      </c>
      <c r="X81" s="300">
        <v>11.397963931868142</v>
      </c>
      <c r="Y81" s="300">
        <f t="shared" ref="Y81:Y82" si="123">SUM(V81:X81)</f>
        <v>316.92499710888131</v>
      </c>
    </row>
    <row r="82" spans="1:25" x14ac:dyDescent="0.2">
      <c r="A82" s="264" t="s">
        <v>363</v>
      </c>
      <c r="B82" s="301">
        <f>SUM(B80:B81)</f>
        <v>360.98145793565948</v>
      </c>
      <c r="C82" s="301">
        <f t="shared" ref="C82" si="124">SUM(C80:C81)</f>
        <v>257.9946125940761</v>
      </c>
      <c r="D82" s="301">
        <f t="shared" ref="D82" si="125">SUM(D80:D81)</f>
        <v>46.968929470263781</v>
      </c>
      <c r="E82" s="301">
        <f t="shared" si="119"/>
        <v>665.94499999999937</v>
      </c>
      <c r="F82" s="301"/>
      <c r="G82" s="301">
        <f>SUM(G80:G81)</f>
        <v>389.97677833073453</v>
      </c>
      <c r="H82" s="301">
        <f t="shared" ref="H82" si="126">SUM(H80:H81)</f>
        <v>220.56830903881144</v>
      </c>
      <c r="I82" s="301">
        <f t="shared" ref="I82" si="127">SUM(I80:I81)</f>
        <v>27.88991263045402</v>
      </c>
      <c r="J82" s="301">
        <f t="shared" si="120"/>
        <v>638.43499999999995</v>
      </c>
      <c r="K82" s="301"/>
      <c r="L82" s="301">
        <f>SUM(L80:L81)</f>
        <v>386.65621077035854</v>
      </c>
      <c r="M82" s="301">
        <f t="shared" ref="M82" si="128">SUM(M80:M81)</f>
        <v>228.97071700071189</v>
      </c>
      <c r="N82" s="301">
        <f t="shared" ref="N82" si="129">SUM(N80:N81)</f>
        <v>23.066072228929855</v>
      </c>
      <c r="O82" s="301">
        <f t="shared" si="121"/>
        <v>638.69300000000032</v>
      </c>
      <c r="P82" s="301"/>
      <c r="Q82" s="301">
        <f>SUM(Q80:Q81)</f>
        <v>388.02138598382032</v>
      </c>
      <c r="R82" s="301">
        <f t="shared" ref="R82" si="130">SUM(R80:R81)</f>
        <v>220.78465062876975</v>
      </c>
      <c r="S82" s="301">
        <f t="shared" ref="S82" si="131">SUM(S80:S81)</f>
        <v>23.136963387409555</v>
      </c>
      <c r="T82" s="301">
        <f t="shared" si="122"/>
        <v>631.94299999999964</v>
      </c>
      <c r="U82" s="301"/>
      <c r="V82" s="301">
        <f>SUM(V80:V81)</f>
        <v>399.81273481564176</v>
      </c>
      <c r="W82" s="301">
        <f t="shared" ref="W82" si="132">SUM(W80:W81)</f>
        <v>208.41434048500173</v>
      </c>
      <c r="X82" s="301">
        <f t="shared" ref="X82" si="133">SUM(X80:X81)</f>
        <v>23.795924699355886</v>
      </c>
      <c r="Y82" s="301">
        <f t="shared" si="123"/>
        <v>632.02299999999934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42.827850663823412</v>
      </c>
      <c r="C89" s="300">
        <v>20.79392749432829</v>
      </c>
      <c r="D89" s="300">
        <v>1.6389942850466981</v>
      </c>
      <c r="E89" s="300">
        <f>SUM(B89:D89)</f>
        <v>65.260772443198391</v>
      </c>
      <c r="F89" s="300"/>
      <c r="G89" s="300">
        <v>45.774857418886199</v>
      </c>
      <c r="H89" s="300">
        <v>22.481929973151654</v>
      </c>
      <c r="I89" s="300">
        <v>1.0799966360223212</v>
      </c>
      <c r="J89" s="300">
        <f>SUM(G89:I89)</f>
        <v>69.336784028060165</v>
      </c>
      <c r="K89" s="300"/>
      <c r="L89" s="300">
        <v>47.272852181911624</v>
      </c>
      <c r="M89" s="300">
        <v>29.272908466325962</v>
      </c>
      <c r="N89" s="300">
        <v>2.2019931145341634</v>
      </c>
      <c r="O89" s="300">
        <f>SUM(L89:N89)</f>
        <v>78.747753762771751</v>
      </c>
      <c r="P89" s="300"/>
      <c r="Q89" s="300">
        <v>50.342145919911182</v>
      </c>
      <c r="R89" s="300">
        <v>31.557091469695571</v>
      </c>
      <c r="S89" s="300">
        <v>2.4400070724265617</v>
      </c>
      <c r="T89" s="300">
        <f>SUM(Q89:S89)</f>
        <v>84.339244462033321</v>
      </c>
      <c r="U89" s="300"/>
      <c r="V89" s="300">
        <v>51.716149732067649</v>
      </c>
      <c r="W89" s="300">
        <v>33.298096406586914</v>
      </c>
      <c r="X89" s="300">
        <v>2.4380070586450464</v>
      </c>
      <c r="Y89" s="300">
        <f>SUM(V89:X89)</f>
        <v>87.452253197299598</v>
      </c>
    </row>
    <row r="90" spans="1:25" x14ac:dyDescent="0.2">
      <c r="A90" s="260" t="s">
        <v>364</v>
      </c>
      <c r="B90" s="300">
        <v>149.3594792026733</v>
      </c>
      <c r="C90" s="300">
        <v>17.985937285475693</v>
      </c>
      <c r="D90" s="300">
        <v>54.183811068652496</v>
      </c>
      <c r="E90" s="300">
        <f t="shared" ref="E90:E91" si="134">SUM(B90:D90)</f>
        <v>221.52922755680149</v>
      </c>
      <c r="F90" s="300"/>
      <c r="G90" s="300">
        <v>162.76549301575554</v>
      </c>
      <c r="H90" s="300">
        <v>21.081934333890988</v>
      </c>
      <c r="I90" s="300">
        <v>67.860788622292276</v>
      </c>
      <c r="J90" s="300">
        <f t="shared" ref="J90:J91" si="135">SUM(G90:I90)</f>
        <v>251.70821597193878</v>
      </c>
      <c r="K90" s="300"/>
      <c r="L90" s="300">
        <v>168.42347335334338</v>
      </c>
      <c r="M90" s="300">
        <v>25.971918787843268</v>
      </c>
      <c r="N90" s="300">
        <v>46.660854096041732</v>
      </c>
      <c r="O90" s="300">
        <f t="shared" ref="O90:O91" si="136">SUM(L90:N90)</f>
        <v>241.05624623722838</v>
      </c>
      <c r="P90" s="300"/>
      <c r="Q90" s="300">
        <v>179.10851915268603</v>
      </c>
      <c r="R90" s="300">
        <v>28.179081677974718</v>
      </c>
      <c r="S90" s="300">
        <v>53.373154707305495</v>
      </c>
      <c r="T90" s="300">
        <f t="shared" ref="T90:T91" si="137">SUM(Q90:S90)</f>
        <v>260.66075553796622</v>
      </c>
      <c r="U90" s="300"/>
      <c r="V90" s="300">
        <v>173.17850139538226</v>
      </c>
      <c r="W90" s="300">
        <v>28.819083438367308</v>
      </c>
      <c r="X90" s="300">
        <v>55.942161968950927</v>
      </c>
      <c r="Y90" s="300">
        <f t="shared" ref="Y90:Y91" si="138">SUM(V90:X90)</f>
        <v>257.93974680270048</v>
      </c>
    </row>
    <row r="91" spans="1:25" x14ac:dyDescent="0.2">
      <c r="A91" s="264" t="s">
        <v>363</v>
      </c>
      <c r="B91" s="301">
        <f>SUM(B89:B90)</f>
        <v>192.18732986649673</v>
      </c>
      <c r="C91" s="301">
        <f t="shared" ref="C91" si="139">SUM(C89:C90)</f>
        <v>38.779864779803987</v>
      </c>
      <c r="D91" s="301">
        <f t="shared" ref="D91" si="140">SUM(D89:D90)</f>
        <v>55.822805353699195</v>
      </c>
      <c r="E91" s="301">
        <f t="shared" si="134"/>
        <v>286.78999999999991</v>
      </c>
      <c r="F91" s="301"/>
      <c r="G91" s="301">
        <f>SUM(G89:G90)</f>
        <v>208.54035043464174</v>
      </c>
      <c r="H91" s="301">
        <f t="shared" ref="H91" si="141">SUM(H89:H90)</f>
        <v>43.563864307042643</v>
      </c>
      <c r="I91" s="301">
        <f t="shared" ref="I91" si="142">SUM(I89:I90)</f>
        <v>68.940785258314591</v>
      </c>
      <c r="J91" s="301">
        <f t="shared" si="135"/>
        <v>321.04499999999899</v>
      </c>
      <c r="K91" s="301"/>
      <c r="L91" s="301">
        <f>SUM(L89:L90)</f>
        <v>215.696325535255</v>
      </c>
      <c r="M91" s="301">
        <f t="shared" ref="M91" si="143">SUM(M89:M90)</f>
        <v>55.24482725416923</v>
      </c>
      <c r="N91" s="301">
        <f t="shared" ref="N91" si="144">SUM(N89:N90)</f>
        <v>48.862847210575893</v>
      </c>
      <c r="O91" s="301">
        <f t="shared" si="136"/>
        <v>319.80400000000009</v>
      </c>
      <c r="P91" s="301"/>
      <c r="Q91" s="301">
        <f>SUM(Q89:Q90)</f>
        <v>229.45066507259722</v>
      </c>
      <c r="R91" s="301">
        <f t="shared" ref="R91" si="145">SUM(R89:R90)</f>
        <v>59.736173147670286</v>
      </c>
      <c r="S91" s="301">
        <f t="shared" ref="S91" si="146">SUM(S89:S90)</f>
        <v>55.813161779732056</v>
      </c>
      <c r="T91" s="301">
        <f t="shared" si="137"/>
        <v>344.9999999999996</v>
      </c>
      <c r="U91" s="301"/>
      <c r="V91" s="301">
        <f>SUM(V89:V90)</f>
        <v>224.89465112744989</v>
      </c>
      <c r="W91" s="301">
        <f t="shared" ref="W91" si="147">SUM(W89:W90)</f>
        <v>62.117179844954222</v>
      </c>
      <c r="X91" s="301">
        <f t="shared" ref="X91" si="148">SUM(X89:X90)</f>
        <v>58.380169027595976</v>
      </c>
      <c r="Y91" s="301">
        <f t="shared" si="138"/>
        <v>345.39200000000011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83.204775308397203</v>
      </c>
      <c r="C98" s="300">
        <v>82.250777887344199</v>
      </c>
      <c r="D98" s="300">
        <v>3.4639906457062106</v>
      </c>
      <c r="E98" s="300">
        <f>SUM(B98:D98)</f>
        <v>168.91954384144762</v>
      </c>
      <c r="F98" s="300"/>
      <c r="G98" s="300">
        <v>100.15078170196317</v>
      </c>
      <c r="H98" s="300">
        <v>103.01577546081334</v>
      </c>
      <c r="I98" s="300">
        <v>13.496970581163305</v>
      </c>
      <c r="J98" s="300">
        <f>SUM(G98:I98)</f>
        <v>216.66352774393982</v>
      </c>
      <c r="K98" s="300"/>
      <c r="L98" s="300">
        <v>89.793999999266759</v>
      </c>
      <c r="M98" s="300">
        <v>110.65300000221831</v>
      </c>
      <c r="N98" s="300">
        <v>6.4669999998643979</v>
      </c>
      <c r="O98" s="300">
        <f>SUM(L98:N98)</f>
        <v>206.91400000134945</v>
      </c>
      <c r="P98" s="300"/>
      <c r="Q98" s="300">
        <v>96.406788153871474</v>
      </c>
      <c r="R98" s="300">
        <v>116.37474427750188</v>
      </c>
      <c r="S98" s="300">
        <v>7.0949844091389522</v>
      </c>
      <c r="T98" s="300">
        <f>SUM(Q98:S98)</f>
        <v>219.87651684051232</v>
      </c>
      <c r="U98" s="300"/>
      <c r="V98" s="300">
        <v>112.62378883795871</v>
      </c>
      <c r="W98" s="300">
        <v>135.92174515534245</v>
      </c>
      <c r="X98" s="300">
        <v>8.2769844811836908</v>
      </c>
      <c r="Y98" s="300">
        <f>SUM(V98:X98)</f>
        <v>256.82251847448487</v>
      </c>
    </row>
    <row r="99" spans="1:25" x14ac:dyDescent="0.2">
      <c r="A99" s="260" t="s">
        <v>364</v>
      </c>
      <c r="B99" s="300">
        <v>125.064662268837</v>
      </c>
      <c r="C99" s="300">
        <v>70.496809627832704</v>
      </c>
      <c r="D99" s="300">
        <v>5.8279842618821629</v>
      </c>
      <c r="E99" s="300">
        <f t="shared" ref="E99:E100" si="149">SUM(B99:D99)</f>
        <v>201.38945615855187</v>
      </c>
      <c r="F99" s="300"/>
      <c r="G99" s="300">
        <v>146.56768052935422</v>
      </c>
      <c r="H99" s="300">
        <v>83.350818323102288</v>
      </c>
      <c r="I99" s="300">
        <v>12.201973403603395</v>
      </c>
      <c r="J99" s="300">
        <f t="shared" ref="J99:J100" si="150">SUM(G99:I99)</f>
        <v>242.12047225605991</v>
      </c>
      <c r="K99" s="300"/>
      <c r="L99" s="300">
        <v>121.58999999933175</v>
      </c>
      <c r="M99" s="300">
        <v>94.550999999243288</v>
      </c>
      <c r="N99" s="300">
        <v>4.934000000075093</v>
      </c>
      <c r="O99" s="300">
        <f t="shared" ref="O99:O100" si="151">SUM(L99:N99)</f>
        <v>221.07499999865013</v>
      </c>
      <c r="P99" s="300"/>
      <c r="Q99" s="300">
        <v>130.66571287022697</v>
      </c>
      <c r="R99" s="300">
        <v>99.152782117862998</v>
      </c>
      <c r="S99" s="300">
        <v>5.3829881713984271</v>
      </c>
      <c r="T99" s="300">
        <f t="shared" ref="T99:T100" si="152">SUM(Q99:S99)</f>
        <v>235.20148315948842</v>
      </c>
      <c r="U99" s="300"/>
      <c r="V99" s="300">
        <v>154.0617111433111</v>
      </c>
      <c r="W99" s="300">
        <v>116.17778217530076</v>
      </c>
      <c r="X99" s="300">
        <v>6.2899882069033186</v>
      </c>
      <c r="Y99" s="300">
        <f t="shared" ref="Y99:Y100" si="153">SUM(V99:X99)</f>
        <v>276.52948152551517</v>
      </c>
    </row>
    <row r="100" spans="1:25" x14ac:dyDescent="0.2">
      <c r="A100" s="264" t="s">
        <v>363</v>
      </c>
      <c r="B100" s="301">
        <f>SUM(B98:B99)</f>
        <v>208.26943757723421</v>
      </c>
      <c r="C100" s="301">
        <f t="shared" ref="C100" si="154">SUM(C98:C99)</f>
        <v>152.74758751517692</v>
      </c>
      <c r="D100" s="301">
        <f t="shared" ref="D100" si="155">SUM(D98:D99)</f>
        <v>9.291974907588374</v>
      </c>
      <c r="E100" s="301">
        <f t="shared" si="149"/>
        <v>370.30899999999951</v>
      </c>
      <c r="F100" s="301"/>
      <c r="G100" s="301">
        <f>SUM(G98:G99)</f>
        <v>246.7184622313174</v>
      </c>
      <c r="H100" s="301">
        <f t="shared" ref="H100" si="156">SUM(H98:H99)</f>
        <v>186.36659378391562</v>
      </c>
      <c r="I100" s="301">
        <f t="shared" ref="I100" si="157">SUM(I98:I99)</f>
        <v>25.6989439847667</v>
      </c>
      <c r="J100" s="301">
        <f t="shared" si="150"/>
        <v>458.78399999999971</v>
      </c>
      <c r="K100" s="301"/>
      <c r="L100" s="301">
        <f>SUM(L98:L99)</f>
        <v>211.38399999859851</v>
      </c>
      <c r="M100" s="301">
        <f t="shared" ref="M100" si="158">SUM(M98:M99)</f>
        <v>205.20400000146159</v>
      </c>
      <c r="N100" s="301">
        <f t="shared" ref="N100" si="159">SUM(N98:N99)</f>
        <v>11.40099999993949</v>
      </c>
      <c r="O100" s="301">
        <f t="shared" si="151"/>
        <v>427.98899999999958</v>
      </c>
      <c r="P100" s="301"/>
      <c r="Q100" s="301">
        <f>SUM(Q98:Q99)</f>
        <v>227.07250102409844</v>
      </c>
      <c r="R100" s="301">
        <f t="shared" ref="R100" si="160">SUM(R98:R99)</f>
        <v>215.52752639536487</v>
      </c>
      <c r="S100" s="301">
        <f t="shared" ref="S100" si="161">SUM(S98:S99)</f>
        <v>12.477972580537379</v>
      </c>
      <c r="T100" s="301">
        <f t="shared" si="152"/>
        <v>455.07800000000071</v>
      </c>
      <c r="U100" s="301"/>
      <c r="V100" s="301">
        <f>SUM(V98:V99)</f>
        <v>266.6854999812698</v>
      </c>
      <c r="W100" s="301">
        <f t="shared" ref="W100" si="162">SUM(W98:W99)</f>
        <v>252.09952733064321</v>
      </c>
      <c r="X100" s="301">
        <f t="shared" ref="X100" si="163">SUM(X98:X99)</f>
        <v>14.566972688087009</v>
      </c>
      <c r="Y100" s="301">
        <f t="shared" si="153"/>
        <v>533.35200000000009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50.583787023196969</v>
      </c>
      <c r="C107" s="300">
        <v>9.5093359457647182</v>
      </c>
      <c r="D107" s="300">
        <v>13.117463413773814</v>
      </c>
      <c r="E107" s="300">
        <f>SUM(B107:D107)</f>
        <v>73.210586382735499</v>
      </c>
      <c r="F107" s="300"/>
      <c r="G107" s="300">
        <v>51.246389578475984</v>
      </c>
      <c r="H107" s="300">
        <v>11.002868939426728</v>
      </c>
      <c r="I107" s="300">
        <v>14.056832562249275</v>
      </c>
      <c r="J107" s="300">
        <f>SUM(G107:I107)</f>
        <v>76.306091080151987</v>
      </c>
      <c r="K107" s="300"/>
      <c r="L107" s="300">
        <v>57.077072197797534</v>
      </c>
      <c r="M107" s="300">
        <v>11.655606326884246</v>
      </c>
      <c r="N107" s="300">
        <v>12.056592783355351</v>
      </c>
      <c r="O107" s="300">
        <f>SUM(L107:N107)</f>
        <v>80.789271308037129</v>
      </c>
      <c r="P107" s="300"/>
      <c r="Q107" s="300">
        <v>59.713075427183966</v>
      </c>
      <c r="R107" s="300">
        <v>12.375601129786594</v>
      </c>
      <c r="S107" s="300">
        <v>12.492597359243836</v>
      </c>
      <c r="T107" s="300">
        <f>SUM(Q107:S107)</f>
        <v>84.581273916214386</v>
      </c>
      <c r="U107" s="300"/>
      <c r="V107" s="300">
        <v>61.574059528147892</v>
      </c>
      <c r="W107" s="300">
        <v>12.688600125820878</v>
      </c>
      <c r="X107" s="300">
        <v>12.222614811187102</v>
      </c>
      <c r="Y107" s="300">
        <f>SUM(V107:X107)</f>
        <v>86.485274465155868</v>
      </c>
    </row>
    <row r="108" spans="1:25" x14ac:dyDescent="0.2">
      <c r="A108" s="260" t="s">
        <v>364</v>
      </c>
      <c r="B108" s="300">
        <v>67.97840153997501</v>
      </c>
      <c r="C108" s="300">
        <v>4.7051662240993775</v>
      </c>
      <c r="D108" s="300">
        <v>23.942845853190313</v>
      </c>
      <c r="E108" s="300">
        <f t="shared" ref="E108:E109" si="164">SUM(B108:D108)</f>
        <v>96.626413617264689</v>
      </c>
      <c r="F108" s="300"/>
      <c r="G108" s="300">
        <v>63.843239531392072</v>
      </c>
      <c r="H108" s="300">
        <v>5.3519362504620851</v>
      </c>
      <c r="I108" s="300">
        <v>22.403733137993598</v>
      </c>
      <c r="J108" s="300">
        <f t="shared" ref="J108:J109" si="165">SUM(G108:I108)</f>
        <v>91.598908919847759</v>
      </c>
      <c r="K108" s="300"/>
      <c r="L108" s="300">
        <v>65.37679187147863</v>
      </c>
      <c r="M108" s="300">
        <v>6.8027702335518772</v>
      </c>
      <c r="N108" s="300">
        <v>24.675166586932562</v>
      </c>
      <c r="O108" s="300">
        <f t="shared" ref="O108:O109" si="166">SUM(L108:N108)</f>
        <v>96.854728691963075</v>
      </c>
      <c r="P108" s="300"/>
      <c r="Q108" s="300">
        <v>68.100805086896642</v>
      </c>
      <c r="R108" s="300">
        <v>7.4667593436444957</v>
      </c>
      <c r="S108" s="300">
        <v>26.011161653244201</v>
      </c>
      <c r="T108" s="300">
        <f t="shared" ref="T108:T109" si="167">SUM(Q108:S108)</f>
        <v>101.57872608378534</v>
      </c>
      <c r="U108" s="300"/>
      <c r="V108" s="300">
        <v>68.905828472042543</v>
      </c>
      <c r="W108" s="300">
        <v>8.1417434175119503</v>
      </c>
      <c r="X108" s="300">
        <v>26.856153645289481</v>
      </c>
      <c r="Y108" s="300">
        <f t="shared" ref="Y108:Y109" si="168">SUM(V108:X108)</f>
        <v>103.90372553484397</v>
      </c>
    </row>
    <row r="109" spans="1:25" x14ac:dyDescent="0.2">
      <c r="A109" s="264" t="s">
        <v>363</v>
      </c>
      <c r="B109" s="301">
        <f>SUM(B107:B108)</f>
        <v>118.56218856317199</v>
      </c>
      <c r="C109" s="301">
        <f t="shared" ref="C109" si="169">SUM(C107:C108)</f>
        <v>14.214502169864096</v>
      </c>
      <c r="D109" s="301">
        <f t="shared" ref="D109" si="170">SUM(D107:D108)</f>
        <v>37.060309266964126</v>
      </c>
      <c r="E109" s="301">
        <f t="shared" si="164"/>
        <v>169.83700000000022</v>
      </c>
      <c r="F109" s="301"/>
      <c r="G109" s="301">
        <f>SUM(G107:G108)</f>
        <v>115.08962910986806</v>
      </c>
      <c r="H109" s="301">
        <f t="shared" ref="H109" si="171">SUM(H107:H108)</f>
        <v>16.354805189888815</v>
      </c>
      <c r="I109" s="301">
        <f t="shared" ref="I109" si="172">SUM(I107:I108)</f>
        <v>36.460565700242874</v>
      </c>
      <c r="J109" s="301">
        <f t="shared" si="165"/>
        <v>167.90499999999975</v>
      </c>
      <c r="K109" s="301"/>
      <c r="L109" s="301">
        <f>SUM(L107:L108)</f>
        <v>122.45386406927616</v>
      </c>
      <c r="M109" s="301">
        <f t="shared" ref="M109" si="173">SUM(M107:M108)</f>
        <v>18.458376560436122</v>
      </c>
      <c r="N109" s="301">
        <f t="shared" ref="N109" si="174">SUM(N107:N108)</f>
        <v>36.731759370287911</v>
      </c>
      <c r="O109" s="301">
        <f t="shared" si="166"/>
        <v>177.6440000000002</v>
      </c>
      <c r="P109" s="301"/>
      <c r="Q109" s="301">
        <f>SUM(Q107:Q108)</f>
        <v>127.81388051408061</v>
      </c>
      <c r="R109" s="301">
        <f t="shared" ref="R109" si="175">SUM(R107:R108)</f>
        <v>19.842360473431089</v>
      </c>
      <c r="S109" s="301">
        <f t="shared" ref="S109" si="176">SUM(S107:S108)</f>
        <v>38.50375901248804</v>
      </c>
      <c r="T109" s="301">
        <f t="shared" si="167"/>
        <v>186.15999999999974</v>
      </c>
      <c r="U109" s="301"/>
      <c r="V109" s="301">
        <f>SUM(V107:V108)</f>
        <v>130.47988800019044</v>
      </c>
      <c r="W109" s="301">
        <f t="shared" ref="W109" si="177">SUM(W107:W108)</f>
        <v>20.83034354333283</v>
      </c>
      <c r="X109" s="301">
        <f t="shared" ref="X109" si="178">SUM(X107:X108)</f>
        <v>39.078768456476581</v>
      </c>
      <c r="Y109" s="301">
        <f t="shared" si="168"/>
        <v>190.38899999999987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55.818934887686325</v>
      </c>
      <c r="C116" s="300">
        <v>12.50176144689085</v>
      </c>
      <c r="D116" s="300">
        <v>4.6319116160002141</v>
      </c>
      <c r="E116" s="300">
        <f>SUM(B116:D116)</f>
        <v>72.952607950577388</v>
      </c>
      <c r="F116" s="300"/>
      <c r="G116" s="300">
        <v>72.787848395785275</v>
      </c>
      <c r="H116" s="300">
        <v>14.701767397822074</v>
      </c>
      <c r="I116" s="300">
        <v>1.779971838432153</v>
      </c>
      <c r="J116" s="300">
        <f>SUM(G116:I116)</f>
        <v>89.269587632039503</v>
      </c>
      <c r="K116" s="300"/>
      <c r="L116" s="300">
        <v>90.245728775727471</v>
      </c>
      <c r="M116" s="300">
        <v>11.677964903112114</v>
      </c>
      <c r="N116" s="300">
        <v>3.4139897395766834</v>
      </c>
      <c r="O116" s="300">
        <f>SUM(L116:N116)</f>
        <v>105.33768341841626</v>
      </c>
      <c r="P116" s="300"/>
      <c r="Q116" s="300">
        <v>99.648723385055632</v>
      </c>
      <c r="R116" s="300">
        <v>12.426965503720872</v>
      </c>
      <c r="S116" s="300">
        <v>3.7409896153098212</v>
      </c>
      <c r="T116" s="300">
        <f>SUM(Q116:S116)</f>
        <v>115.81667850408633</v>
      </c>
      <c r="U116" s="300"/>
      <c r="V116" s="300">
        <v>112.76142650365284</v>
      </c>
      <c r="W116" s="300">
        <v>13.022933766337584</v>
      </c>
      <c r="X116" s="300">
        <v>4.0739792800350525</v>
      </c>
      <c r="Y116" s="300">
        <f>SUM(V116:X116)</f>
        <v>129.85833955002548</v>
      </c>
    </row>
    <row r="117" spans="1:25" x14ac:dyDescent="0.2">
      <c r="A117" s="260" t="s">
        <v>364</v>
      </c>
      <c r="B117" s="300">
        <v>167.43580506172754</v>
      </c>
      <c r="C117" s="300">
        <v>6.4378771552281551</v>
      </c>
      <c r="D117" s="300">
        <v>15.206709832467531</v>
      </c>
      <c r="E117" s="300">
        <f t="shared" ref="E117:E118" si="179">SUM(B117:D117)</f>
        <v>189.08039204942324</v>
      </c>
      <c r="F117" s="300"/>
      <c r="G117" s="300">
        <v>205.94574165309163</v>
      </c>
      <c r="H117" s="300">
        <v>8.9338586540450269</v>
      </c>
      <c r="I117" s="300">
        <v>11.878812060824346</v>
      </c>
      <c r="J117" s="300">
        <f t="shared" ref="J117:J118" si="180">SUM(G117:I117)</f>
        <v>226.758412367961</v>
      </c>
      <c r="K117" s="300"/>
      <c r="L117" s="300">
        <v>195.21541330315335</v>
      </c>
      <c r="M117" s="300">
        <v>12.298963036857778</v>
      </c>
      <c r="N117" s="300">
        <v>19.883940241572592</v>
      </c>
      <c r="O117" s="300">
        <f t="shared" ref="O117:O118" si="181">SUM(L117:N117)</f>
        <v>227.39831658158371</v>
      </c>
      <c r="P117" s="300"/>
      <c r="Q117" s="300">
        <v>209.10441954544436</v>
      </c>
      <c r="R117" s="300">
        <v>13.37296287774212</v>
      </c>
      <c r="S117" s="300">
        <v>21.948939072726787</v>
      </c>
      <c r="T117" s="300">
        <f t="shared" ref="T117:T118" si="182">SUM(Q117:S117)</f>
        <v>244.42632149591327</v>
      </c>
      <c r="U117" s="300"/>
      <c r="V117" s="300">
        <v>224.416858636201</v>
      </c>
      <c r="W117" s="300">
        <v>14.623925623827372</v>
      </c>
      <c r="X117" s="300">
        <v>24.343876189947142</v>
      </c>
      <c r="Y117" s="300">
        <f t="shared" ref="Y117:Y118" si="183">SUM(V117:X117)</f>
        <v>263.38466044997551</v>
      </c>
    </row>
    <row r="118" spans="1:25" x14ac:dyDescent="0.2">
      <c r="A118" s="264" t="s">
        <v>363</v>
      </c>
      <c r="B118" s="301">
        <f>SUM(B116:B117)</f>
        <v>223.25473994941387</v>
      </c>
      <c r="C118" s="301">
        <f t="shared" ref="C118" si="184">SUM(C116:C117)</f>
        <v>18.939638602119004</v>
      </c>
      <c r="D118" s="301">
        <f t="shared" ref="D118" si="185">SUM(D116:D117)</f>
        <v>19.838621448467745</v>
      </c>
      <c r="E118" s="301">
        <f t="shared" si="179"/>
        <v>262.03300000000064</v>
      </c>
      <c r="F118" s="301"/>
      <c r="G118" s="301">
        <f>SUM(G116:G117)</f>
        <v>278.73359004887692</v>
      </c>
      <c r="H118" s="301">
        <f t="shared" ref="H118" si="186">SUM(H116:H117)</f>
        <v>23.635626051867099</v>
      </c>
      <c r="I118" s="301">
        <f t="shared" ref="I118" si="187">SUM(I116:I117)</f>
        <v>13.6587838992565</v>
      </c>
      <c r="J118" s="301">
        <f t="shared" si="180"/>
        <v>316.02800000000053</v>
      </c>
      <c r="K118" s="301"/>
      <c r="L118" s="301">
        <f>SUM(L116:L117)</f>
        <v>285.46114207888081</v>
      </c>
      <c r="M118" s="301">
        <f t="shared" ref="M118" si="188">SUM(M116:M117)</f>
        <v>23.97692793996989</v>
      </c>
      <c r="N118" s="301">
        <f t="shared" ref="N118" si="189">SUM(N116:N117)</f>
        <v>23.297929981149274</v>
      </c>
      <c r="O118" s="301">
        <f t="shared" si="181"/>
        <v>332.73599999999993</v>
      </c>
      <c r="P118" s="301"/>
      <c r="Q118" s="301">
        <f>SUM(Q116:Q117)</f>
        <v>308.75314293049996</v>
      </c>
      <c r="R118" s="301">
        <f t="shared" ref="R118" si="190">SUM(R116:R117)</f>
        <v>25.799928381462991</v>
      </c>
      <c r="S118" s="301">
        <f t="shared" ref="S118" si="191">SUM(S116:S117)</f>
        <v>25.689928688036609</v>
      </c>
      <c r="T118" s="301">
        <f t="shared" si="182"/>
        <v>360.2429999999996</v>
      </c>
      <c r="U118" s="301"/>
      <c r="V118" s="301">
        <f>SUM(V116:V117)</f>
        <v>337.17828513985387</v>
      </c>
      <c r="W118" s="301">
        <f t="shared" ref="W118" si="192">SUM(W116:W117)</f>
        <v>27.646859390164956</v>
      </c>
      <c r="X118" s="301">
        <f t="shared" ref="X118" si="193">SUM(X116:X117)</f>
        <v>28.417855469982193</v>
      </c>
      <c r="Y118" s="301">
        <f t="shared" si="183"/>
        <v>393.24300000000102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116.93868583740132</v>
      </c>
      <c r="C125" s="300">
        <v>29.327921209364444</v>
      </c>
      <c r="D125" s="300">
        <v>4.5519877709724668</v>
      </c>
      <c r="E125" s="300">
        <f>SUM(B125:D125)</f>
        <v>150.81859481773822</v>
      </c>
      <c r="F125" s="300"/>
      <c r="G125" s="300">
        <v>131.71367791813176</v>
      </c>
      <c r="H125" s="300">
        <v>25.207938359130445</v>
      </c>
      <c r="I125" s="300">
        <v>3.9279903949497856</v>
      </c>
      <c r="J125" s="300">
        <f>SUM(G125:I125)</f>
        <v>160.84960667221199</v>
      </c>
      <c r="K125" s="300"/>
      <c r="L125" s="300">
        <v>130.93999999883391</v>
      </c>
      <c r="M125" s="300">
        <v>28.234999999839392</v>
      </c>
      <c r="N125" s="300">
        <v>2.9519999999295696</v>
      </c>
      <c r="O125" s="300">
        <f>SUM(L125:N125)</f>
        <v>162.12699999860288</v>
      </c>
      <c r="P125" s="300"/>
      <c r="Q125" s="300">
        <v>132.40000000148092</v>
      </c>
      <c r="R125" s="300">
        <v>28.245999999579478</v>
      </c>
      <c r="S125" s="300">
        <v>3.1209999998828986</v>
      </c>
      <c r="T125" s="300">
        <f>SUM(Q125:S125)</f>
        <v>163.76700000094331</v>
      </c>
      <c r="U125" s="300"/>
      <c r="V125" s="300">
        <v>133.28467877121528</v>
      </c>
      <c r="W125" s="300">
        <v>28.172932100439319</v>
      </c>
      <c r="X125" s="300">
        <v>3.1999922876744127</v>
      </c>
      <c r="Y125" s="300">
        <f>SUM(V125:X125)</f>
        <v>164.657603159329</v>
      </c>
    </row>
    <row r="126" spans="1:25" x14ac:dyDescent="0.2">
      <c r="A126" s="260" t="s">
        <v>364</v>
      </c>
      <c r="B126" s="300">
        <v>202.76645525387852</v>
      </c>
      <c r="C126" s="300">
        <v>5.6649847807738904</v>
      </c>
      <c r="D126" s="300">
        <v>12.972965147609756</v>
      </c>
      <c r="E126" s="300">
        <f t="shared" ref="E126:E127" si="194">SUM(B126:D126)</f>
        <v>221.40440518226217</v>
      </c>
      <c r="F126" s="300"/>
      <c r="G126" s="300">
        <v>223.37245378295162</v>
      </c>
      <c r="H126" s="300">
        <v>6.5849838977573176</v>
      </c>
      <c r="I126" s="300">
        <v>18.137955647079334</v>
      </c>
      <c r="J126" s="300">
        <f t="shared" ref="J126:J127" si="195">SUM(G126:I126)</f>
        <v>248.09539332778829</v>
      </c>
      <c r="K126" s="300"/>
      <c r="L126" s="300">
        <v>218.75500000106859</v>
      </c>
      <c r="M126" s="300">
        <v>7.1419999999188795</v>
      </c>
      <c r="N126" s="300">
        <v>15.861000000409568</v>
      </c>
      <c r="O126" s="300">
        <f t="shared" ref="O126:O127" si="196">SUM(L126:N126)</f>
        <v>241.75800000139705</v>
      </c>
      <c r="P126" s="300"/>
      <c r="Q126" s="300">
        <v>222.13099999860066</v>
      </c>
      <c r="R126" s="300">
        <v>7.5509999997485249</v>
      </c>
      <c r="S126" s="300">
        <v>16.915000000707543</v>
      </c>
      <c r="T126" s="300">
        <f t="shared" ref="T126:T127" si="197">SUM(Q126:S126)</f>
        <v>246.59699999905672</v>
      </c>
      <c r="U126" s="300"/>
      <c r="V126" s="300">
        <v>224.34645930711241</v>
      </c>
      <c r="W126" s="300">
        <v>8.1469803648014132</v>
      </c>
      <c r="X126" s="300">
        <v>17.771957168756995</v>
      </c>
      <c r="Y126" s="300">
        <f t="shared" ref="Y126:Y127" si="198">SUM(V126:X126)</f>
        <v>250.2653968406708</v>
      </c>
    </row>
    <row r="127" spans="1:25" x14ac:dyDescent="0.2">
      <c r="A127" s="264" t="s">
        <v>363</v>
      </c>
      <c r="B127" s="301">
        <f>SUM(B125:B126)</f>
        <v>319.70514109127987</v>
      </c>
      <c r="C127" s="301">
        <f t="shared" ref="C127" si="199">SUM(C125:C126)</f>
        <v>34.992905990138333</v>
      </c>
      <c r="D127" s="301">
        <f t="shared" ref="D127" si="200">SUM(D125:D126)</f>
        <v>17.524952918582223</v>
      </c>
      <c r="E127" s="301">
        <f t="shared" si="194"/>
        <v>372.22300000000047</v>
      </c>
      <c r="F127" s="301"/>
      <c r="G127" s="301">
        <f>SUM(G125:G126)</f>
        <v>355.08613170108339</v>
      </c>
      <c r="H127" s="301">
        <f t="shared" ref="H127" si="201">SUM(H125:H126)</f>
        <v>31.792922256887763</v>
      </c>
      <c r="I127" s="301">
        <f t="shared" ref="I127" si="202">SUM(I125:I126)</f>
        <v>22.065946042029118</v>
      </c>
      <c r="J127" s="301">
        <f t="shared" si="195"/>
        <v>408.94500000000028</v>
      </c>
      <c r="K127" s="301"/>
      <c r="L127" s="301">
        <f>SUM(L125:L126)</f>
        <v>349.69499999990251</v>
      </c>
      <c r="M127" s="301">
        <f t="shared" ref="M127" si="203">SUM(M125:M126)</f>
        <v>35.376999999758269</v>
      </c>
      <c r="N127" s="301">
        <f t="shared" ref="N127" si="204">SUM(N125:N126)</f>
        <v>18.813000000339137</v>
      </c>
      <c r="O127" s="301">
        <f t="shared" si="196"/>
        <v>403.88499999999988</v>
      </c>
      <c r="P127" s="301"/>
      <c r="Q127" s="301">
        <f>SUM(Q125:Q126)</f>
        <v>354.53100000008158</v>
      </c>
      <c r="R127" s="301">
        <f t="shared" ref="R127" si="205">SUM(R125:R126)</f>
        <v>35.796999999328001</v>
      </c>
      <c r="S127" s="301">
        <f t="shared" ref="S127" si="206">SUM(S125:S126)</f>
        <v>20.036000000590441</v>
      </c>
      <c r="T127" s="301">
        <f t="shared" si="197"/>
        <v>410.36400000000003</v>
      </c>
      <c r="U127" s="301"/>
      <c r="V127" s="301">
        <f>SUM(V125:V126)</f>
        <v>357.63113807832769</v>
      </c>
      <c r="W127" s="301">
        <f t="shared" ref="W127" si="207">SUM(W125:W126)</f>
        <v>36.319912465240733</v>
      </c>
      <c r="X127" s="301">
        <f t="shared" ref="X127" si="208">SUM(X125:X126)</f>
        <v>20.971949456431407</v>
      </c>
      <c r="Y127" s="301">
        <f t="shared" si="198"/>
        <v>414.92299999999983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46.718000000065778</v>
      </c>
      <c r="C134" s="300">
        <v>20.51900000027727</v>
      </c>
      <c r="D134" s="300">
        <v>5.6330000001278018</v>
      </c>
      <c r="E134" s="300">
        <f>SUM(B134:D134)</f>
        <v>72.870000000470853</v>
      </c>
      <c r="F134" s="300"/>
      <c r="G134" s="300">
        <v>48.114999999993657</v>
      </c>
      <c r="H134" s="300">
        <v>12.286000000188537</v>
      </c>
      <c r="I134" s="300">
        <v>4.1420000000973527</v>
      </c>
      <c r="J134" s="300">
        <f>SUM(G134:I134)</f>
        <v>64.543000000279548</v>
      </c>
      <c r="K134" s="300"/>
      <c r="L134" s="300">
        <v>50.281999999683954</v>
      </c>
      <c r="M134" s="300">
        <v>21.907999999855832</v>
      </c>
      <c r="N134" s="300">
        <v>3.8179999999314247</v>
      </c>
      <c r="O134" s="300">
        <f>SUM(L134:N134)</f>
        <v>76.007999999471224</v>
      </c>
      <c r="P134" s="300"/>
      <c r="Q134" s="300">
        <v>49.147000000322194</v>
      </c>
      <c r="R134" s="300">
        <v>19.776999999637223</v>
      </c>
      <c r="S134" s="300">
        <v>3.6539999999327648</v>
      </c>
      <c r="T134" s="300">
        <f>SUM(Q134:S134)</f>
        <v>72.577999999892185</v>
      </c>
      <c r="U134" s="300"/>
      <c r="V134" s="300">
        <v>54.514661018181911</v>
      </c>
      <c r="W134" s="300">
        <v>18.753883384924364</v>
      </c>
      <c r="X134" s="300">
        <v>3.8129762902112971</v>
      </c>
      <c r="Y134" s="300">
        <f>SUM(V134:X134)</f>
        <v>77.081520693317572</v>
      </c>
    </row>
    <row r="135" spans="1:25" x14ac:dyDescent="0.2">
      <c r="A135" s="260" t="s">
        <v>364</v>
      </c>
      <c r="B135" s="300">
        <v>50.328999999391222</v>
      </c>
      <c r="C135" s="300">
        <v>5.8739999999842949</v>
      </c>
      <c r="D135" s="300">
        <v>7.3240000001538608</v>
      </c>
      <c r="E135" s="300">
        <f t="shared" ref="E135:E136" si="209">SUM(B135:D135)</f>
        <v>63.526999999529373</v>
      </c>
      <c r="F135" s="300"/>
      <c r="G135" s="300">
        <v>55.848999999647774</v>
      </c>
      <c r="H135" s="300">
        <v>6.2969999999978139</v>
      </c>
      <c r="I135" s="300">
        <v>3.9790000000749175</v>
      </c>
      <c r="J135" s="300">
        <f t="shared" ref="J135:J136" si="210">SUM(G135:I135)</f>
        <v>66.124999999720501</v>
      </c>
      <c r="K135" s="300"/>
      <c r="L135" s="300">
        <v>69.717000000435576</v>
      </c>
      <c r="M135" s="300">
        <v>9.6810000000622249</v>
      </c>
      <c r="N135" s="300">
        <v>5.3710000000311418</v>
      </c>
      <c r="O135" s="300">
        <f t="shared" ref="O135:O136" si="211">SUM(L135:N135)</f>
        <v>84.769000000528948</v>
      </c>
      <c r="P135" s="300"/>
      <c r="Q135" s="300">
        <v>65.751000000101186</v>
      </c>
      <c r="R135" s="300">
        <v>9.1549999999700393</v>
      </c>
      <c r="S135" s="300">
        <v>5.3320000000366461</v>
      </c>
      <c r="T135" s="300">
        <f t="shared" ref="T135:T136" si="212">SUM(Q135:S135)</f>
        <v>80.238000000107874</v>
      </c>
      <c r="U135" s="300"/>
      <c r="V135" s="300">
        <v>68.085576632826971</v>
      </c>
      <c r="W135" s="300">
        <v>9.6529399763920427</v>
      </c>
      <c r="X135" s="300">
        <v>5.9989626974632655</v>
      </c>
      <c r="Y135" s="300">
        <f t="shared" ref="Y135:Y136" si="213">SUM(V135:X135)</f>
        <v>83.737479306682289</v>
      </c>
    </row>
    <row r="136" spans="1:25" x14ac:dyDescent="0.2">
      <c r="A136" s="264" t="s">
        <v>363</v>
      </c>
      <c r="B136" s="301">
        <f>SUM(B134:B135)</f>
        <v>97.046999999457</v>
      </c>
      <c r="C136" s="301">
        <f t="shared" ref="C136" si="214">SUM(C134:C135)</f>
        <v>26.393000000261566</v>
      </c>
      <c r="D136" s="301">
        <f t="shared" ref="D136" si="215">SUM(D134:D135)</f>
        <v>12.957000000281663</v>
      </c>
      <c r="E136" s="301">
        <f t="shared" si="209"/>
        <v>136.39700000000022</v>
      </c>
      <c r="F136" s="301"/>
      <c r="G136" s="301">
        <f>SUM(G134:G135)</f>
        <v>103.96399999964143</v>
      </c>
      <c r="H136" s="301">
        <f t="shared" ref="H136" si="216">SUM(H134:H135)</f>
        <v>18.583000000186352</v>
      </c>
      <c r="I136" s="301">
        <f t="shared" ref="I136" si="217">SUM(I134:I135)</f>
        <v>8.1210000001722698</v>
      </c>
      <c r="J136" s="301">
        <f t="shared" si="210"/>
        <v>130.66800000000006</v>
      </c>
      <c r="K136" s="301"/>
      <c r="L136" s="301">
        <f>SUM(L134:L135)</f>
        <v>119.99900000011954</v>
      </c>
      <c r="M136" s="301">
        <f t="shared" ref="M136" si="218">SUM(M134:M135)</f>
        <v>31.588999999918059</v>
      </c>
      <c r="N136" s="301">
        <f t="shared" ref="N136" si="219">SUM(N134:N135)</f>
        <v>9.1889999999625669</v>
      </c>
      <c r="O136" s="301">
        <f t="shared" si="211"/>
        <v>160.77700000000016</v>
      </c>
      <c r="P136" s="301"/>
      <c r="Q136" s="301">
        <f>SUM(Q134:Q135)</f>
        <v>114.89800000042338</v>
      </c>
      <c r="R136" s="301">
        <f t="shared" ref="R136" si="220">SUM(R134:R135)</f>
        <v>28.931999999607264</v>
      </c>
      <c r="S136" s="301">
        <f t="shared" ref="S136" si="221">SUM(S134:S135)</f>
        <v>8.9859999999694118</v>
      </c>
      <c r="T136" s="301">
        <f t="shared" si="212"/>
        <v>152.81600000000006</v>
      </c>
      <c r="U136" s="301"/>
      <c r="V136" s="301">
        <f>SUM(V134:V135)</f>
        <v>122.60023765100888</v>
      </c>
      <c r="W136" s="301">
        <f t="shared" ref="W136" si="222">SUM(W134:W135)</f>
        <v>28.406823361316405</v>
      </c>
      <c r="X136" s="301">
        <f t="shared" ref="X136" si="223">SUM(X134:X135)</f>
        <v>9.8119389876745622</v>
      </c>
      <c r="Y136" s="301">
        <f t="shared" si="213"/>
        <v>160.81899999999985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233.84069157137228</v>
      </c>
      <c r="C143" s="300">
        <v>75.850899956056693</v>
      </c>
      <c r="D143" s="300">
        <v>51.167932512040601</v>
      </c>
      <c r="E143" s="300">
        <f>SUM(B143:D143)</f>
        <v>360.85952403946953</v>
      </c>
      <c r="F143" s="300"/>
      <c r="G143" s="300">
        <v>262.47836761014804</v>
      </c>
      <c r="H143" s="300">
        <v>75.434818255954937</v>
      </c>
      <c r="I143" s="300">
        <v>41.133900896885869</v>
      </c>
      <c r="J143" s="300">
        <f>SUM(G143:I143)</f>
        <v>379.04708676298884</v>
      </c>
      <c r="K143" s="300"/>
      <c r="L143" s="300">
        <v>246.56426773095146</v>
      </c>
      <c r="M143" s="300">
        <v>84.541434676767253</v>
      </c>
      <c r="N143" s="300">
        <v>44.314227845091338</v>
      </c>
      <c r="O143" s="300">
        <f>SUM(L143:N143)</f>
        <v>375.41993025281005</v>
      </c>
      <c r="P143" s="300"/>
      <c r="Q143" s="300">
        <v>262.88063846288503</v>
      </c>
      <c r="R143" s="300">
        <v>90.323219366727486</v>
      </c>
      <c r="S143" s="300">
        <v>48.35011742753646</v>
      </c>
      <c r="T143" s="300">
        <f>SUM(Q143:S143)</f>
        <v>401.55397525714898</v>
      </c>
      <c r="U143" s="300"/>
      <c r="V143" s="300">
        <v>279.68567922290515</v>
      </c>
      <c r="W143" s="300">
        <v>97.24888846308518</v>
      </c>
      <c r="X143" s="300">
        <v>53.25693891849307</v>
      </c>
      <c r="Y143" s="300">
        <f>SUM(V143:X143)</f>
        <v>430.19150660448338</v>
      </c>
    </row>
    <row r="144" spans="1:25" x14ac:dyDescent="0.2">
      <c r="A144" s="260" t="s">
        <v>364</v>
      </c>
      <c r="B144" s="300">
        <v>306.89759520823685</v>
      </c>
      <c r="C144" s="300">
        <v>29.389961235519561</v>
      </c>
      <c r="D144" s="300">
        <v>61.020919516773567</v>
      </c>
      <c r="E144" s="300">
        <f t="shared" ref="E144:E145" si="224">SUM(B144:D144)</f>
        <v>397.30847596052996</v>
      </c>
      <c r="F144" s="300"/>
      <c r="G144" s="300">
        <v>322.87322210059608</v>
      </c>
      <c r="H144" s="300">
        <v>34.746916284399596</v>
      </c>
      <c r="I144" s="300">
        <v>93.449774852013618</v>
      </c>
      <c r="J144" s="300">
        <f t="shared" ref="J144:J145" si="225">SUM(G144:I144)</f>
        <v>451.0699132370093</v>
      </c>
      <c r="K144" s="300"/>
      <c r="L144" s="300">
        <v>302.28955425113833</v>
      </c>
      <c r="M144" s="300">
        <v>32.004164552406834</v>
      </c>
      <c r="N144" s="300">
        <v>68.255350943644231</v>
      </c>
      <c r="O144" s="300">
        <f t="shared" ref="O144:O145" si="226">SUM(L144:N144)</f>
        <v>402.54906974718938</v>
      </c>
      <c r="P144" s="300"/>
      <c r="Q144" s="300">
        <v>315.03076511461353</v>
      </c>
      <c r="R144" s="300">
        <v>34.456083683048703</v>
      </c>
      <c r="S144" s="300">
        <v>72.442175945190201</v>
      </c>
      <c r="T144" s="300">
        <f t="shared" ref="T144:T145" si="227">SUM(Q144:S144)</f>
        <v>421.92902474285245</v>
      </c>
      <c r="U144" s="300"/>
      <c r="V144" s="300">
        <v>326.78362521057454</v>
      </c>
      <c r="W144" s="300">
        <v>38.06095634727923</v>
      </c>
      <c r="X144" s="300">
        <v>76.872911837663281</v>
      </c>
      <c r="Y144" s="300">
        <f t="shared" ref="Y144:Y145" si="228">SUM(V144:X144)</f>
        <v>441.71749339551707</v>
      </c>
    </row>
    <row r="145" spans="1:25" x14ac:dyDescent="0.2">
      <c r="A145" s="264" t="s">
        <v>363</v>
      </c>
      <c r="B145" s="301">
        <f>SUM(B143:B144)</f>
        <v>540.7382867796091</v>
      </c>
      <c r="C145" s="301">
        <f t="shared" ref="C145" si="229">SUM(C143:C144)</f>
        <v>105.24086119157626</v>
      </c>
      <c r="D145" s="301">
        <f t="shared" ref="D145" si="230">SUM(D143:D144)</f>
        <v>112.18885202881417</v>
      </c>
      <c r="E145" s="301">
        <f t="shared" si="224"/>
        <v>758.16799999999955</v>
      </c>
      <c r="F145" s="301"/>
      <c r="G145" s="301">
        <f>SUM(G143:G144)</f>
        <v>585.35158971074407</v>
      </c>
      <c r="H145" s="301">
        <f t="shared" ref="H145" si="231">SUM(H143:H144)</f>
        <v>110.18173454035454</v>
      </c>
      <c r="I145" s="301">
        <f t="shared" ref="I145" si="232">SUM(I143:I144)</f>
        <v>134.58367574889948</v>
      </c>
      <c r="J145" s="301">
        <f t="shared" si="225"/>
        <v>830.11699999999814</v>
      </c>
      <c r="K145" s="301"/>
      <c r="L145" s="301">
        <f>SUM(L143:L144)</f>
        <v>548.85382198208981</v>
      </c>
      <c r="M145" s="301">
        <f t="shared" ref="M145" si="233">SUM(M143:M144)</f>
        <v>116.54559922917409</v>
      </c>
      <c r="N145" s="301">
        <f t="shared" ref="N145" si="234">SUM(N143:N144)</f>
        <v>112.56957878873557</v>
      </c>
      <c r="O145" s="301">
        <f t="shared" si="226"/>
        <v>777.96899999999948</v>
      </c>
      <c r="P145" s="301"/>
      <c r="Q145" s="301">
        <f>SUM(Q143:Q144)</f>
        <v>577.9114035774985</v>
      </c>
      <c r="R145" s="301">
        <f t="shared" ref="R145" si="235">SUM(R143:R144)</f>
        <v>124.77930304977619</v>
      </c>
      <c r="S145" s="301">
        <f t="shared" ref="S145" si="236">SUM(S143:S144)</f>
        <v>120.79229337272666</v>
      </c>
      <c r="T145" s="301">
        <f t="shared" si="227"/>
        <v>823.48300000000143</v>
      </c>
      <c r="U145" s="301"/>
      <c r="V145" s="301">
        <f>SUM(V143:V144)</f>
        <v>606.46930443347969</v>
      </c>
      <c r="W145" s="301">
        <f t="shared" ref="W145" si="237">SUM(W143:W144)</f>
        <v>135.30984481036441</v>
      </c>
      <c r="X145" s="301">
        <f t="shared" ref="X145" si="238">SUM(X143:X144)</f>
        <v>130.12985075615634</v>
      </c>
      <c r="Y145" s="301">
        <f t="shared" si="228"/>
        <v>871.90900000000045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121.11942466712389</v>
      </c>
      <c r="C152" s="300">
        <v>102.08035791365185</v>
      </c>
      <c r="D152" s="300">
        <v>31.361109958887383</v>
      </c>
      <c r="E152" s="300">
        <f>SUM(B152:D152)</f>
        <v>254.56089253966314</v>
      </c>
      <c r="F152" s="300"/>
      <c r="G152" s="300">
        <v>136.39999999894002</v>
      </c>
      <c r="H152" s="300">
        <v>110.20100000008017</v>
      </c>
      <c r="I152" s="300">
        <v>39.884000000953073</v>
      </c>
      <c r="J152" s="300">
        <f>SUM(G152:I152)</f>
        <v>286.48499999997324</v>
      </c>
      <c r="K152" s="300"/>
      <c r="L152" s="300">
        <v>127.44821853853634</v>
      </c>
      <c r="M152" s="300">
        <v>104.58517933455725</v>
      </c>
      <c r="N152" s="300">
        <v>25.32804343001273</v>
      </c>
      <c r="O152" s="300">
        <f>SUM(L152:N152)</f>
        <v>257.36144130310629</v>
      </c>
      <c r="P152" s="300"/>
      <c r="Q152" s="300">
        <v>136.23300000074693</v>
      </c>
      <c r="R152" s="300">
        <v>107.75499999916455</v>
      </c>
      <c r="S152" s="300">
        <v>26.151999999693434</v>
      </c>
      <c r="T152" s="300">
        <f>SUM(Q152:S152)</f>
        <v>270.13999999960492</v>
      </c>
      <c r="U152" s="300"/>
      <c r="V152" s="300">
        <v>146.69599999993915</v>
      </c>
      <c r="W152" s="300">
        <v>109.62200000057344</v>
      </c>
      <c r="X152" s="300">
        <v>27.793999999933515</v>
      </c>
      <c r="Y152" s="300">
        <f>SUM(V152:X152)</f>
        <v>284.11200000044613</v>
      </c>
    </row>
    <row r="153" spans="1:25" x14ac:dyDescent="0.2">
      <c r="A153" s="260" t="s">
        <v>364</v>
      </c>
      <c r="B153" s="300">
        <v>217.43676237485266</v>
      </c>
      <c r="C153" s="300">
        <v>79.776279712075024</v>
      </c>
      <c r="D153" s="300">
        <v>18.645065373408446</v>
      </c>
      <c r="E153" s="300">
        <f t="shared" ref="E153:E154" si="239">SUM(B153:D153)</f>
        <v>315.8581074603361</v>
      </c>
      <c r="F153" s="300"/>
      <c r="G153" s="300">
        <v>220.65899999938901</v>
      </c>
      <c r="H153" s="300">
        <v>92.687000000685046</v>
      </c>
      <c r="I153" s="300">
        <v>10.546999999952995</v>
      </c>
      <c r="J153" s="300">
        <f t="shared" ref="J153:J154" si="240">SUM(G153:I153)</f>
        <v>323.89300000002709</v>
      </c>
      <c r="K153" s="300"/>
      <c r="L153" s="300">
        <v>224.07738423166106</v>
      </c>
      <c r="M153" s="300">
        <v>84.714145261141852</v>
      </c>
      <c r="N153" s="300">
        <v>17.031029204090583</v>
      </c>
      <c r="O153" s="300">
        <f t="shared" ref="O153:O154" si="241">SUM(L153:N153)</f>
        <v>325.82255869689351</v>
      </c>
      <c r="P153" s="300"/>
      <c r="Q153" s="300">
        <v>235.28999999995276</v>
      </c>
      <c r="R153" s="300">
        <v>88.767999999377437</v>
      </c>
      <c r="S153" s="300">
        <v>17.604000001065963</v>
      </c>
      <c r="T153" s="300">
        <f t="shared" ref="T153:T154" si="242">SUM(Q153:S153)</f>
        <v>341.66200000039618</v>
      </c>
      <c r="U153" s="300"/>
      <c r="V153" s="300">
        <v>247.83899999941193</v>
      </c>
      <c r="W153" s="300">
        <v>92.646999999248038</v>
      </c>
      <c r="X153" s="300">
        <v>18.602000000893241</v>
      </c>
      <c r="Y153" s="300">
        <f t="shared" ref="Y153:Y154" si="243">SUM(V153:X153)</f>
        <v>359.08799999955318</v>
      </c>
    </row>
    <row r="154" spans="1:25" x14ac:dyDescent="0.2">
      <c r="A154" s="264" t="s">
        <v>363</v>
      </c>
      <c r="B154" s="301">
        <f>SUM(B152:B153)</f>
        <v>338.55618704197656</v>
      </c>
      <c r="C154" s="301">
        <f t="shared" ref="C154" si="244">SUM(C152:C153)</f>
        <v>181.85663762572688</v>
      </c>
      <c r="D154" s="301">
        <f t="shared" ref="D154" si="245">SUM(D152:D153)</f>
        <v>50.006175332295825</v>
      </c>
      <c r="E154" s="301">
        <f t="shared" si="239"/>
        <v>570.4189999999993</v>
      </c>
      <c r="F154" s="301"/>
      <c r="G154" s="301">
        <f>SUM(G152:G153)</f>
        <v>357.058999998329</v>
      </c>
      <c r="H154" s="301">
        <f t="shared" ref="H154" si="246">SUM(H152:H153)</f>
        <v>202.8880000007652</v>
      </c>
      <c r="I154" s="301">
        <f t="shared" ref="I154" si="247">SUM(I152:I153)</f>
        <v>50.431000000906067</v>
      </c>
      <c r="J154" s="301">
        <f t="shared" si="240"/>
        <v>610.37800000000038</v>
      </c>
      <c r="K154" s="301"/>
      <c r="L154" s="301">
        <f>SUM(L152:L153)</f>
        <v>351.52560277019739</v>
      </c>
      <c r="M154" s="301">
        <f t="shared" ref="M154" si="248">SUM(M152:M153)</f>
        <v>189.29932459569909</v>
      </c>
      <c r="N154" s="301">
        <f t="shared" ref="N154" si="249">SUM(N152:N153)</f>
        <v>42.359072634103313</v>
      </c>
      <c r="O154" s="301">
        <f t="shared" si="241"/>
        <v>583.18399999999974</v>
      </c>
      <c r="P154" s="301"/>
      <c r="Q154" s="301">
        <f>SUM(Q152:Q153)</f>
        <v>371.52300000069965</v>
      </c>
      <c r="R154" s="301">
        <f t="shared" ref="R154" si="250">SUM(R152:R153)</f>
        <v>196.52299999854199</v>
      </c>
      <c r="S154" s="301">
        <f t="shared" ref="S154" si="251">SUM(S152:S153)</f>
        <v>43.7560000007594</v>
      </c>
      <c r="T154" s="301">
        <f t="shared" si="242"/>
        <v>611.80200000000104</v>
      </c>
      <c r="U154" s="301"/>
      <c r="V154" s="301">
        <f>SUM(V152:V153)</f>
        <v>394.53499999935104</v>
      </c>
      <c r="W154" s="301">
        <f t="shared" ref="W154" si="252">SUM(W152:W153)</f>
        <v>202.26899999982146</v>
      </c>
      <c r="X154" s="301">
        <f t="shared" ref="X154" si="253">SUM(X152:X153)</f>
        <v>46.39600000082676</v>
      </c>
      <c r="Y154" s="301">
        <f t="shared" si="243"/>
        <v>643.19999999999925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74.807149288857872</v>
      </c>
      <c r="C161" s="300">
        <v>42.250810739005217</v>
      </c>
      <c r="D161" s="300">
        <v>1.7661703533395376</v>
      </c>
      <c r="E161" s="300">
        <f>SUM(B161:D161)</f>
        <v>118.82413038120262</v>
      </c>
      <c r="F161" s="300"/>
      <c r="G161" s="300">
        <v>84.508898077904547</v>
      </c>
      <c r="H161" s="300">
        <v>38.817323125262099</v>
      </c>
      <c r="I161" s="300">
        <v>4.9216989326214211</v>
      </c>
      <c r="J161" s="300">
        <f>SUM(G161:I161)</f>
        <v>128.24792013578806</v>
      </c>
      <c r="K161" s="300"/>
      <c r="L161" s="300">
        <v>89.912552801402612</v>
      </c>
      <c r="M161" s="300">
        <v>40.235041238524722</v>
      </c>
      <c r="N161" s="300">
        <v>6.9314137307671402</v>
      </c>
      <c r="O161" s="300">
        <f>SUM(L161:N161)</f>
        <v>137.07900777069446</v>
      </c>
      <c r="P161" s="300"/>
      <c r="Q161" s="300">
        <v>92.19799211317256</v>
      </c>
      <c r="R161" s="300">
        <v>41.342701817884581</v>
      </c>
      <c r="S161" s="300">
        <v>7.1165759038898502</v>
      </c>
      <c r="T161" s="300">
        <f>SUM(Q161:S161)</f>
        <v>140.65726983494699</v>
      </c>
      <c r="U161" s="300"/>
      <c r="V161" s="300">
        <v>92.687121797999893</v>
      </c>
      <c r="W161" s="300">
        <v>41.579917571379667</v>
      </c>
      <c r="X161" s="300">
        <v>7.2137792255744815</v>
      </c>
      <c r="Y161" s="300">
        <f>SUM(V161:X161)</f>
        <v>141.48081859495406</v>
      </c>
    </row>
    <row r="162" spans="1:25" x14ac:dyDescent="0.2">
      <c r="A162" s="260" t="s">
        <v>364</v>
      </c>
      <c r="B162" s="300">
        <v>93.932807250726214</v>
      </c>
      <c r="C162" s="300">
        <v>8.3636976594580954</v>
      </c>
      <c r="D162" s="300">
        <v>2.1093647086133354</v>
      </c>
      <c r="E162" s="300">
        <f t="shared" ref="E162:E163" si="254">SUM(B162:D162)</f>
        <v>104.40586961879765</v>
      </c>
      <c r="F162" s="300"/>
      <c r="G162" s="300">
        <v>103.97522782537253</v>
      </c>
      <c r="H162" s="300">
        <v>8.101104195097399</v>
      </c>
      <c r="I162" s="300">
        <v>4.8747478437421199</v>
      </c>
      <c r="J162" s="300">
        <f t="shared" ref="J162:J163" si="255">SUM(G162:I162)</f>
        <v>116.95107986421203</v>
      </c>
      <c r="K162" s="300"/>
      <c r="L162" s="300">
        <v>107.75818935906254</v>
      </c>
      <c r="M162" s="300">
        <v>8.9253680925337218</v>
      </c>
      <c r="N162" s="300">
        <v>6.3694347777093787</v>
      </c>
      <c r="O162" s="300">
        <f t="shared" ref="O162:O163" si="256">SUM(L162:N162)</f>
        <v>123.05299222930563</v>
      </c>
      <c r="P162" s="300"/>
      <c r="Q162" s="300">
        <v>108.26669168710201</v>
      </c>
      <c r="R162" s="300">
        <v>9.6453032762615507</v>
      </c>
      <c r="S162" s="300">
        <v>6.5377352016895456</v>
      </c>
      <c r="T162" s="300">
        <f t="shared" ref="T162:T163" si="257">SUM(Q162:S162)</f>
        <v>124.4497301650531</v>
      </c>
      <c r="U162" s="300"/>
      <c r="V162" s="300">
        <v>104.40862087737327</v>
      </c>
      <c r="W162" s="300">
        <v>10.695765947178884</v>
      </c>
      <c r="X162" s="300">
        <v>6.6427945804935158</v>
      </c>
      <c r="Y162" s="300">
        <f t="shared" ref="Y162:Y163" si="258">SUM(V162:X162)</f>
        <v>121.74718140504567</v>
      </c>
    </row>
    <row r="163" spans="1:25" x14ac:dyDescent="0.2">
      <c r="A163" s="264" t="s">
        <v>363</v>
      </c>
      <c r="B163" s="301">
        <f>SUM(B161:B162)</f>
        <v>168.73995653958409</v>
      </c>
      <c r="C163" s="301">
        <f t="shared" ref="C163" si="259">SUM(C161:C162)</f>
        <v>50.614508398463315</v>
      </c>
      <c r="D163" s="301">
        <f t="shared" ref="D163" si="260">SUM(D161:D162)</f>
        <v>3.8755350619528732</v>
      </c>
      <c r="E163" s="301">
        <f t="shared" si="254"/>
        <v>223.23000000000025</v>
      </c>
      <c r="F163" s="301"/>
      <c r="G163" s="301">
        <f>SUM(G161:G162)</f>
        <v>188.48412590327706</v>
      </c>
      <c r="H163" s="301">
        <f t="shared" ref="H163" si="261">SUM(H161:H162)</f>
        <v>46.918427320359498</v>
      </c>
      <c r="I163" s="301">
        <f t="shared" ref="I163" si="262">SUM(I161:I162)</f>
        <v>9.7964467763635419</v>
      </c>
      <c r="J163" s="301">
        <f t="shared" si="255"/>
        <v>245.19900000000013</v>
      </c>
      <c r="K163" s="301"/>
      <c r="L163" s="301">
        <f>SUM(L161:L162)</f>
        <v>197.67074216046515</v>
      </c>
      <c r="M163" s="301">
        <f t="shared" ref="M163" si="263">SUM(M161:M162)</f>
        <v>49.160409331058446</v>
      </c>
      <c r="N163" s="301">
        <f t="shared" ref="N163" si="264">SUM(N161:N162)</f>
        <v>13.30084850847652</v>
      </c>
      <c r="O163" s="301">
        <f t="shared" si="256"/>
        <v>260.13200000000012</v>
      </c>
      <c r="P163" s="301"/>
      <c r="Q163" s="301">
        <f>SUM(Q161:Q162)</f>
        <v>200.46468380027457</v>
      </c>
      <c r="R163" s="301">
        <f t="shared" ref="R163" si="265">SUM(R161:R162)</f>
        <v>50.988005094146132</v>
      </c>
      <c r="S163" s="301">
        <f t="shared" ref="S163" si="266">SUM(S161:S162)</f>
        <v>13.654311105579396</v>
      </c>
      <c r="T163" s="301">
        <f t="shared" si="257"/>
        <v>265.10700000000008</v>
      </c>
      <c r="U163" s="301"/>
      <c r="V163" s="301">
        <f>SUM(V161:V162)</f>
        <v>197.09574267537317</v>
      </c>
      <c r="W163" s="301">
        <f t="shared" ref="W163" si="267">SUM(W161:W162)</f>
        <v>52.275683518558552</v>
      </c>
      <c r="X163" s="301">
        <f t="shared" ref="X163" si="268">SUM(X161:X162)</f>
        <v>13.856573806067997</v>
      </c>
      <c r="Y163" s="301">
        <f t="shared" si="258"/>
        <v>263.22799999999972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132.07000000504289</v>
      </c>
      <c r="C170" s="300">
        <v>109.35599999389807</v>
      </c>
      <c r="D170" s="300">
        <v>34.06799999981957</v>
      </c>
      <c r="E170" s="300">
        <f>SUM(B170:D170)</f>
        <v>275.4939999987605</v>
      </c>
      <c r="F170" s="300"/>
      <c r="G170" s="300">
        <v>128.30531970297827</v>
      </c>
      <c r="H170" s="300">
        <v>112.41528009538087</v>
      </c>
      <c r="I170" s="300">
        <v>25.242062894854868</v>
      </c>
      <c r="J170" s="300">
        <f>SUM(G170:I170)</f>
        <v>265.96266269321399</v>
      </c>
      <c r="K170" s="300"/>
      <c r="L170" s="300">
        <v>127.41400000511739</v>
      </c>
      <c r="M170" s="300">
        <v>103.02499999070709</v>
      </c>
      <c r="N170" s="300">
        <v>50.25499999879392</v>
      </c>
      <c r="O170" s="300">
        <f>SUM(L170:N170)</f>
        <v>280.69399999461837</v>
      </c>
      <c r="P170" s="300"/>
      <c r="Q170" s="300">
        <v>126.11399999064186</v>
      </c>
      <c r="R170" s="300">
        <v>97.608999994725849</v>
      </c>
      <c r="S170" s="300">
        <v>49.203000003376907</v>
      </c>
      <c r="T170" s="300">
        <f>SUM(Q170:S170)</f>
        <v>272.92599998874465</v>
      </c>
      <c r="U170" s="300"/>
      <c r="V170" s="300">
        <v>134.74600000083058</v>
      </c>
      <c r="W170" s="300">
        <v>95.333999998729652</v>
      </c>
      <c r="X170" s="300">
        <v>50.310999998849049</v>
      </c>
      <c r="Y170" s="300">
        <f>SUM(V170:X170)</f>
        <v>280.39099999840931</v>
      </c>
    </row>
    <row r="171" spans="1:25" x14ac:dyDescent="0.2">
      <c r="A171" s="260" t="s">
        <v>364</v>
      </c>
      <c r="B171" s="300">
        <v>90.633000002967819</v>
      </c>
      <c r="C171" s="300">
        <v>31.08499999751637</v>
      </c>
      <c r="D171" s="300">
        <v>27.317000000755641</v>
      </c>
      <c r="E171" s="300">
        <f t="shared" ref="E171" si="269">SUM(B171:D171)</f>
        <v>149.03500000123984</v>
      </c>
      <c r="F171" s="300"/>
      <c r="G171" s="300">
        <v>80.940201678369718</v>
      </c>
      <c r="H171" s="300">
        <v>37.076092378423773</v>
      </c>
      <c r="I171" s="300">
        <v>17.358043249993127</v>
      </c>
      <c r="J171" s="300">
        <f t="shared" ref="J171:J172" si="270">SUM(G171:I171)</f>
        <v>135.37433730678663</v>
      </c>
      <c r="K171" s="300"/>
      <c r="L171" s="300">
        <v>87.295000004363246</v>
      </c>
      <c r="M171" s="300">
        <v>30.983000001145903</v>
      </c>
      <c r="N171" s="300">
        <v>29.955999999872333</v>
      </c>
      <c r="O171" s="300">
        <f t="shared" ref="O171:O172" si="271">SUM(L171:N171)</f>
        <v>148.23400000538146</v>
      </c>
      <c r="P171" s="300"/>
      <c r="Q171" s="300">
        <v>83.421000004729393</v>
      </c>
      <c r="R171" s="300">
        <v>30.402000002350626</v>
      </c>
      <c r="S171" s="300">
        <v>29.568000004174838</v>
      </c>
      <c r="T171" s="300">
        <f t="shared" ref="T171:T172" si="272">SUM(Q171:S171)</f>
        <v>143.39100001125487</v>
      </c>
      <c r="U171" s="300"/>
      <c r="V171" s="300">
        <v>83.028000000355931</v>
      </c>
      <c r="W171" s="300">
        <v>31.714999999756643</v>
      </c>
      <c r="X171" s="300">
        <v>31.118000001478151</v>
      </c>
      <c r="Y171" s="300">
        <f t="shared" ref="Y171:Y172" si="273">SUM(V171:X171)</f>
        <v>145.86100000159072</v>
      </c>
    </row>
    <row r="172" spans="1:25" x14ac:dyDescent="0.2">
      <c r="A172" s="264" t="s">
        <v>363</v>
      </c>
      <c r="B172" s="301">
        <f>SUM(B170:B171)</f>
        <v>222.70300000801069</v>
      </c>
      <c r="C172" s="301">
        <f t="shared" ref="C172" si="274">SUM(C170:C171)</f>
        <v>140.44099999141443</v>
      </c>
      <c r="D172" s="301">
        <f t="shared" ref="D172" si="275">SUM(D170:D171)</f>
        <v>61.385000000575211</v>
      </c>
      <c r="E172" s="301">
        <f>SUM(B172:D172)</f>
        <v>424.52900000000028</v>
      </c>
      <c r="F172" s="301"/>
      <c r="G172" s="301">
        <f>SUM(G170:G171)</f>
        <v>209.245521381348</v>
      </c>
      <c r="H172" s="301">
        <f t="shared" ref="H172" si="276">SUM(H170:H171)</f>
        <v>149.49137247380463</v>
      </c>
      <c r="I172" s="301">
        <f t="shared" ref="I172" si="277">SUM(I170:I171)</f>
        <v>42.600106144847999</v>
      </c>
      <c r="J172" s="301">
        <f t="shared" si="270"/>
        <v>401.33700000000061</v>
      </c>
      <c r="K172" s="301"/>
      <c r="L172" s="301">
        <f>SUM(L170:L171)</f>
        <v>214.70900000948063</v>
      </c>
      <c r="M172" s="301">
        <f t="shared" ref="M172" si="278">SUM(M170:M171)</f>
        <v>134.00799999185298</v>
      </c>
      <c r="N172" s="301">
        <f t="shared" ref="N172" si="279">SUM(N170:N171)</f>
        <v>80.210999998666253</v>
      </c>
      <c r="O172" s="301">
        <f t="shared" si="271"/>
        <v>428.92799999999988</v>
      </c>
      <c r="P172" s="301"/>
      <c r="Q172" s="301">
        <f>SUM(Q170:Q171)</f>
        <v>209.53499999537127</v>
      </c>
      <c r="R172" s="301">
        <f t="shared" ref="R172" si="280">SUM(R170:R171)</f>
        <v>128.01099999707648</v>
      </c>
      <c r="S172" s="301">
        <f t="shared" ref="S172" si="281">SUM(S170:S171)</f>
        <v>78.771000007551748</v>
      </c>
      <c r="T172" s="301">
        <f t="shared" si="272"/>
        <v>416.31699999999944</v>
      </c>
      <c r="U172" s="301"/>
      <c r="V172" s="301">
        <f>SUM(V170:V171)</f>
        <v>217.77400000118649</v>
      </c>
      <c r="W172" s="301">
        <f t="shared" ref="W172" si="282">SUM(W170:W171)</f>
        <v>127.04899999848629</v>
      </c>
      <c r="X172" s="301">
        <f t="shared" ref="X172" si="283">SUM(X170:X171)</f>
        <v>81.429000000327193</v>
      </c>
      <c r="Y172" s="301">
        <f t="shared" si="273"/>
        <v>426.25199999999995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231.62900000236829</v>
      </c>
      <c r="C179" s="300">
        <v>148.43299999875785</v>
      </c>
      <c r="D179" s="300">
        <v>26.684999998191724</v>
      </c>
      <c r="E179" s="300">
        <f>SUM(B179:D179)</f>
        <v>406.74699999931784</v>
      </c>
      <c r="F179" s="300"/>
      <c r="G179" s="300">
        <v>258.8725617295521</v>
      </c>
      <c r="H179" s="300">
        <v>140.9837613129325</v>
      </c>
      <c r="I179" s="300">
        <v>36.938937459748502</v>
      </c>
      <c r="J179" s="300">
        <f>SUM(G179:I179)</f>
        <v>436.79526050223313</v>
      </c>
      <c r="K179" s="300"/>
      <c r="L179" s="300">
        <v>264.21199999863745</v>
      </c>
      <c r="M179" s="300">
        <v>132.17499999669681</v>
      </c>
      <c r="N179" s="300">
        <v>29.778000002350367</v>
      </c>
      <c r="O179" s="300">
        <f>SUM(L179:N179)</f>
        <v>426.16499999768462</v>
      </c>
      <c r="P179" s="300"/>
      <c r="Q179" s="300">
        <v>279.42491794386399</v>
      </c>
      <c r="R179" s="300">
        <v>132.11043399409104</v>
      </c>
      <c r="S179" s="300">
        <v>32.316106162497476</v>
      </c>
      <c r="T179" s="300">
        <f>SUM(Q179:S179)</f>
        <v>443.85145810045253</v>
      </c>
      <c r="U179" s="300"/>
      <c r="V179" s="300">
        <v>293.20199999808767</v>
      </c>
      <c r="W179" s="300">
        <v>123.98099999936296</v>
      </c>
      <c r="X179" s="300">
        <v>35.212999999742451</v>
      </c>
      <c r="Y179" s="300">
        <f>SUM(V179:X179)</f>
        <v>452.39599999719309</v>
      </c>
    </row>
    <row r="180" spans="1:25" x14ac:dyDescent="0.2">
      <c r="A180" s="260" t="s">
        <v>364</v>
      </c>
      <c r="B180" s="300">
        <v>94.524999999703766</v>
      </c>
      <c r="C180" s="300">
        <v>23.736000000290254</v>
      </c>
      <c r="D180" s="300">
        <v>15.817000000688379</v>
      </c>
      <c r="E180" s="300">
        <f t="shared" ref="E180:E181" si="284">SUM(B180:D180)</f>
        <v>134.07800000068241</v>
      </c>
      <c r="F180" s="300"/>
      <c r="G180" s="300">
        <v>100.59682968884206</v>
      </c>
      <c r="H180" s="300">
        <v>32.980944163354778</v>
      </c>
      <c r="I180" s="300">
        <v>20.291965645570492</v>
      </c>
      <c r="J180" s="300">
        <f t="shared" ref="J180:J181" si="285">SUM(G180:I180)</f>
        <v>153.86973949776734</v>
      </c>
      <c r="K180" s="300"/>
      <c r="L180" s="300">
        <v>106.43900000098625</v>
      </c>
      <c r="M180" s="300">
        <v>29.70799999987862</v>
      </c>
      <c r="N180" s="300">
        <v>23.165000001450583</v>
      </c>
      <c r="O180" s="300">
        <f t="shared" ref="O180:O181" si="286">SUM(L180:N180)</f>
        <v>159.31200000231544</v>
      </c>
      <c r="P180" s="300"/>
      <c r="Q180" s="300">
        <v>110.56136320856403</v>
      </c>
      <c r="R180" s="300">
        <v>31.16010236462046</v>
      </c>
      <c r="S180" s="300">
        <v>23.233076326363268</v>
      </c>
      <c r="T180" s="300">
        <f t="shared" ref="T180:T181" si="287">SUM(Q180:S180)</f>
        <v>164.95454189954776</v>
      </c>
      <c r="U180" s="300"/>
      <c r="V180" s="300">
        <v>112.09200000108127</v>
      </c>
      <c r="W180" s="300">
        <v>32.381999999843373</v>
      </c>
      <c r="X180" s="300">
        <v>21.501000001882684</v>
      </c>
      <c r="Y180" s="300">
        <f t="shared" ref="Y180:Y181" si="288">SUM(V180:X180)</f>
        <v>165.97500000280735</v>
      </c>
    </row>
    <row r="181" spans="1:25" x14ac:dyDescent="0.2">
      <c r="A181" s="264" t="s">
        <v>363</v>
      </c>
      <c r="B181" s="301">
        <f>SUM(B179:B180)</f>
        <v>326.15400000207205</v>
      </c>
      <c r="C181" s="301">
        <f t="shared" ref="C181" si="289">SUM(C179:C180)</f>
        <v>172.16899999904811</v>
      </c>
      <c r="D181" s="301">
        <f t="shared" ref="D181" si="290">SUM(D179:D180)</f>
        <v>42.501999998880102</v>
      </c>
      <c r="E181" s="301">
        <f t="shared" si="284"/>
        <v>540.82500000000027</v>
      </c>
      <c r="F181" s="301"/>
      <c r="G181" s="301">
        <f>SUM(G179:G180)</f>
        <v>359.46939141839414</v>
      </c>
      <c r="H181" s="301">
        <f t="shared" ref="H181" si="291">SUM(H179:H180)</f>
        <v>173.96470547628729</v>
      </c>
      <c r="I181" s="301">
        <f t="shared" ref="I181" si="292">SUM(I179:I180)</f>
        <v>57.230903105318994</v>
      </c>
      <c r="J181" s="301">
        <f t="shared" si="285"/>
        <v>590.66500000000053</v>
      </c>
      <c r="K181" s="301"/>
      <c r="L181" s="301">
        <f>SUM(L179:L180)</f>
        <v>370.65099999962371</v>
      </c>
      <c r="M181" s="301">
        <f t="shared" ref="M181" si="293">SUM(M179:M180)</f>
        <v>161.88299999657542</v>
      </c>
      <c r="N181" s="301">
        <f t="shared" ref="N181" si="294">SUM(N179:N180)</f>
        <v>52.943000003800947</v>
      </c>
      <c r="O181" s="301">
        <f t="shared" si="286"/>
        <v>585.47700000000009</v>
      </c>
      <c r="P181" s="301"/>
      <c r="Q181" s="301">
        <f>SUM(Q179:Q180)</f>
        <v>389.98628115242803</v>
      </c>
      <c r="R181" s="301">
        <f t="shared" ref="R181" si="295">SUM(R179:R180)</f>
        <v>163.2705363587115</v>
      </c>
      <c r="S181" s="301">
        <f t="shared" ref="S181" si="296">SUM(S179:S180)</f>
        <v>55.549182488860744</v>
      </c>
      <c r="T181" s="301">
        <f t="shared" si="287"/>
        <v>608.80600000000027</v>
      </c>
      <c r="U181" s="301"/>
      <c r="V181" s="301">
        <f>SUM(V179:V180)</f>
        <v>405.29399999916893</v>
      </c>
      <c r="W181" s="301">
        <f t="shared" ref="W181" si="297">SUM(W179:W180)</f>
        <v>156.36299999920635</v>
      </c>
      <c r="X181" s="301">
        <f t="shared" ref="X181" si="298">SUM(X179:X180)</f>
        <v>56.714000001625138</v>
      </c>
      <c r="Y181" s="301">
        <f t="shared" si="288"/>
        <v>618.37100000000044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31.144154804609105</v>
      </c>
      <c r="C188" s="300">
        <v>37.866188217466181</v>
      </c>
      <c r="D188" s="300">
        <v>26.245130454056255</v>
      </c>
      <c r="E188" s="300">
        <f>SUM(B188:D188)</f>
        <v>95.255473476131542</v>
      </c>
      <c r="F188" s="300"/>
      <c r="G188" s="300">
        <v>33.962650020776159</v>
      </c>
      <c r="H188" s="300">
        <v>38.842599734212307</v>
      </c>
      <c r="I188" s="300">
        <v>29.23969869048053</v>
      </c>
      <c r="J188" s="300">
        <f>SUM(G188:I188)</f>
        <v>102.044948445469</v>
      </c>
      <c r="K188" s="300"/>
      <c r="L188" s="300">
        <v>34.127000000000415</v>
      </c>
      <c r="M188" s="300">
        <v>31.839999999673648</v>
      </c>
      <c r="N188" s="300">
        <v>52.949999999246799</v>
      </c>
      <c r="O188" s="300">
        <f>SUM(L188:N188)</f>
        <v>118.91699999892086</v>
      </c>
      <c r="P188" s="300"/>
      <c r="Q188" s="300">
        <v>36.942839595109554</v>
      </c>
      <c r="R188" s="300">
        <v>36.59384110952233</v>
      </c>
      <c r="S188" s="300">
        <v>56.823753272500952</v>
      </c>
      <c r="T188" s="300">
        <f>SUM(Q188:S188)</f>
        <v>130.36043397713286</v>
      </c>
      <c r="U188" s="300"/>
      <c r="V188" s="300">
        <v>37.962149790153745</v>
      </c>
      <c r="W188" s="300">
        <v>40.602160206810858</v>
      </c>
      <c r="X188" s="300">
        <v>64.373254002513477</v>
      </c>
      <c r="Y188" s="300">
        <f>SUM(V188:X188)</f>
        <v>142.93756399947807</v>
      </c>
    </row>
    <row r="189" spans="1:25" x14ac:dyDescent="0.2">
      <c r="A189" s="260" t="s">
        <v>364</v>
      </c>
      <c r="B189" s="300">
        <v>43.420215824018065</v>
      </c>
      <c r="C189" s="300">
        <v>23.792118261265877</v>
      </c>
      <c r="D189" s="300">
        <v>38.715192438584381</v>
      </c>
      <c r="E189" s="300">
        <f t="shared" ref="E189:E190" si="299">SUM(B189:D189)</f>
        <v>105.92752652386832</v>
      </c>
      <c r="F189" s="300"/>
      <c r="G189" s="300">
        <v>40.495582700309683</v>
      </c>
      <c r="H189" s="300">
        <v>24.740745051382397</v>
      </c>
      <c r="I189" s="300">
        <v>26.802723802839296</v>
      </c>
      <c r="J189" s="300">
        <f t="shared" ref="J189:J190" si="300">SUM(G189:I189)</f>
        <v>92.039051554531369</v>
      </c>
      <c r="K189" s="300"/>
      <c r="L189" s="300">
        <v>35.522000000008447</v>
      </c>
      <c r="M189" s="300">
        <v>23.770999999765031</v>
      </c>
      <c r="N189" s="300">
        <v>29.977000001305207</v>
      </c>
      <c r="O189" s="300">
        <f t="shared" ref="O189:O190" si="301">SUM(L189:N189)</f>
        <v>89.270000001078685</v>
      </c>
      <c r="P189" s="300"/>
      <c r="Q189" s="300">
        <v>40.183825522328668</v>
      </c>
      <c r="R189" s="300">
        <v>27.529880465255932</v>
      </c>
      <c r="S189" s="300">
        <v>32.235860035282563</v>
      </c>
      <c r="T189" s="300">
        <f t="shared" ref="T189:T190" si="302">SUM(Q189:S189)</f>
        <v>99.949566022867174</v>
      </c>
      <c r="U189" s="300"/>
      <c r="V189" s="300">
        <v>44.735176515176697</v>
      </c>
      <c r="W189" s="300">
        <v>31.281123427983786</v>
      </c>
      <c r="X189" s="300">
        <v>34.481136057361297</v>
      </c>
      <c r="Y189" s="300">
        <f t="shared" ref="Y189:Y190" si="303">SUM(V189:X189)</f>
        <v>110.49743600052177</v>
      </c>
    </row>
    <row r="190" spans="1:25" x14ac:dyDescent="0.2">
      <c r="A190" s="264" t="s">
        <v>363</v>
      </c>
      <c r="B190" s="301">
        <f>SUM(B188:B189)</f>
        <v>74.564370628627174</v>
      </c>
      <c r="C190" s="301">
        <f t="shared" ref="C190" si="304">SUM(C188:C189)</f>
        <v>61.658306478732058</v>
      </c>
      <c r="D190" s="301">
        <f t="shared" ref="D190" si="305">SUM(D188:D189)</f>
        <v>64.960322892640633</v>
      </c>
      <c r="E190" s="301">
        <f t="shared" si="299"/>
        <v>201.18299999999988</v>
      </c>
      <c r="F190" s="301"/>
      <c r="G190" s="301">
        <f>SUM(G188:G189)</f>
        <v>74.458232721085835</v>
      </c>
      <c r="H190" s="301">
        <f t="shared" ref="H190" si="306">SUM(H188:H189)</f>
        <v>63.583344785594704</v>
      </c>
      <c r="I190" s="301">
        <f t="shared" ref="I190" si="307">SUM(I188:I189)</f>
        <v>56.042422493319826</v>
      </c>
      <c r="J190" s="301">
        <f t="shared" si="300"/>
        <v>194.08400000000037</v>
      </c>
      <c r="K190" s="301"/>
      <c r="L190" s="301">
        <f>SUM(L188:L189)</f>
        <v>69.649000000008868</v>
      </c>
      <c r="M190" s="301">
        <f t="shared" ref="M190" si="308">SUM(M188:M189)</f>
        <v>55.610999999438675</v>
      </c>
      <c r="N190" s="301">
        <f t="shared" ref="N190" si="309">SUM(N188:N189)</f>
        <v>82.927000000551999</v>
      </c>
      <c r="O190" s="301">
        <f t="shared" si="301"/>
        <v>208.18699999999956</v>
      </c>
      <c r="P190" s="301"/>
      <c r="Q190" s="301">
        <f>SUM(Q188:Q189)</f>
        <v>77.126665117438222</v>
      </c>
      <c r="R190" s="301">
        <f t="shared" ref="R190" si="310">SUM(R188:R189)</f>
        <v>64.123721574778259</v>
      </c>
      <c r="S190" s="301">
        <f t="shared" ref="S190" si="311">SUM(S188:S189)</f>
        <v>89.059613307783508</v>
      </c>
      <c r="T190" s="301">
        <f t="shared" si="302"/>
        <v>230.30999999999997</v>
      </c>
      <c r="U190" s="301"/>
      <c r="V190" s="301">
        <f>SUM(V188:V189)</f>
        <v>82.697326305330449</v>
      </c>
      <c r="W190" s="301">
        <f t="shared" ref="W190" si="312">SUM(W188:W189)</f>
        <v>71.883283634794651</v>
      </c>
      <c r="X190" s="301">
        <f t="shared" ref="X190" si="313">SUM(X188:X189)</f>
        <v>98.854390059874774</v>
      </c>
      <c r="Y190" s="301">
        <f t="shared" si="303"/>
        <v>253.43499999999989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40.229999999731049</v>
      </c>
      <c r="C197" s="300">
        <v>31.138000000281782</v>
      </c>
      <c r="D197" s="300">
        <v>16.90400000028956</v>
      </c>
      <c r="E197" s="300">
        <f>SUM(B197:D197)</f>
        <v>88.272000000302384</v>
      </c>
      <c r="F197" s="300"/>
      <c r="G197" s="300">
        <v>51.40261342517281</v>
      </c>
      <c r="H197" s="300">
        <v>28.768343314349654</v>
      </c>
      <c r="I197" s="300">
        <v>21.29125408473945</v>
      </c>
      <c r="J197" s="300">
        <f>SUM(G197:I197)</f>
        <v>101.46221082426192</v>
      </c>
      <c r="K197" s="300"/>
      <c r="L197" s="300">
        <v>48.690258029009236</v>
      </c>
      <c r="M197" s="300">
        <v>26.498317313551372</v>
      </c>
      <c r="N197" s="300">
        <v>16.188415698579323</v>
      </c>
      <c r="O197" s="300">
        <f>SUM(L197:N197)</f>
        <v>91.376991041139931</v>
      </c>
      <c r="P197" s="300"/>
      <c r="Q197" s="300">
        <v>53.055425736091209</v>
      </c>
      <c r="R197" s="300">
        <v>29.381450918228005</v>
      </c>
      <c r="S197" s="300">
        <v>18.264523575410184</v>
      </c>
      <c r="T197" s="300">
        <f>SUM(Q197:S197)</f>
        <v>100.70140022972939</v>
      </c>
      <c r="U197" s="300"/>
      <c r="V197" s="300">
        <v>53.966808791792296</v>
      </c>
      <c r="W197" s="300">
        <v>30.304700344595624</v>
      </c>
      <c r="X197" s="300">
        <v>19.157707075506163</v>
      </c>
      <c r="Y197" s="300">
        <f>SUM(V197:X197)</f>
        <v>103.42921621189409</v>
      </c>
    </row>
    <row r="198" spans="1:25" x14ac:dyDescent="0.2">
      <c r="A198" s="260" t="s">
        <v>364</v>
      </c>
      <c r="B198" s="300">
        <v>45.129999999425465</v>
      </c>
      <c r="C198" s="300">
        <v>9.3760000000723309</v>
      </c>
      <c r="D198" s="300">
        <v>8.7310000001997974</v>
      </c>
      <c r="E198" s="300">
        <f t="shared" ref="E198:E199" si="314">SUM(B198:D198)</f>
        <v>63.236999999697595</v>
      </c>
      <c r="F198" s="300"/>
      <c r="G198" s="300">
        <v>34.612413055355844</v>
      </c>
      <c r="H198" s="300">
        <v>12.329147132941028</v>
      </c>
      <c r="I198" s="300">
        <v>19.188228987441391</v>
      </c>
      <c r="J198" s="300">
        <f t="shared" ref="J198:J199" si="315">SUM(G198:I198)</f>
        <v>66.129789175738267</v>
      </c>
      <c r="K198" s="300"/>
      <c r="L198" s="300">
        <v>34.749038850712758</v>
      </c>
      <c r="M198" s="300">
        <v>16.641455317765054</v>
      </c>
      <c r="N198" s="300">
        <v>17.321514790382132</v>
      </c>
      <c r="O198" s="300">
        <f t="shared" ref="O198:O199" si="316">SUM(L198:N198)</f>
        <v>68.71200895885994</v>
      </c>
      <c r="P198" s="300"/>
      <c r="Q198" s="300">
        <v>40.36836741663808</v>
      </c>
      <c r="R198" s="300">
        <v>18.652555943963293</v>
      </c>
      <c r="S198" s="300">
        <v>20.096676409669151</v>
      </c>
      <c r="T198" s="300">
        <f t="shared" ref="T198:T199" si="317">SUM(Q198:S198)</f>
        <v>79.117599770270516</v>
      </c>
      <c r="U198" s="300"/>
      <c r="V198" s="300">
        <v>45.070016030293168</v>
      </c>
      <c r="W198" s="300">
        <v>19.940776852045687</v>
      </c>
      <c r="X198" s="300">
        <v>22.342990905767216</v>
      </c>
      <c r="Y198" s="300">
        <f t="shared" ref="Y198:Y199" si="318">SUM(V198:X198)</f>
        <v>87.353783788106057</v>
      </c>
    </row>
    <row r="199" spans="1:25" x14ac:dyDescent="0.2">
      <c r="A199" s="264" t="s">
        <v>363</v>
      </c>
      <c r="B199" s="301">
        <f>SUM(B197:B198)</f>
        <v>85.359999999156514</v>
      </c>
      <c r="C199" s="301">
        <f t="shared" ref="C199" si="319">SUM(C197:C198)</f>
        <v>40.514000000354116</v>
      </c>
      <c r="D199" s="301">
        <f t="shared" ref="D199" si="320">SUM(D197:D198)</f>
        <v>25.635000000489356</v>
      </c>
      <c r="E199" s="301">
        <f t="shared" si="314"/>
        <v>151.50899999999999</v>
      </c>
      <c r="F199" s="301"/>
      <c r="G199" s="301">
        <f>SUM(G197:G198)</f>
        <v>86.015026480528661</v>
      </c>
      <c r="H199" s="301">
        <f t="shared" ref="H199" si="321">SUM(H197:H198)</f>
        <v>41.097490447290681</v>
      </c>
      <c r="I199" s="301">
        <f t="shared" ref="I199" si="322">SUM(I197:I198)</f>
        <v>40.479483072180841</v>
      </c>
      <c r="J199" s="301">
        <f t="shared" si="315"/>
        <v>167.59200000000018</v>
      </c>
      <c r="K199" s="301"/>
      <c r="L199" s="301">
        <f>SUM(L197:L198)</f>
        <v>83.439296879721994</v>
      </c>
      <c r="M199" s="301">
        <f t="shared" ref="M199" si="323">SUM(M197:M198)</f>
        <v>43.139772631316426</v>
      </c>
      <c r="N199" s="301">
        <f t="shared" ref="N199" si="324">SUM(N197:N198)</f>
        <v>33.509930488961459</v>
      </c>
      <c r="O199" s="301">
        <f t="shared" si="316"/>
        <v>160.08899999999988</v>
      </c>
      <c r="P199" s="301"/>
      <c r="Q199" s="301">
        <f>SUM(Q197:Q198)</f>
        <v>93.423793152729289</v>
      </c>
      <c r="R199" s="301">
        <f t="shared" ref="R199" si="325">SUM(R197:R198)</f>
        <v>48.034006862191298</v>
      </c>
      <c r="S199" s="301">
        <f t="shared" ref="S199" si="326">SUM(S197:S198)</f>
        <v>38.361199985079338</v>
      </c>
      <c r="T199" s="301">
        <f t="shared" si="317"/>
        <v>179.81899999999993</v>
      </c>
      <c r="U199" s="301"/>
      <c r="V199" s="301">
        <f>SUM(V197:V198)</f>
        <v>99.036824822085464</v>
      </c>
      <c r="W199" s="301">
        <f t="shared" ref="W199" si="327">SUM(W197:W198)</f>
        <v>50.245477196641311</v>
      </c>
      <c r="X199" s="301">
        <f t="shared" ref="X199" si="328">SUM(X197:X198)</f>
        <v>41.500697981273376</v>
      </c>
      <c r="Y199" s="301">
        <f t="shared" si="318"/>
        <v>190.78300000000013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London Enterprise Panel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1.2706942261491383</v>
      </c>
      <c r="N7">
        <f>'Ind T4'!C122</f>
        <v>0.5849677316024593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1.5992766583150519</v>
      </c>
      <c r="N9">
        <f>'Ind T4'!C120</f>
        <v>0.36507612779377308</v>
      </c>
    </row>
    <row r="10" spans="1:16" x14ac:dyDescent="0.2">
      <c r="L10" s="13" t="str">
        <f>'Ind T4'!A80</f>
        <v>Education</v>
      </c>
      <c r="M10">
        <f>'Ind T4'!B119</f>
        <v>0.20638775877135362</v>
      </c>
      <c r="N10">
        <f>'Ind T4'!C119</f>
        <v>-4.1713644145657813E-2</v>
      </c>
    </row>
    <row r="11" spans="1:16" x14ac:dyDescent="0.2">
      <c r="L11" s="13" t="str">
        <f>'Ind T4'!A79</f>
        <v>Public admin. and defence</v>
      </c>
      <c r="M11">
        <f>'Ind T4'!B118</f>
        <v>3.1070221582516933</v>
      </c>
      <c r="N11">
        <f>'Ind T4'!C118</f>
        <v>7.890699707420179E-2</v>
      </c>
    </row>
    <row r="12" spans="1:16" x14ac:dyDescent="0.2">
      <c r="L12" s="1" t="str">
        <f>CONCATENATE("[",'Ind T4'!A78,"]")</f>
        <v>[Non-marketed services]</v>
      </c>
      <c r="M12">
        <f>'Ind T4'!B117</f>
        <v>1.406201142650465</v>
      </c>
      <c r="N12">
        <f>'Ind T4'!C117</f>
        <v>0.17216374367934328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1.1077886652180124</v>
      </c>
      <c r="N14" s="13">
        <f>'Ind T4'!C115</f>
        <v>1.1762422634179925</v>
      </c>
    </row>
    <row r="15" spans="1:16" x14ac:dyDescent="0.2">
      <c r="L15" s="13" t="str">
        <f>'Ind T4'!A75</f>
        <v>Arts and entertainment</v>
      </c>
      <c r="M15" s="13">
        <f>'Ind T4'!B114</f>
        <v>0.68678306546965384</v>
      </c>
      <c r="N15" s="13">
        <f>'Ind T4'!C114</f>
        <v>1.3197708714657086</v>
      </c>
    </row>
    <row r="16" spans="1:16" x14ac:dyDescent="0.2">
      <c r="L16" s="13" t="str">
        <f>'Ind T4'!A74</f>
        <v>Support services</v>
      </c>
      <c r="M16" s="13">
        <f>'Ind T4'!B113</f>
        <v>0.44361239892372062</v>
      </c>
      <c r="N16" s="13">
        <f>'Ind T4'!C113</f>
        <v>0.65515663908657373</v>
      </c>
    </row>
    <row r="17" spans="12:14" x14ac:dyDescent="0.2">
      <c r="L17" s="13" t="str">
        <f>'Ind T4'!A73</f>
        <v>Professional services</v>
      </c>
      <c r="M17" s="13">
        <f>'Ind T4'!B112</f>
        <v>0.51696529114095835</v>
      </c>
      <c r="N17" s="13">
        <f>'Ind T4'!C112</f>
        <v>0.76288446821111133</v>
      </c>
    </row>
    <row r="18" spans="12:14" x14ac:dyDescent="0.2">
      <c r="L18" s="13" t="str">
        <f>'Ind T4'!A72</f>
        <v>Real estate</v>
      </c>
      <c r="M18" s="13">
        <f>'Ind T4'!B111</f>
        <v>3.3436557440545744</v>
      </c>
      <c r="N18" s="13">
        <f>'Ind T4'!C111</f>
        <v>1.7413303613267317E-3</v>
      </c>
    </row>
    <row r="19" spans="12:14" x14ac:dyDescent="0.2">
      <c r="L19" t="str">
        <f>'Ind T4'!A71</f>
        <v>Finance and insurance</v>
      </c>
      <c r="M19">
        <f>'Ind T4'!B110</f>
        <v>1.6461429946261319</v>
      </c>
      <c r="N19">
        <f>'Ind T4'!C110</f>
        <v>0.17991349628996289</v>
      </c>
    </row>
    <row r="20" spans="12:14" x14ac:dyDescent="0.2">
      <c r="L20" t="str">
        <f>'Ind T4'!A70</f>
        <v>Information technology</v>
      </c>
      <c r="M20">
        <f>'Ind T4'!B109</f>
        <v>4.893544351849588</v>
      </c>
      <c r="N20">
        <f>'Ind T4'!C109</f>
        <v>1.120082193608174</v>
      </c>
    </row>
    <row r="21" spans="12:14" x14ac:dyDescent="0.2">
      <c r="L21" t="str">
        <f>'Ind T4'!A69</f>
        <v>Media</v>
      </c>
      <c r="M21">
        <f>'Ind T4'!B108</f>
        <v>0.90289964953202961</v>
      </c>
      <c r="N21">
        <f>'Ind T4'!C108</f>
        <v>0.46298715520591838</v>
      </c>
    </row>
    <row r="22" spans="12:14" x14ac:dyDescent="0.2">
      <c r="L22" s="1" t="str">
        <f>CONCATENATE("[",'Ind T4'!A68,"]")</f>
        <v>[Business and other services]</v>
      </c>
      <c r="M22">
        <f>'Ind T4'!B107</f>
        <v>1.3564301330708517</v>
      </c>
      <c r="N22">
        <f>'Ind T4'!C107</f>
        <v>0.71052325361486979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2.9375121945125038</v>
      </c>
      <c r="N24">
        <f>'Ind T4'!C105</f>
        <v>1.4780441169091718</v>
      </c>
    </row>
    <row r="25" spans="12:14" x14ac:dyDescent="0.2">
      <c r="L25" s="13" t="str">
        <f>'Ind T4'!A65</f>
        <v>Transport and storage</v>
      </c>
      <c r="M25">
        <f>'Ind T4'!B104</f>
        <v>2.2030784865033404</v>
      </c>
      <c r="N25">
        <f>'Ind T4'!C104</f>
        <v>0.5144634803467385</v>
      </c>
    </row>
    <row r="26" spans="12:14" x14ac:dyDescent="0.2">
      <c r="L26" s="13" t="str">
        <f>'Ind T4'!A64</f>
        <v>Wholesale and retail trade</v>
      </c>
      <c r="M26">
        <f>'Ind T4'!B103</f>
        <v>-0.83218171306403965</v>
      </c>
      <c r="N26">
        <f>'Ind T4'!C103</f>
        <v>-6.9962946880719468E-2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0.94114813256640506</v>
      </c>
      <c r="N27">
        <f>'Ind T4'!C102</f>
        <v>0.5739406324331231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0.57112025952203993</v>
      </c>
      <c r="N29">
        <f>'Ind T4'!C100</f>
        <v>1.6318277471758735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0.51176129905905476</v>
      </c>
      <c r="N31">
        <f>'Ind T4'!C98</f>
        <v>-1.5232259500517764</v>
      </c>
    </row>
    <row r="32" spans="12:14" x14ac:dyDescent="0.2">
      <c r="L32" s="13" t="str">
        <f>'Ind T4'!A58</f>
        <v>Engineering</v>
      </c>
      <c r="M32">
        <f>'Ind T4'!B97</f>
        <v>7.0836368691014506</v>
      </c>
      <c r="N32">
        <f>'Ind T4'!C97</f>
        <v>2.0074552455320083</v>
      </c>
    </row>
    <row r="33" spans="12:14" x14ac:dyDescent="0.2">
      <c r="L33" s="13" t="str">
        <f>'Ind T4'!A57</f>
        <v>Food drink and tobacco</v>
      </c>
      <c r="M33">
        <f>'Ind T4'!B96</f>
        <v>9.3889019911433493</v>
      </c>
      <c r="N33">
        <f>'Ind T4'!C96</f>
        <v>-3.5495810530972172E-2</v>
      </c>
    </row>
    <row r="34" spans="12:14" x14ac:dyDescent="0.2">
      <c r="L34" s="1" t="str">
        <f>CONCATENATE("[",'Ind T4'!A56,"]")</f>
        <v>[Manufacturing]</v>
      </c>
      <c r="M34">
        <f>'Ind T4'!B95</f>
        <v>3.3676952817013772</v>
      </c>
      <c r="N34">
        <f>'Ind T4'!C95</f>
        <v>-0.64610937156981407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1.0868763062450437</v>
      </c>
      <c r="N36">
        <f>'Ind T4'!C93</f>
        <v>1.4993102586207341</v>
      </c>
    </row>
    <row r="37" spans="12:14" x14ac:dyDescent="0.2">
      <c r="L37" s="13" t="str">
        <f>'Ind T4'!A53</f>
        <v>Electricity and gas</v>
      </c>
      <c r="M37">
        <f>'Ind T4'!B92</f>
        <v>3.8333587274515857</v>
      </c>
      <c r="N37">
        <f>'Ind T4'!C92</f>
        <v>1.4474578660572668E-2</v>
      </c>
    </row>
    <row r="38" spans="12:14" x14ac:dyDescent="0.2">
      <c r="L38" s="13" t="str">
        <f>'Ind T4'!A52</f>
        <v>Mining and quarrying</v>
      </c>
      <c r="M38">
        <f>'Ind T4'!B91</f>
        <v>-8.6940602743635136</v>
      </c>
      <c r="N38">
        <f>'Ind T4'!C91</f>
        <v>-3.2629123631846446</v>
      </c>
    </row>
    <row r="39" spans="12:14" x14ac:dyDescent="0.2">
      <c r="L39" s="45" t="str">
        <f>'Ind T4'!A51</f>
        <v>Agriculture</v>
      </c>
      <c r="M39">
        <f>'Ind T4'!B90</f>
        <v>-9.4121051641489206</v>
      </c>
      <c r="N39">
        <f>'Ind T4'!C90</f>
        <v>0.41335465486074252</v>
      </c>
    </row>
    <row r="40" spans="12:14" x14ac:dyDescent="0.2">
      <c r="L40" s="1" t="str">
        <f>CONCATENATE("[",'Ind T4'!A50,"]")</f>
        <v>[Primary sector and utilities]</v>
      </c>
      <c r="M40">
        <f>'Ind T4'!B89</f>
        <v>0.48874927208206742</v>
      </c>
      <c r="N40">
        <f>'Ind T4'!C89</f>
        <v>0.62394668927396868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London Enterprise Panel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26.841999999999956</v>
      </c>
      <c r="N5" s="11">
        <f t="shared" ref="N5:AL5" si="1">SUM(N6:N9)</f>
        <v>30.844999999999949</v>
      </c>
      <c r="O5" s="11">
        <f t="shared" si="1"/>
        <v>31.376000000000005</v>
      </c>
      <c r="P5" s="11">
        <f t="shared" si="1"/>
        <v>27.44400000000001</v>
      </c>
      <c r="Q5" s="11">
        <f t="shared" si="1"/>
        <v>35.554000000000016</v>
      </c>
      <c r="R5" s="11">
        <f t="shared" si="1"/>
        <v>32.094000000000001</v>
      </c>
      <c r="S5" s="11">
        <f t="shared" si="1"/>
        <v>28.728999999999957</v>
      </c>
      <c r="T5" s="11">
        <f t="shared" si="1"/>
        <v>33.094999999999999</v>
      </c>
      <c r="U5" s="11">
        <f t="shared" si="1"/>
        <v>38.839000000000006</v>
      </c>
      <c r="V5" s="11">
        <f t="shared" si="1"/>
        <v>38.936999999999969</v>
      </c>
      <c r="W5" s="11">
        <f t="shared" si="1"/>
        <v>32.886000000000038</v>
      </c>
      <c r="X5" s="11">
        <f t="shared" si="1"/>
        <v>32.514000000000024</v>
      </c>
      <c r="Y5" s="11">
        <f t="shared" si="1"/>
        <v>32.274999999999999</v>
      </c>
      <c r="Z5" s="11">
        <f t="shared" si="1"/>
        <v>32.515999999999963</v>
      </c>
      <c r="AA5" s="11">
        <f t="shared" si="1"/>
        <v>33.267000000000053</v>
      </c>
      <c r="AB5" s="11">
        <f t="shared" si="1"/>
        <v>33.693000000000062</v>
      </c>
      <c r="AC5" s="11">
        <f t="shared" si="1"/>
        <v>34.025999999999982</v>
      </c>
      <c r="AD5" s="11">
        <f t="shared" si="1"/>
        <v>34.297999999999888</v>
      </c>
      <c r="AE5" s="11">
        <f t="shared" si="1"/>
        <v>34.535000000000018</v>
      </c>
      <c r="AF5" s="11">
        <f t="shared" si="1"/>
        <v>34.758000000000038</v>
      </c>
      <c r="AG5" s="11">
        <f t="shared" si="1"/>
        <v>34.988000000000021</v>
      </c>
      <c r="AH5" s="11">
        <f t="shared" si="1"/>
        <v>35.205000000000005</v>
      </c>
      <c r="AI5" s="11">
        <f t="shared" si="1"/>
        <v>35.422999999999959</v>
      </c>
      <c r="AJ5" s="11">
        <f t="shared" si="1"/>
        <v>35.644000000000077</v>
      </c>
      <c r="AK5" s="11">
        <f t="shared" si="1"/>
        <v>35.87100000000008</v>
      </c>
      <c r="AL5" s="11">
        <f t="shared" si="1"/>
        <v>36.102000000000004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5.6999999999999863E-2</v>
      </c>
      <c r="N6" s="11">
        <v>0.81400000000000283</v>
      </c>
      <c r="O6" s="11">
        <v>1.8810000000000013</v>
      </c>
      <c r="P6" s="11">
        <v>0.14700000000000002</v>
      </c>
      <c r="Q6" s="11">
        <v>2.6420000000000035</v>
      </c>
      <c r="R6" s="11">
        <v>1.6950000000000012</v>
      </c>
      <c r="S6" s="11">
        <v>0.1180000000000003</v>
      </c>
      <c r="T6" s="11">
        <v>3.5929999999999991</v>
      </c>
      <c r="U6" s="11">
        <v>2.3779999999999974</v>
      </c>
      <c r="V6" s="11">
        <v>4.5530000000000008</v>
      </c>
      <c r="W6" s="11">
        <v>1.0340000000000014</v>
      </c>
      <c r="X6" s="11">
        <v>1.0420000000000027</v>
      </c>
      <c r="Y6" s="11">
        <v>1.0499999999999992</v>
      </c>
      <c r="Z6" s="11">
        <v>1.0610000000000046</v>
      </c>
      <c r="AA6" s="11">
        <v>1.0689999999999997</v>
      </c>
      <c r="AB6" s="11">
        <v>1.071000000000002</v>
      </c>
      <c r="AC6" s="11">
        <v>1.074000000000001</v>
      </c>
      <c r="AD6" s="11">
        <v>1.0760000000000034</v>
      </c>
      <c r="AE6" s="11">
        <v>1.0790000000000044</v>
      </c>
      <c r="AF6" s="11">
        <v>1.0809999999999984</v>
      </c>
      <c r="AG6" s="11">
        <v>1.0850000000000009</v>
      </c>
      <c r="AH6" s="11">
        <v>1.0880000000000041</v>
      </c>
      <c r="AI6" s="11">
        <v>1.0909999999999989</v>
      </c>
      <c r="AJ6" s="11">
        <v>1.0940000000000007</v>
      </c>
      <c r="AK6" s="172">
        <v>1.0970000000000035</v>
      </c>
      <c r="AL6" s="11">
        <v>1.100000000000003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2.7770000000000046</v>
      </c>
      <c r="N7" s="11">
        <v>3.1740000000000044</v>
      </c>
      <c r="O7" s="11">
        <v>4.8640000000000043</v>
      </c>
      <c r="P7" s="11">
        <v>4.3670000000000098</v>
      </c>
      <c r="Q7" s="11">
        <v>4.1910000000000034</v>
      </c>
      <c r="R7" s="11">
        <v>4.2609999999999957</v>
      </c>
      <c r="S7" s="11">
        <v>3.5220000000000078</v>
      </c>
      <c r="T7" s="11">
        <v>2.6299999999999963</v>
      </c>
      <c r="U7" s="11">
        <v>3.6150000000000011</v>
      </c>
      <c r="V7" s="11">
        <v>2.2420000000000027</v>
      </c>
      <c r="W7" s="11">
        <v>2.703999999999994</v>
      </c>
      <c r="X7" s="11">
        <v>2.5720000000000041</v>
      </c>
      <c r="Y7" s="11">
        <v>2.5209999999999977</v>
      </c>
      <c r="Z7" s="11">
        <v>2.4059999999999957</v>
      </c>
      <c r="AA7" s="11">
        <v>2.2890000000000024</v>
      </c>
      <c r="AB7" s="11">
        <v>2.1970000000000032</v>
      </c>
      <c r="AC7" s="11">
        <v>2.1239999999999988</v>
      </c>
      <c r="AD7" s="11">
        <v>2.0530000000000008</v>
      </c>
      <c r="AE7" s="11">
        <v>1.9889999999999999</v>
      </c>
      <c r="AF7" s="11">
        <v>1.9299999999999975</v>
      </c>
      <c r="AG7" s="11">
        <v>1.8790000000000018</v>
      </c>
      <c r="AH7" s="11">
        <v>1.8239999999999978</v>
      </c>
      <c r="AI7" s="11">
        <v>1.7729999999999995</v>
      </c>
      <c r="AJ7" s="11">
        <v>1.7259999999999975</v>
      </c>
      <c r="AK7" s="172">
        <v>1.6840000000000035</v>
      </c>
      <c r="AL7" s="11">
        <v>1.6439999999999981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5.53</v>
      </c>
      <c r="N8" s="11">
        <v>7.2690000000000143</v>
      </c>
      <c r="O8" s="11">
        <v>6.3220000000000098</v>
      </c>
      <c r="P8" s="11">
        <v>7.18199999999998</v>
      </c>
      <c r="Q8" s="11">
        <v>8.5720000000000063</v>
      </c>
      <c r="R8" s="11">
        <v>10.292999999999997</v>
      </c>
      <c r="S8" s="11">
        <v>10.472999999999979</v>
      </c>
      <c r="T8" s="11">
        <v>9.9940000000000104</v>
      </c>
      <c r="U8" s="11">
        <v>17.84899999999999</v>
      </c>
      <c r="V8" s="11">
        <v>15.212999999999999</v>
      </c>
      <c r="W8" s="11">
        <v>12.423000000000011</v>
      </c>
      <c r="X8" s="11">
        <v>12.410999999999989</v>
      </c>
      <c r="Y8" s="11">
        <v>12.23999999999999</v>
      </c>
      <c r="Z8" s="11">
        <v>12.202999999999978</v>
      </c>
      <c r="AA8" s="11">
        <v>12.215000000000007</v>
      </c>
      <c r="AB8" s="11">
        <v>12.219000000000023</v>
      </c>
      <c r="AC8" s="11">
        <v>12.218999999999978</v>
      </c>
      <c r="AD8" s="11">
        <v>12.229999999999988</v>
      </c>
      <c r="AE8" s="11">
        <v>12.240000000000002</v>
      </c>
      <c r="AF8" s="11">
        <v>12.257000000000042</v>
      </c>
      <c r="AG8" s="11">
        <v>12.283000000000019</v>
      </c>
      <c r="AH8" s="11">
        <v>12.312000000000017</v>
      </c>
      <c r="AI8" s="11">
        <v>12.343000000000027</v>
      </c>
      <c r="AJ8" s="11">
        <v>12.377000000000006</v>
      </c>
      <c r="AK8" s="172">
        <v>12.412000000000017</v>
      </c>
      <c r="AL8" s="11">
        <v>12.449999999999992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18.477999999999952</v>
      </c>
      <c r="N9" s="11">
        <v>19.58799999999993</v>
      </c>
      <c r="O9" s="11">
        <v>18.30899999999999</v>
      </c>
      <c r="P9" s="11">
        <v>15.748000000000019</v>
      </c>
      <c r="Q9" s="11">
        <v>20.149000000000001</v>
      </c>
      <c r="R9" s="11">
        <v>15.845000000000004</v>
      </c>
      <c r="S9" s="11">
        <v>14.615999999999971</v>
      </c>
      <c r="T9" s="11">
        <v>16.877999999999997</v>
      </c>
      <c r="U9" s="11">
        <v>14.997000000000019</v>
      </c>
      <c r="V9" s="11">
        <v>16.92899999999997</v>
      </c>
      <c r="W9" s="11">
        <v>16.725000000000033</v>
      </c>
      <c r="X9" s="11">
        <v>16.489000000000026</v>
      </c>
      <c r="Y9" s="11">
        <v>16.464000000000013</v>
      </c>
      <c r="Z9" s="11">
        <v>16.845999999999982</v>
      </c>
      <c r="AA9" s="11">
        <v>17.694000000000042</v>
      </c>
      <c r="AB9" s="11">
        <v>18.206000000000035</v>
      </c>
      <c r="AC9" s="11">
        <v>18.609000000000009</v>
      </c>
      <c r="AD9" s="11">
        <v>18.938999999999893</v>
      </c>
      <c r="AE9" s="11">
        <v>19.227000000000011</v>
      </c>
      <c r="AF9" s="11">
        <v>19.490000000000002</v>
      </c>
      <c r="AG9" s="11">
        <v>19.741</v>
      </c>
      <c r="AH9" s="11">
        <v>19.980999999999987</v>
      </c>
      <c r="AI9" s="11">
        <v>20.215999999999937</v>
      </c>
      <c r="AJ9" s="11">
        <v>20.447000000000074</v>
      </c>
      <c r="AK9" s="172">
        <v>20.678000000000054</v>
      </c>
      <c r="AL9" s="11">
        <v>20.908000000000008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130.01399999999995</v>
      </c>
      <c r="N11" s="11">
        <f t="shared" si="2"/>
        <v>122.61200000000019</v>
      </c>
      <c r="O11" s="11">
        <f t="shared" si="2"/>
        <v>127.99900000000014</v>
      </c>
      <c r="P11" s="11">
        <f t="shared" si="2"/>
        <v>123.20600000000015</v>
      </c>
      <c r="Q11" s="11">
        <f t="shared" si="2"/>
        <v>141.54599999999996</v>
      </c>
      <c r="R11" s="11">
        <f t="shared" ref="R11" si="3">SUM(R12:R14)</f>
        <v>123.95999999999995</v>
      </c>
      <c r="S11" s="11">
        <f t="shared" ref="S11" si="4">SUM(S12:S14)</f>
        <v>136.45899999999995</v>
      </c>
      <c r="T11" s="11">
        <f t="shared" ref="T11" si="5">SUM(T12:T14)</f>
        <v>122.89899999999997</v>
      </c>
      <c r="U11" s="11">
        <f t="shared" ref="U11" si="6">SUM(U12:U14)</f>
        <v>138.23599999999982</v>
      </c>
      <c r="V11" s="11">
        <f t="shared" ref="V11" si="7">SUM(V12:V14)</f>
        <v>135.2290000000001</v>
      </c>
      <c r="W11" s="11">
        <f t="shared" ref="W11" si="8">SUM(W12:W14)</f>
        <v>146.28700000000012</v>
      </c>
      <c r="X11" s="11">
        <f t="shared" ref="X11" si="9">SUM(X12:X14)</f>
        <v>146.67699999999991</v>
      </c>
      <c r="Y11" s="11">
        <f t="shared" ref="Y11" si="10">SUM(Y12:Y14)</f>
        <v>145.71299999999997</v>
      </c>
      <c r="Z11" s="11">
        <f t="shared" ref="Z11" si="11">SUM(Z12:Z14)</f>
        <v>144.85600000000034</v>
      </c>
      <c r="AA11" s="11">
        <f t="shared" ref="AA11" si="12">SUM(AA12:AA14)</f>
        <v>144.28200000000027</v>
      </c>
      <c r="AB11" s="11">
        <f t="shared" ref="AB11" si="13">SUM(AB12:AB14)</f>
        <v>143.13199999999992</v>
      </c>
      <c r="AC11" s="11">
        <f t="shared" ref="AC11" si="14">SUM(AC12:AC14)</f>
        <v>141.96000000000021</v>
      </c>
      <c r="AD11" s="11">
        <f>SUM(AD12:AD14)</f>
        <v>140.7679999999996</v>
      </c>
      <c r="AE11" s="11">
        <f t="shared" ref="AE11" si="15">SUM(AE12:AE14)</f>
        <v>139.61599999999996</v>
      </c>
      <c r="AF11" s="11">
        <f t="shared" ref="AF11" si="16">SUM(AF12:AF14)</f>
        <v>138.50299999999993</v>
      </c>
      <c r="AG11" s="11">
        <f t="shared" ref="AG11:AL11" si="17">SUM(AG12:AG14)</f>
        <v>137.52100000000007</v>
      </c>
      <c r="AH11" s="11">
        <f t="shared" si="17"/>
        <v>136.49899999999997</v>
      </c>
      <c r="AI11" s="11">
        <f t="shared" si="17"/>
        <v>135.51000000000002</v>
      </c>
      <c r="AJ11" s="11">
        <f t="shared" si="17"/>
        <v>134.55199999999999</v>
      </c>
      <c r="AK11" s="11">
        <f t="shared" si="17"/>
        <v>133.62400000000014</v>
      </c>
      <c r="AL11" s="11">
        <f t="shared" si="17"/>
        <v>132.733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26.489000000000022</v>
      </c>
      <c r="N12" s="11">
        <v>26.381000000000068</v>
      </c>
      <c r="O12" s="11">
        <v>32.390000000000086</v>
      </c>
      <c r="P12" s="11">
        <v>34.528999999999982</v>
      </c>
      <c r="Q12" s="11">
        <v>33.071000000000019</v>
      </c>
      <c r="R12" s="11">
        <v>28.489999999999913</v>
      </c>
      <c r="S12" s="11">
        <v>29.542999999999967</v>
      </c>
      <c r="T12" s="11">
        <v>36.130999999999958</v>
      </c>
      <c r="U12" s="11">
        <v>37.307000000000066</v>
      </c>
      <c r="V12" s="11">
        <v>43.140000000000057</v>
      </c>
      <c r="W12" s="11">
        <v>44.623000000000069</v>
      </c>
      <c r="X12" s="11">
        <v>44.769999999999932</v>
      </c>
      <c r="Y12" s="11">
        <v>44.962000000000053</v>
      </c>
      <c r="Z12" s="11">
        <v>45.350000000000271</v>
      </c>
      <c r="AA12" s="11">
        <v>45.417000000000129</v>
      </c>
      <c r="AB12" s="11">
        <v>45.288999999999859</v>
      </c>
      <c r="AC12" s="11">
        <v>45.251999999999967</v>
      </c>
      <c r="AD12" s="11">
        <v>45.182999999999801</v>
      </c>
      <c r="AE12" s="11">
        <v>45.092000000000034</v>
      </c>
      <c r="AF12" s="11">
        <v>44.994000000000085</v>
      </c>
      <c r="AG12" s="11">
        <v>44.907000000000039</v>
      </c>
      <c r="AH12" s="11">
        <v>44.81600000000001</v>
      </c>
      <c r="AI12" s="11">
        <v>44.719999999999921</v>
      </c>
      <c r="AJ12" s="11">
        <v>44.615999999999886</v>
      </c>
      <c r="AK12" s="172">
        <v>44.50399999999992</v>
      </c>
      <c r="AL12" s="11">
        <v>44.385999999999946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11.423000000000023</v>
      </c>
      <c r="N13" s="11">
        <v>12.034000000000004</v>
      </c>
      <c r="O13" s="11">
        <v>14.659000000000029</v>
      </c>
      <c r="P13" s="11">
        <v>13.124000000000006</v>
      </c>
      <c r="Q13" s="11">
        <v>11.824999999999989</v>
      </c>
      <c r="R13" s="11">
        <v>9.7490000000000023</v>
      </c>
      <c r="S13" s="11">
        <v>12.442000000000041</v>
      </c>
      <c r="T13" s="11">
        <v>9.3659999999999499</v>
      </c>
      <c r="U13" s="11">
        <v>10.54699999999999</v>
      </c>
      <c r="V13" s="11">
        <v>13.439999999999994</v>
      </c>
      <c r="W13" s="11">
        <v>13.727000000000006</v>
      </c>
      <c r="X13" s="11">
        <v>14.945000000000007</v>
      </c>
      <c r="Y13" s="11">
        <v>15.507999999999974</v>
      </c>
      <c r="Z13" s="11">
        <v>16.253000000000007</v>
      </c>
      <c r="AA13" s="11">
        <v>16.95699999999999</v>
      </c>
      <c r="AB13" s="11">
        <v>17.33499999999999</v>
      </c>
      <c r="AC13" s="11">
        <v>17.443999999999988</v>
      </c>
      <c r="AD13" s="11">
        <v>17.547999999999988</v>
      </c>
      <c r="AE13" s="11">
        <v>17.648999999999972</v>
      </c>
      <c r="AF13" s="11">
        <v>17.748000000000005</v>
      </c>
      <c r="AG13" s="11">
        <v>17.893999999999995</v>
      </c>
      <c r="AH13" s="11">
        <v>18.021000000000008</v>
      </c>
      <c r="AI13" s="11">
        <v>18.144999999999996</v>
      </c>
      <c r="AJ13" s="11">
        <v>18.26500000000005</v>
      </c>
      <c r="AK13" s="172">
        <v>18.381999999999994</v>
      </c>
      <c r="AL13" s="11">
        <v>18.49499999999998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92.101999999999919</v>
      </c>
      <c r="N14" s="11">
        <v>84.197000000000116</v>
      </c>
      <c r="O14" s="11">
        <v>80.950000000000031</v>
      </c>
      <c r="P14" s="11">
        <v>75.553000000000154</v>
      </c>
      <c r="Q14" s="11">
        <v>96.649999999999949</v>
      </c>
      <c r="R14" s="11">
        <v>85.721000000000032</v>
      </c>
      <c r="S14" s="11">
        <v>94.473999999999947</v>
      </c>
      <c r="T14" s="11">
        <v>77.402000000000058</v>
      </c>
      <c r="U14" s="11">
        <v>90.381999999999749</v>
      </c>
      <c r="V14" s="11">
        <v>78.649000000000044</v>
      </c>
      <c r="W14" s="11">
        <v>87.937000000000054</v>
      </c>
      <c r="X14" s="11">
        <v>86.961999999999975</v>
      </c>
      <c r="Y14" s="11">
        <v>85.242999999999924</v>
      </c>
      <c r="Z14" s="11">
        <v>83.253000000000043</v>
      </c>
      <c r="AA14" s="11">
        <v>81.908000000000129</v>
      </c>
      <c r="AB14" s="11">
        <v>80.508000000000067</v>
      </c>
      <c r="AC14" s="11">
        <v>79.264000000000237</v>
      </c>
      <c r="AD14" s="11">
        <v>78.036999999999807</v>
      </c>
      <c r="AE14" s="11">
        <v>76.874999999999957</v>
      </c>
      <c r="AF14" s="11">
        <v>75.760999999999839</v>
      </c>
      <c r="AG14" s="11">
        <v>74.720000000000056</v>
      </c>
      <c r="AH14" s="11">
        <v>73.661999999999935</v>
      </c>
      <c r="AI14" s="11">
        <v>72.64500000000011</v>
      </c>
      <c r="AJ14" s="11">
        <v>71.671000000000049</v>
      </c>
      <c r="AK14" s="172">
        <v>70.738000000000241</v>
      </c>
      <c r="AL14" s="11">
        <v>69.852000000000089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230.90500000000003</v>
      </c>
      <c r="N16" s="11">
        <v>241.44200000000015</v>
      </c>
      <c r="O16" s="11">
        <v>272.09999999999997</v>
      </c>
      <c r="P16" s="11">
        <v>286.80000000000018</v>
      </c>
      <c r="Q16" s="11">
        <v>281.78000000000009</v>
      </c>
      <c r="R16" s="11">
        <v>289.43299999999977</v>
      </c>
      <c r="S16" s="11">
        <v>318.72499999999917</v>
      </c>
      <c r="T16" s="11">
        <v>345.41700000000066</v>
      </c>
      <c r="U16" s="11">
        <v>316.56800000000084</v>
      </c>
      <c r="V16" s="11">
        <v>319.71499999999975</v>
      </c>
      <c r="W16" s="11">
        <v>297.79299999999955</v>
      </c>
      <c r="X16" s="11">
        <v>297.18899999999996</v>
      </c>
      <c r="Y16" s="11">
        <v>303.41200000000043</v>
      </c>
      <c r="Z16" s="11">
        <v>315.76000000000022</v>
      </c>
      <c r="AA16" s="11">
        <v>325.56800000000044</v>
      </c>
      <c r="AB16" s="11">
        <v>330.63299999999992</v>
      </c>
      <c r="AC16" s="11">
        <v>335.40700000000055</v>
      </c>
      <c r="AD16" s="11">
        <v>339.53599999999983</v>
      </c>
      <c r="AE16" s="11">
        <v>344.07799999999969</v>
      </c>
      <c r="AF16" s="11">
        <v>348.50400000000042</v>
      </c>
      <c r="AG16" s="11">
        <v>353.38800000000015</v>
      </c>
      <c r="AH16" s="11">
        <v>358.39200000000085</v>
      </c>
      <c r="AI16" s="11">
        <v>363.53600000000051</v>
      </c>
      <c r="AJ16" s="11">
        <v>368.80199999999934</v>
      </c>
      <c r="AK16" s="172">
        <v>374.16800000000006</v>
      </c>
      <c r="AL16" s="11">
        <v>379.62999999999965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1148.8539999999989</v>
      </c>
      <c r="N18" s="11">
        <f t="shared" ref="N18:AL18" si="18">SUM(N19:N21)</f>
        <v>1152.018999999998</v>
      </c>
      <c r="O18" s="11">
        <f t="shared" si="18"/>
        <v>1243.2269999999985</v>
      </c>
      <c r="P18" s="11">
        <f t="shared" si="18"/>
        <v>1223.6209999999978</v>
      </c>
      <c r="Q18" s="11">
        <f t="shared" si="18"/>
        <v>1286.9299999999969</v>
      </c>
      <c r="R18" s="11">
        <f t="shared" si="18"/>
        <v>1323.0439999999987</v>
      </c>
      <c r="S18" s="11">
        <f t="shared" si="18"/>
        <v>1323.9529999999995</v>
      </c>
      <c r="T18" s="11">
        <f t="shared" si="18"/>
        <v>1374.2390000000007</v>
      </c>
      <c r="U18" s="11">
        <f t="shared" si="18"/>
        <v>1388.821000000001</v>
      </c>
      <c r="V18" s="11">
        <f t="shared" si="18"/>
        <v>1418.2639999999994</v>
      </c>
      <c r="W18" s="11">
        <f t="shared" si="18"/>
        <v>1386.4860000000015</v>
      </c>
      <c r="X18" s="11">
        <f t="shared" si="18"/>
        <v>1378.2590000000009</v>
      </c>
      <c r="Y18" s="11">
        <f t="shared" si="18"/>
        <v>1387.3729999999996</v>
      </c>
      <c r="Z18" s="11">
        <f t="shared" si="18"/>
        <v>1404.4679999999996</v>
      </c>
      <c r="AA18" s="11">
        <f t="shared" si="18"/>
        <v>1420.1219999999992</v>
      </c>
      <c r="AB18" s="11">
        <f t="shared" si="18"/>
        <v>1432.0209999999993</v>
      </c>
      <c r="AC18" s="11">
        <f t="shared" si="18"/>
        <v>1441.2970000000009</v>
      </c>
      <c r="AD18" s="11">
        <f t="shared" si="18"/>
        <v>1449.5230000000006</v>
      </c>
      <c r="AE18" s="11">
        <f t="shared" si="18"/>
        <v>1457.337</v>
      </c>
      <c r="AF18" s="11">
        <f t="shared" si="18"/>
        <v>1464.9049999999997</v>
      </c>
      <c r="AG18" s="11">
        <f t="shared" si="18"/>
        <v>1472.6149999999996</v>
      </c>
      <c r="AH18" s="11">
        <f t="shared" si="18"/>
        <v>1480.2660000000003</v>
      </c>
      <c r="AI18" s="11">
        <f t="shared" si="18"/>
        <v>1487.8519999999985</v>
      </c>
      <c r="AJ18" s="11">
        <f t="shared" si="18"/>
        <v>1495.5669999999996</v>
      </c>
      <c r="AK18" s="11">
        <f t="shared" si="18"/>
        <v>1503.1679999999988</v>
      </c>
      <c r="AL18" s="11">
        <f t="shared" si="18"/>
        <v>1510.7670000000005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575.3319999999992</v>
      </c>
      <c r="N19" s="11">
        <v>572.13299999999867</v>
      </c>
      <c r="O19" s="11">
        <v>635.21599999999955</v>
      </c>
      <c r="P19" s="11">
        <v>601.66199999999833</v>
      </c>
      <c r="Q19" s="11">
        <v>631.93899999999655</v>
      </c>
      <c r="R19" s="11">
        <v>665.9449999999996</v>
      </c>
      <c r="S19" s="11">
        <v>628.40000000000009</v>
      </c>
      <c r="T19" s="11">
        <v>657.48300000000154</v>
      </c>
      <c r="U19" s="11">
        <v>667.76300000000072</v>
      </c>
      <c r="V19" s="11">
        <v>638.43500000000051</v>
      </c>
      <c r="W19" s="11">
        <v>638.69300000000158</v>
      </c>
      <c r="X19" s="11">
        <v>632.96900000000028</v>
      </c>
      <c r="Y19" s="11">
        <v>629.88400000000013</v>
      </c>
      <c r="Z19" s="11">
        <v>630.80699999999979</v>
      </c>
      <c r="AA19" s="11">
        <v>631.37700000000063</v>
      </c>
      <c r="AB19" s="11">
        <v>631.94299999999953</v>
      </c>
      <c r="AC19" s="11">
        <v>631.96199999999988</v>
      </c>
      <c r="AD19" s="11">
        <v>631.74699999999973</v>
      </c>
      <c r="AE19" s="11">
        <v>631.48799999999983</v>
      </c>
      <c r="AF19" s="11">
        <v>631.20399999999984</v>
      </c>
      <c r="AG19" s="11">
        <v>631.01799999999889</v>
      </c>
      <c r="AH19" s="11">
        <v>630.96000000000083</v>
      </c>
      <c r="AI19" s="11">
        <v>630.95299999999975</v>
      </c>
      <c r="AJ19" s="11">
        <v>631.2639999999999</v>
      </c>
      <c r="AK19" s="172">
        <v>631.60699999999929</v>
      </c>
      <c r="AL19" s="11">
        <v>632.02299999999991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250.13000000000008</v>
      </c>
      <c r="N20" s="11">
        <v>262.70399999999961</v>
      </c>
      <c r="O20" s="11">
        <v>264.96199999999925</v>
      </c>
      <c r="P20" s="11">
        <v>264.02600000000058</v>
      </c>
      <c r="Q20" s="11">
        <v>274.42199999999963</v>
      </c>
      <c r="R20" s="11">
        <v>286.78999999999979</v>
      </c>
      <c r="S20" s="11">
        <v>288.09499999999974</v>
      </c>
      <c r="T20" s="11">
        <v>315.93799999999925</v>
      </c>
      <c r="U20" s="11">
        <v>277.60500000000002</v>
      </c>
      <c r="V20" s="11">
        <v>321.04499999999962</v>
      </c>
      <c r="W20" s="11">
        <v>319.80400000000043</v>
      </c>
      <c r="X20" s="11">
        <v>335.45300000000026</v>
      </c>
      <c r="Y20" s="11">
        <v>340.72099999999961</v>
      </c>
      <c r="Z20" s="11">
        <v>342.67899999999958</v>
      </c>
      <c r="AA20" s="11">
        <v>344.09399999999914</v>
      </c>
      <c r="AB20" s="11">
        <v>344.99999999999875</v>
      </c>
      <c r="AC20" s="11">
        <v>345.11000000000081</v>
      </c>
      <c r="AD20" s="11">
        <v>345.16400000000044</v>
      </c>
      <c r="AE20" s="11">
        <v>345.1989999999999</v>
      </c>
      <c r="AF20" s="11">
        <v>345.25999999999976</v>
      </c>
      <c r="AG20" s="11">
        <v>345.39800000000054</v>
      </c>
      <c r="AH20" s="11">
        <v>345.45799999999923</v>
      </c>
      <c r="AI20" s="11">
        <v>345.48699999999963</v>
      </c>
      <c r="AJ20" s="11">
        <v>345.47799999999955</v>
      </c>
      <c r="AK20" s="172">
        <v>345.43699999999995</v>
      </c>
      <c r="AL20" s="11">
        <v>345.39200000000034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323.39199999999965</v>
      </c>
      <c r="N21" s="11">
        <v>317.18199999999979</v>
      </c>
      <c r="O21" s="11">
        <v>343.04899999999986</v>
      </c>
      <c r="P21" s="11">
        <v>357.9329999999988</v>
      </c>
      <c r="Q21" s="11">
        <v>380.56900000000059</v>
      </c>
      <c r="R21" s="11">
        <v>370.30899999999929</v>
      </c>
      <c r="S21" s="11">
        <v>407.45799999999963</v>
      </c>
      <c r="T21" s="11">
        <v>400.81799999999993</v>
      </c>
      <c r="U21" s="11">
        <v>443.45300000000026</v>
      </c>
      <c r="V21" s="11">
        <v>458.78399999999931</v>
      </c>
      <c r="W21" s="11">
        <v>427.98899999999946</v>
      </c>
      <c r="X21" s="11">
        <v>409.83700000000033</v>
      </c>
      <c r="Y21" s="11">
        <v>416.76799999999986</v>
      </c>
      <c r="Z21" s="11">
        <v>430.9820000000002</v>
      </c>
      <c r="AA21" s="11">
        <v>444.65099999999944</v>
      </c>
      <c r="AB21" s="11">
        <v>455.07800000000088</v>
      </c>
      <c r="AC21" s="11">
        <v>464.22500000000031</v>
      </c>
      <c r="AD21" s="11">
        <v>472.61200000000048</v>
      </c>
      <c r="AE21" s="11">
        <v>480.6500000000002</v>
      </c>
      <c r="AF21" s="11">
        <v>488.44100000000003</v>
      </c>
      <c r="AG21" s="11">
        <v>496.19900000000007</v>
      </c>
      <c r="AH21" s="11">
        <v>503.84800000000018</v>
      </c>
      <c r="AI21" s="11">
        <v>511.41199999999907</v>
      </c>
      <c r="AJ21" s="11">
        <v>518.82500000000005</v>
      </c>
      <c r="AK21" s="172">
        <v>526.12399999999957</v>
      </c>
      <c r="AL21" s="11">
        <v>533.35200000000032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2228.275999999998</v>
      </c>
      <c r="N23" s="11">
        <f t="shared" ref="N23:AL23" si="19">SUM(N24:N31)</f>
        <v>2251.1530000000007</v>
      </c>
      <c r="O23" s="11">
        <f t="shared" si="19"/>
        <v>2319.3570000000032</v>
      </c>
      <c r="P23" s="11">
        <f t="shared" si="19"/>
        <v>2404.3230000000003</v>
      </c>
      <c r="Q23" s="11">
        <f t="shared" si="19"/>
        <v>2556.2549999999997</v>
      </c>
      <c r="R23" s="11">
        <f t="shared" si="19"/>
        <v>2621.7690000000021</v>
      </c>
      <c r="S23" s="11">
        <f t="shared" si="19"/>
        <v>2733.616</v>
      </c>
      <c r="T23" s="11">
        <f t="shared" si="19"/>
        <v>2773.2040000000015</v>
      </c>
      <c r="U23" s="11">
        <f t="shared" si="19"/>
        <v>2795.663999999997</v>
      </c>
      <c r="V23" s="11">
        <f t="shared" si="19"/>
        <v>2825.7169999999974</v>
      </c>
      <c r="W23" s="11">
        <f t="shared" si="19"/>
        <v>2804.471</v>
      </c>
      <c r="X23" s="11">
        <f t="shared" si="19"/>
        <v>2862.5499999999993</v>
      </c>
      <c r="Y23" s="11">
        <f t="shared" si="19"/>
        <v>2892.3290000000006</v>
      </c>
      <c r="Z23" s="11">
        <f t="shared" si="19"/>
        <v>2917.8509999999983</v>
      </c>
      <c r="AA23" s="11">
        <f t="shared" si="19"/>
        <v>2939.2789999999982</v>
      </c>
      <c r="AB23" s="11">
        <f t="shared" si="19"/>
        <v>2954.9969999999998</v>
      </c>
      <c r="AC23" s="11">
        <f t="shared" si="19"/>
        <v>2971.541000000002</v>
      </c>
      <c r="AD23" s="11">
        <f t="shared" si="19"/>
        <v>2987.9370000000004</v>
      </c>
      <c r="AE23" s="11">
        <f t="shared" si="19"/>
        <v>3003.8109999999961</v>
      </c>
      <c r="AF23" s="11">
        <f t="shared" si="19"/>
        <v>3019.7080000000014</v>
      </c>
      <c r="AG23" s="11">
        <f t="shared" si="19"/>
        <v>3036.6019999999967</v>
      </c>
      <c r="AH23" s="11">
        <f t="shared" si="19"/>
        <v>3053.0369999999975</v>
      </c>
      <c r="AI23" s="11">
        <f t="shared" si="19"/>
        <v>3069.6280000000002</v>
      </c>
      <c r="AJ23" s="11">
        <f t="shared" si="19"/>
        <v>3086.1190000000006</v>
      </c>
      <c r="AK23" s="11">
        <f t="shared" si="19"/>
        <v>3102.4469999999997</v>
      </c>
      <c r="AL23" s="11">
        <f t="shared" si="19"/>
        <v>3118.7009999999996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146.83799999999994</v>
      </c>
      <c r="N24" s="11">
        <v>165.96600000000026</v>
      </c>
      <c r="O24" s="11">
        <v>165.25900000000004</v>
      </c>
      <c r="P24" s="11">
        <v>167.70499999999981</v>
      </c>
      <c r="Q24" s="11">
        <v>184.93899999999999</v>
      </c>
      <c r="R24" s="11">
        <v>169.83700000000016</v>
      </c>
      <c r="S24" s="11">
        <v>170.03000000000003</v>
      </c>
      <c r="T24" s="11">
        <v>193.09400000000025</v>
      </c>
      <c r="U24" s="11">
        <v>192.36900000000043</v>
      </c>
      <c r="V24" s="11">
        <v>167.9049999999996</v>
      </c>
      <c r="W24" s="11">
        <v>177.64399999999992</v>
      </c>
      <c r="X24" s="11">
        <v>180.81799999999984</v>
      </c>
      <c r="Y24" s="11">
        <v>182.58699999999951</v>
      </c>
      <c r="Z24" s="11">
        <v>184.35299999999984</v>
      </c>
      <c r="AA24" s="11">
        <v>185.91799999999964</v>
      </c>
      <c r="AB24" s="11">
        <v>186.1599999999998</v>
      </c>
      <c r="AC24" s="11">
        <v>186.59100000000007</v>
      </c>
      <c r="AD24" s="11">
        <v>186.98799999999994</v>
      </c>
      <c r="AE24" s="11">
        <v>187.38399999999993</v>
      </c>
      <c r="AF24" s="11">
        <v>187.76000000000008</v>
      </c>
      <c r="AG24" s="11">
        <v>188.14499999999995</v>
      </c>
      <c r="AH24" s="11">
        <v>188.52800000000002</v>
      </c>
      <c r="AI24" s="11">
        <v>188.94600000000034</v>
      </c>
      <c r="AJ24" s="11">
        <v>189.39500000000004</v>
      </c>
      <c r="AK24" s="172">
        <v>189.87499999999969</v>
      </c>
      <c r="AL24" s="11">
        <v>190.38899999999984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201.352</v>
      </c>
      <c r="N25" s="11">
        <v>211.22900000000001</v>
      </c>
      <c r="O25" s="11">
        <v>199.238</v>
      </c>
      <c r="P25" s="11">
        <v>221.94800000000032</v>
      </c>
      <c r="Q25" s="11">
        <v>251.70700000000002</v>
      </c>
      <c r="R25" s="11">
        <v>262.0330000000011</v>
      </c>
      <c r="S25" s="11">
        <v>279.71600000000007</v>
      </c>
      <c r="T25" s="11">
        <v>283.70299999999997</v>
      </c>
      <c r="U25" s="11">
        <v>296.57399999999842</v>
      </c>
      <c r="V25" s="11">
        <v>316.02800000000002</v>
      </c>
      <c r="W25" s="11">
        <v>332.73600000000027</v>
      </c>
      <c r="X25" s="11">
        <v>341.25200000000058</v>
      </c>
      <c r="Y25" s="11">
        <v>344.48599999999914</v>
      </c>
      <c r="Z25" s="11">
        <v>350.97199999999941</v>
      </c>
      <c r="AA25" s="11">
        <v>356.05199999999991</v>
      </c>
      <c r="AB25" s="11">
        <v>360.24299999999971</v>
      </c>
      <c r="AC25" s="11">
        <v>364.17200000000014</v>
      </c>
      <c r="AD25" s="11">
        <v>367.61700000000036</v>
      </c>
      <c r="AE25" s="11">
        <v>370.89199999999903</v>
      </c>
      <c r="AF25" s="11">
        <v>374.14700000000022</v>
      </c>
      <c r="AG25" s="11">
        <v>377.56899999999973</v>
      </c>
      <c r="AH25" s="11">
        <v>380.92499999999916</v>
      </c>
      <c r="AI25" s="11">
        <v>384.21400000000057</v>
      </c>
      <c r="AJ25" s="11">
        <v>387.37700000000063</v>
      </c>
      <c r="AK25" s="172">
        <v>390.38200000000018</v>
      </c>
      <c r="AL25" s="11">
        <v>393.24300000000113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355.92599999999896</v>
      </c>
      <c r="N26" s="11">
        <v>369.62799999999925</v>
      </c>
      <c r="O26" s="11">
        <v>380.63300000000089</v>
      </c>
      <c r="P26" s="11">
        <v>360.28600000000034</v>
      </c>
      <c r="Q26" s="11">
        <v>365.48299999999944</v>
      </c>
      <c r="R26" s="11">
        <v>372.22300000000041</v>
      </c>
      <c r="S26" s="11">
        <v>392.38899999999973</v>
      </c>
      <c r="T26" s="11">
        <v>390.94699999999972</v>
      </c>
      <c r="U26" s="11">
        <v>384.27599999999944</v>
      </c>
      <c r="V26" s="11">
        <v>408.94499999999977</v>
      </c>
      <c r="W26" s="11">
        <v>403.88499999999982</v>
      </c>
      <c r="X26" s="11">
        <v>410.4500000000001</v>
      </c>
      <c r="Y26" s="11">
        <v>410.55900000000054</v>
      </c>
      <c r="Z26" s="11">
        <v>410.72800000000086</v>
      </c>
      <c r="AA26" s="11">
        <v>410.15699999999987</v>
      </c>
      <c r="AB26" s="11">
        <v>410.36399999999981</v>
      </c>
      <c r="AC26" s="11">
        <v>411.03100000000018</v>
      </c>
      <c r="AD26" s="11">
        <v>411.64299999999992</v>
      </c>
      <c r="AE26" s="11">
        <v>412.21699999999976</v>
      </c>
      <c r="AF26" s="11">
        <v>412.76200000000023</v>
      </c>
      <c r="AG26" s="11">
        <v>413.35799999999989</v>
      </c>
      <c r="AH26" s="11">
        <v>413.67700000000025</v>
      </c>
      <c r="AI26" s="11">
        <v>413.99999999999898</v>
      </c>
      <c r="AJ26" s="11">
        <v>414.31299999999948</v>
      </c>
      <c r="AK26" s="172">
        <v>414.61500000000041</v>
      </c>
      <c r="AL26" s="11">
        <v>414.92299999999932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116.85900000000012</v>
      </c>
      <c r="N27" s="11">
        <v>110.28199999999991</v>
      </c>
      <c r="O27" s="11">
        <v>116.62100000000027</v>
      </c>
      <c r="P27" s="11">
        <v>116.30300000000004</v>
      </c>
      <c r="Q27" s="11">
        <v>115.31500000000001</v>
      </c>
      <c r="R27" s="11">
        <v>136.39700000000022</v>
      </c>
      <c r="S27" s="11">
        <v>136.85900000000018</v>
      </c>
      <c r="T27" s="11">
        <v>116.24900000000014</v>
      </c>
      <c r="U27" s="11">
        <v>138.09899999999979</v>
      </c>
      <c r="V27" s="11">
        <v>130.66800000000001</v>
      </c>
      <c r="W27" s="11">
        <v>160.77700000000041</v>
      </c>
      <c r="X27" s="11">
        <v>158.32999999999944</v>
      </c>
      <c r="Y27" s="11">
        <v>155.27799999999971</v>
      </c>
      <c r="Z27" s="11">
        <v>153.33300000000034</v>
      </c>
      <c r="AA27" s="11">
        <v>152.51900000000001</v>
      </c>
      <c r="AB27" s="11">
        <v>152.81599999999969</v>
      </c>
      <c r="AC27" s="11">
        <v>153.44300000000007</v>
      </c>
      <c r="AD27" s="11">
        <v>154.22699999999992</v>
      </c>
      <c r="AE27" s="11">
        <v>155.07900000000015</v>
      </c>
      <c r="AF27" s="11">
        <v>155.95300000000012</v>
      </c>
      <c r="AG27" s="11">
        <v>156.82200000000003</v>
      </c>
      <c r="AH27" s="11">
        <v>157.68800000000022</v>
      </c>
      <c r="AI27" s="11">
        <v>158.53100000000006</v>
      </c>
      <c r="AJ27" s="11">
        <v>159.33799999999977</v>
      </c>
      <c r="AK27" s="172">
        <v>160.10100000000034</v>
      </c>
      <c r="AL27" s="11">
        <v>160.81899999999962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625.56799999999885</v>
      </c>
      <c r="N28" s="11">
        <v>603.41800000000092</v>
      </c>
      <c r="O28" s="11">
        <v>640.12500000000102</v>
      </c>
      <c r="P28" s="11">
        <v>685.06399999999996</v>
      </c>
      <c r="Q28" s="11">
        <v>747.81500000000051</v>
      </c>
      <c r="R28" s="11">
        <v>758.16800000000092</v>
      </c>
      <c r="S28" s="11">
        <v>804.0130000000006</v>
      </c>
      <c r="T28" s="11">
        <v>817.37300000000175</v>
      </c>
      <c r="U28" s="11">
        <v>817.25900000000058</v>
      </c>
      <c r="V28" s="11">
        <v>830.11699999999735</v>
      </c>
      <c r="W28" s="11">
        <v>777.96899999999948</v>
      </c>
      <c r="X28" s="11">
        <v>797.61199999999951</v>
      </c>
      <c r="Y28" s="11">
        <v>804.19400000000064</v>
      </c>
      <c r="Z28" s="11">
        <v>811.200999999999</v>
      </c>
      <c r="AA28" s="11">
        <v>818.35600000000011</v>
      </c>
      <c r="AB28" s="11">
        <v>823.48300000000063</v>
      </c>
      <c r="AC28" s="11">
        <v>828.0990000000013</v>
      </c>
      <c r="AD28" s="11">
        <v>832.84400000000096</v>
      </c>
      <c r="AE28" s="11">
        <v>837.68199999999877</v>
      </c>
      <c r="AF28" s="11">
        <v>842.62799999999993</v>
      </c>
      <c r="AG28" s="11">
        <v>847.80199999999809</v>
      </c>
      <c r="AH28" s="11">
        <v>852.67899999999861</v>
      </c>
      <c r="AI28" s="11">
        <v>857.53999999999951</v>
      </c>
      <c r="AJ28" s="11">
        <v>862.3630000000004</v>
      </c>
      <c r="AK28" s="172">
        <v>867.1499999999993</v>
      </c>
      <c r="AL28" s="11">
        <v>871.90900000000033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486.6160000000005</v>
      </c>
      <c r="N29" s="11">
        <v>492.65600000000052</v>
      </c>
      <c r="O29" s="11">
        <v>509.74400000000071</v>
      </c>
      <c r="P29" s="11">
        <v>519.46499999999958</v>
      </c>
      <c r="Q29" s="11">
        <v>546.53199999999958</v>
      </c>
      <c r="R29" s="11">
        <v>570.41899999999941</v>
      </c>
      <c r="S29" s="11">
        <v>591.76999999999907</v>
      </c>
      <c r="T29" s="11">
        <v>624.07000000000016</v>
      </c>
      <c r="U29" s="11">
        <v>604.52899999999863</v>
      </c>
      <c r="V29" s="11">
        <v>610.37799999999993</v>
      </c>
      <c r="W29" s="11">
        <v>583.18400000000076</v>
      </c>
      <c r="X29" s="11">
        <v>590.77899999999966</v>
      </c>
      <c r="Y29" s="11">
        <v>600.43200000000138</v>
      </c>
      <c r="Z29" s="11">
        <v>605.12999999999818</v>
      </c>
      <c r="AA29" s="11">
        <v>608.9809999999984</v>
      </c>
      <c r="AB29" s="11">
        <v>611.80200000000048</v>
      </c>
      <c r="AC29" s="11">
        <v>615.08400000000063</v>
      </c>
      <c r="AD29" s="11">
        <v>618.28799999999944</v>
      </c>
      <c r="AE29" s="11">
        <v>621.44399999999928</v>
      </c>
      <c r="AF29" s="11">
        <v>624.58500000000004</v>
      </c>
      <c r="AG29" s="11">
        <v>627.83599999999933</v>
      </c>
      <c r="AH29" s="11">
        <v>630.91999999999859</v>
      </c>
      <c r="AI29" s="11">
        <v>633.9990000000015</v>
      </c>
      <c r="AJ29" s="11">
        <v>637.07000000000085</v>
      </c>
      <c r="AK29" s="172">
        <v>640.13299999999958</v>
      </c>
      <c r="AL29" s="11">
        <v>643.1999999999997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147.80099999999987</v>
      </c>
      <c r="N30" s="11">
        <v>150.82799999999978</v>
      </c>
      <c r="O30" s="11">
        <v>170.9800000000001</v>
      </c>
      <c r="P30" s="11">
        <v>168.6310000000004</v>
      </c>
      <c r="Q30" s="11">
        <v>185.80200000000025</v>
      </c>
      <c r="R30" s="11">
        <v>201.18300000000036</v>
      </c>
      <c r="S30" s="11">
        <v>200.5130000000002</v>
      </c>
      <c r="T30" s="11">
        <v>174.36499999999984</v>
      </c>
      <c r="U30" s="11">
        <v>201.43899999999999</v>
      </c>
      <c r="V30" s="11">
        <v>194.0840000000006</v>
      </c>
      <c r="W30" s="11">
        <v>208.18699999999953</v>
      </c>
      <c r="X30" s="11">
        <v>213.45200000000008</v>
      </c>
      <c r="Y30" s="11">
        <v>219.35800000000023</v>
      </c>
      <c r="Z30" s="11">
        <v>224.83099999999996</v>
      </c>
      <c r="AA30" s="11">
        <v>228.23900000000026</v>
      </c>
      <c r="AB30" s="11">
        <v>230.31000000000009</v>
      </c>
      <c r="AC30" s="11">
        <v>232.65299999999965</v>
      </c>
      <c r="AD30" s="11">
        <v>235.16699999999994</v>
      </c>
      <c r="AE30" s="11">
        <v>237.16799999999964</v>
      </c>
      <c r="AF30" s="11">
        <v>239.03300000000002</v>
      </c>
      <c r="AG30" s="11">
        <v>241.1599999999998</v>
      </c>
      <c r="AH30" s="11">
        <v>243.51299999999986</v>
      </c>
      <c r="AI30" s="11">
        <v>245.99899999999994</v>
      </c>
      <c r="AJ30" s="11">
        <v>248.49199999999993</v>
      </c>
      <c r="AK30" s="172">
        <v>250.96600000000007</v>
      </c>
      <c r="AL30" s="11">
        <v>253.4349999999998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147.31599999999986</v>
      </c>
      <c r="N31" s="11">
        <v>147.14599999999993</v>
      </c>
      <c r="O31" s="11">
        <v>136.7570000000002</v>
      </c>
      <c r="P31" s="11">
        <v>164.92100000000005</v>
      </c>
      <c r="Q31" s="11">
        <v>158.66199999999986</v>
      </c>
      <c r="R31" s="11">
        <v>151.50899999999973</v>
      </c>
      <c r="S31" s="11">
        <v>158.32599999999991</v>
      </c>
      <c r="T31" s="11">
        <v>173.40299999999999</v>
      </c>
      <c r="U31" s="11">
        <v>161.11899999999991</v>
      </c>
      <c r="V31" s="11">
        <v>167.5919999999999</v>
      </c>
      <c r="W31" s="11">
        <v>160.08899999999994</v>
      </c>
      <c r="X31" s="11">
        <v>169.85700000000011</v>
      </c>
      <c r="Y31" s="11">
        <v>175.43499999999963</v>
      </c>
      <c r="Z31" s="11">
        <v>177.30300000000014</v>
      </c>
      <c r="AA31" s="11">
        <v>179.05700000000016</v>
      </c>
      <c r="AB31" s="11">
        <v>179.8189999999997</v>
      </c>
      <c r="AC31" s="11">
        <v>180.4679999999999</v>
      </c>
      <c r="AD31" s="11">
        <v>181.16299999999993</v>
      </c>
      <c r="AE31" s="11">
        <v>181.94499999999991</v>
      </c>
      <c r="AF31" s="11">
        <v>182.84000000000037</v>
      </c>
      <c r="AG31" s="11">
        <v>183.90999999999931</v>
      </c>
      <c r="AH31" s="11">
        <v>185.10700000000031</v>
      </c>
      <c r="AI31" s="11">
        <v>186.39899999999955</v>
      </c>
      <c r="AJ31" s="11">
        <v>187.77100000000007</v>
      </c>
      <c r="AK31" s="172">
        <v>189.22500000000025</v>
      </c>
      <c r="AL31" s="11">
        <v>190.78299999999996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1065.599999999999</v>
      </c>
      <c r="N33" s="11">
        <f t="shared" ref="N33:AK33" si="20">SUM(N34:N36)</f>
        <v>1061.7190000000005</v>
      </c>
      <c r="O33" s="11">
        <f t="shared" si="20"/>
        <v>1095.3350000000012</v>
      </c>
      <c r="P33" s="11">
        <f t="shared" si="20"/>
        <v>1132.7350000000008</v>
      </c>
      <c r="Q33" s="11">
        <f t="shared" si="20"/>
        <v>1188.197000000001</v>
      </c>
      <c r="R33" s="11">
        <f t="shared" si="20"/>
        <v>1188.5840000000012</v>
      </c>
      <c r="S33" s="11">
        <f t="shared" si="20"/>
        <v>1201.7500000000014</v>
      </c>
      <c r="T33" s="11">
        <f t="shared" si="20"/>
        <v>1221.2019999999995</v>
      </c>
      <c r="U33" s="11">
        <f t="shared" si="20"/>
        <v>1230.3629999999989</v>
      </c>
      <c r="V33" s="11">
        <f t="shared" si="20"/>
        <v>1237.2010000000014</v>
      </c>
      <c r="W33" s="11">
        <f t="shared" si="20"/>
        <v>1274.5370000000003</v>
      </c>
      <c r="X33" s="11">
        <f t="shared" si="20"/>
        <v>1275.5720000000003</v>
      </c>
      <c r="Y33" s="11">
        <f t="shared" si="20"/>
        <v>1275.1889999999973</v>
      </c>
      <c r="Z33" s="11">
        <f t="shared" si="20"/>
        <v>1279.3059999999996</v>
      </c>
      <c r="AA33" s="11">
        <f t="shared" si="20"/>
        <v>1285.8449999999978</v>
      </c>
      <c r="AB33" s="11">
        <f t="shared" si="20"/>
        <v>1290.2299999999996</v>
      </c>
      <c r="AC33" s="11">
        <f t="shared" si="20"/>
        <v>1292.1659999999997</v>
      </c>
      <c r="AD33" s="11">
        <f t="shared" si="20"/>
        <v>1293.4950000000006</v>
      </c>
      <c r="AE33" s="11">
        <f t="shared" si="20"/>
        <v>1294.7659999999992</v>
      </c>
      <c r="AF33" s="11">
        <f t="shared" si="20"/>
        <v>1296.0509999999983</v>
      </c>
      <c r="AG33" s="11">
        <f t="shared" si="20"/>
        <v>1297.7289999999998</v>
      </c>
      <c r="AH33" s="11">
        <f t="shared" si="20"/>
        <v>1299.5279999999984</v>
      </c>
      <c r="AI33" s="11">
        <f t="shared" si="20"/>
        <v>1301.4310000000012</v>
      </c>
      <c r="AJ33" s="11">
        <f t="shared" si="20"/>
        <v>1303.3790000000001</v>
      </c>
      <c r="AK33" s="11">
        <f t="shared" si="20"/>
        <v>1305.5070000000012</v>
      </c>
      <c r="AL33" s="11">
        <f>SUM(AL34:AL36)</f>
        <v>1307.8509999999997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241.37899999999956</v>
      </c>
      <c r="N34" s="11">
        <v>226.73300000000035</v>
      </c>
      <c r="O34" s="11">
        <v>227.06700000000006</v>
      </c>
      <c r="P34" s="11">
        <v>226.2210000000002</v>
      </c>
      <c r="Q34" s="11">
        <v>228.12000000000015</v>
      </c>
      <c r="R34" s="11">
        <v>223.23000000000027</v>
      </c>
      <c r="S34" s="11">
        <v>226.44600000000023</v>
      </c>
      <c r="T34" s="11">
        <v>228.51900000000063</v>
      </c>
      <c r="U34" s="11">
        <v>238.85899999999964</v>
      </c>
      <c r="V34" s="11">
        <v>245.19899999999978</v>
      </c>
      <c r="W34" s="11">
        <v>260.13199999999995</v>
      </c>
      <c r="X34" s="11">
        <v>260.983</v>
      </c>
      <c r="Y34" s="11">
        <v>262.84099999999972</v>
      </c>
      <c r="Z34" s="11">
        <v>263.72699999999969</v>
      </c>
      <c r="AA34" s="11">
        <v>264.82400000000052</v>
      </c>
      <c r="AB34" s="11">
        <v>265.10699999999974</v>
      </c>
      <c r="AC34" s="11">
        <v>264.94999999999953</v>
      </c>
      <c r="AD34" s="11">
        <v>264.71699999999987</v>
      </c>
      <c r="AE34" s="11">
        <v>264.48299999999966</v>
      </c>
      <c r="AF34" s="11">
        <v>264.23900000000003</v>
      </c>
      <c r="AG34" s="11">
        <v>264.02300000000014</v>
      </c>
      <c r="AH34" s="11">
        <v>263.81099999999998</v>
      </c>
      <c r="AI34" s="11">
        <v>263.63100000000014</v>
      </c>
      <c r="AJ34" s="11">
        <v>263.45800000000014</v>
      </c>
      <c r="AK34" s="172">
        <v>263.32000000000016</v>
      </c>
      <c r="AL34" s="11">
        <v>263.22800000000007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362.83500000000009</v>
      </c>
      <c r="N35" s="11">
        <v>361.01100000000019</v>
      </c>
      <c r="O35" s="11">
        <v>371.06800000000032</v>
      </c>
      <c r="P35" s="11">
        <v>376.17400000000021</v>
      </c>
      <c r="Q35" s="11">
        <v>415.97799999999955</v>
      </c>
      <c r="R35" s="11">
        <v>424.52900000000102</v>
      </c>
      <c r="S35" s="11">
        <v>415.52599999999904</v>
      </c>
      <c r="T35" s="11">
        <v>407.88600000000059</v>
      </c>
      <c r="U35" s="11">
        <v>405.58999999999941</v>
      </c>
      <c r="V35" s="11">
        <v>401.33700000000084</v>
      </c>
      <c r="W35" s="11">
        <v>428.92799999999949</v>
      </c>
      <c r="X35" s="11">
        <v>421.24300000000005</v>
      </c>
      <c r="Y35" s="11">
        <v>414.09699999999975</v>
      </c>
      <c r="Z35" s="11">
        <v>414.10999999999962</v>
      </c>
      <c r="AA35" s="11">
        <v>414.84399999999948</v>
      </c>
      <c r="AB35" s="11">
        <v>416.31699999999972</v>
      </c>
      <c r="AC35" s="11">
        <v>417.00599999999974</v>
      </c>
      <c r="AD35" s="11">
        <v>417.58199999999954</v>
      </c>
      <c r="AE35" s="11">
        <v>418.21099999999927</v>
      </c>
      <c r="AF35" s="11">
        <v>418.92299999999955</v>
      </c>
      <c r="AG35" s="11">
        <v>420.005</v>
      </c>
      <c r="AH35" s="11">
        <v>421.1670000000002</v>
      </c>
      <c r="AI35" s="11">
        <v>422.3760000000006</v>
      </c>
      <c r="AJ35" s="11">
        <v>423.60399999999998</v>
      </c>
      <c r="AK35" s="172">
        <v>424.89300000000009</v>
      </c>
      <c r="AL35" s="11">
        <v>426.25200000000024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461.38599999999929</v>
      </c>
      <c r="N36" s="11">
        <v>473.97499999999985</v>
      </c>
      <c r="O36" s="11">
        <v>497.20000000000078</v>
      </c>
      <c r="P36" s="11">
        <v>530.34000000000037</v>
      </c>
      <c r="Q36" s="11">
        <v>544.09900000000118</v>
      </c>
      <c r="R36" s="11">
        <v>540.82500000000005</v>
      </c>
      <c r="S36" s="11">
        <v>559.77800000000207</v>
      </c>
      <c r="T36" s="11">
        <v>584.79699999999832</v>
      </c>
      <c r="U36" s="11">
        <v>585.91399999999976</v>
      </c>
      <c r="V36" s="11">
        <v>590.66500000000065</v>
      </c>
      <c r="W36" s="11">
        <v>585.47700000000066</v>
      </c>
      <c r="X36" s="11">
        <v>593.34600000000023</v>
      </c>
      <c r="Y36" s="11">
        <v>598.25099999999793</v>
      </c>
      <c r="Z36" s="11">
        <v>601.46900000000028</v>
      </c>
      <c r="AA36" s="11">
        <v>606.17699999999775</v>
      </c>
      <c r="AB36" s="11">
        <v>608.80600000000015</v>
      </c>
      <c r="AC36" s="11">
        <v>610.21000000000049</v>
      </c>
      <c r="AD36" s="11">
        <v>611.19600000000116</v>
      </c>
      <c r="AE36" s="11">
        <v>612.07200000000034</v>
      </c>
      <c r="AF36" s="11">
        <v>612.88899999999876</v>
      </c>
      <c r="AG36" s="11">
        <v>613.70099999999957</v>
      </c>
      <c r="AH36" s="11">
        <v>614.54999999999836</v>
      </c>
      <c r="AI36" s="11">
        <v>615.42400000000043</v>
      </c>
      <c r="AJ36" s="11">
        <v>616.31700000000001</v>
      </c>
      <c r="AK36" s="172">
        <v>617.29400000000101</v>
      </c>
      <c r="AL36" s="11">
        <v>618.37099999999953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4830.4909999999963</v>
      </c>
      <c r="N38" s="11">
        <f t="shared" ref="N38:AL38" si="21">SUM(N5,N11,N16,N18,N23,N33)</f>
        <v>4859.7899999999991</v>
      </c>
      <c r="O38" s="11">
        <f t="shared" si="21"/>
        <v>5089.394000000003</v>
      </c>
      <c r="P38" s="11">
        <f t="shared" si="21"/>
        <v>5198.128999999999</v>
      </c>
      <c r="Q38" s="11">
        <f t="shared" si="21"/>
        <v>5490.2619999999979</v>
      </c>
      <c r="R38" s="11">
        <f t="shared" si="21"/>
        <v>5578.8840000000018</v>
      </c>
      <c r="S38" s="11">
        <f t="shared" si="21"/>
        <v>5743.232</v>
      </c>
      <c r="T38" s="11">
        <f t="shared" si="21"/>
        <v>5870.0560000000023</v>
      </c>
      <c r="U38" s="11">
        <f t="shared" si="21"/>
        <v>5908.4909999999982</v>
      </c>
      <c r="V38" s="11">
        <f t="shared" si="21"/>
        <v>5975.0629999999983</v>
      </c>
      <c r="W38" s="11">
        <f t="shared" si="21"/>
        <v>5942.4600000000009</v>
      </c>
      <c r="X38" s="11">
        <f t="shared" si="21"/>
        <v>5992.7610000000004</v>
      </c>
      <c r="Y38" s="11">
        <f t="shared" si="21"/>
        <v>6036.2909999999983</v>
      </c>
      <c r="Z38" s="11">
        <f t="shared" si="21"/>
        <v>6094.7569999999978</v>
      </c>
      <c r="AA38" s="11">
        <f t="shared" si="21"/>
        <v>6148.3629999999957</v>
      </c>
      <c r="AB38" s="11">
        <f t="shared" si="21"/>
        <v>6184.7059999999983</v>
      </c>
      <c r="AC38" s="11">
        <f t="shared" si="21"/>
        <v>6216.3970000000027</v>
      </c>
      <c r="AD38" s="11">
        <f t="shared" si="21"/>
        <v>6245.5570000000007</v>
      </c>
      <c r="AE38" s="11">
        <f t="shared" si="21"/>
        <v>6274.1429999999946</v>
      </c>
      <c r="AF38" s="11">
        <f t="shared" si="21"/>
        <v>6302.4290000000001</v>
      </c>
      <c r="AG38" s="11">
        <f t="shared" si="21"/>
        <v>6332.8429999999953</v>
      </c>
      <c r="AH38" s="11">
        <f t="shared" si="21"/>
        <v>6362.926999999997</v>
      </c>
      <c r="AI38" s="11">
        <f t="shared" si="21"/>
        <v>6393.38</v>
      </c>
      <c r="AJ38" s="11">
        <f t="shared" si="21"/>
        <v>6424.0629999999992</v>
      </c>
      <c r="AK38" s="11">
        <f t="shared" si="21"/>
        <v>6454.7849999999999</v>
      </c>
      <c r="AL38" s="11">
        <f t="shared" si="21"/>
        <v>6485.7839999999987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London Enterprise Panel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London Enterprise Panel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London Enterprise Panel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London Enterprise Panel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London Enterprise Panel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London Enterprise Panel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London Enterprise Panel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21.305049540374039</v>
      </c>
      <c r="N231" s="40">
        <f>'Ind T1'!D25</f>
        <v>21.447969359490852</v>
      </c>
      <c r="O231" s="40">
        <f>'Ind T1'!F25</f>
        <v>20.164886773904279</v>
      </c>
    </row>
    <row r="232" spans="1:15" x14ac:dyDescent="0.2">
      <c r="L232" t="str">
        <f>L23</f>
        <v>Business and other services</v>
      </c>
      <c r="M232" s="40">
        <f>'Ind T1'!B24</f>
        <v>46.994506428167377</v>
      </c>
      <c r="N232" s="40">
        <f>'Ind T1'!D24</f>
        <v>47.193771603006155</v>
      </c>
      <c r="O232" s="40">
        <f>'Ind T1'!F24</f>
        <v>48.08518137514293</v>
      </c>
    </row>
    <row r="233" spans="1:15" x14ac:dyDescent="0.2">
      <c r="L233" t="str">
        <f>L18</f>
        <v>Trade, accomod. and transport</v>
      </c>
      <c r="M233" s="40">
        <f>'Ind T1'!B23</f>
        <v>23.715208991619082</v>
      </c>
      <c r="N233" s="40">
        <f>'Ind T1'!D23</f>
        <v>23.33185246514072</v>
      </c>
      <c r="O233" s="40">
        <f>'Ind T1'!F23</f>
        <v>23.293513937559453</v>
      </c>
    </row>
    <row r="234" spans="1:15" x14ac:dyDescent="0.2">
      <c r="L234" t="str">
        <f>L16</f>
        <v>Construction</v>
      </c>
      <c r="M234" s="40">
        <f>'Ind T1'!B22</f>
        <v>5.1880089279504586</v>
      </c>
      <c r="N234" s="40">
        <f>'Ind T1'!D22</f>
        <v>5.0112747919211822</v>
      </c>
      <c r="O234" s="40">
        <f>'Ind T1'!F22</f>
        <v>5.8532630750576917</v>
      </c>
    </row>
    <row r="235" spans="1:15" x14ac:dyDescent="0.2">
      <c r="L235" t="str">
        <f>L11</f>
        <v>Manufacturing</v>
      </c>
      <c r="M235" s="40">
        <f>'Ind T1'!B21</f>
        <v>2.2219497662973438</v>
      </c>
      <c r="N235" s="40">
        <f>'Ind T1'!D21</f>
        <v>2.4617246056347053</v>
      </c>
      <c r="O235" s="40">
        <f>'Ind T1'!F21</f>
        <v>2.0465220550052243</v>
      </c>
    </row>
    <row r="236" spans="1:15" x14ac:dyDescent="0.2">
      <c r="L236" t="str">
        <f>L5</f>
        <v>Primary sector and utilities</v>
      </c>
      <c r="M236" s="40">
        <f>'Ind T1'!B20</f>
        <v>0.57527634559169882</v>
      </c>
      <c r="N236" s="40">
        <f>'Ind T1'!D20</f>
        <v>0.5534071748063939</v>
      </c>
      <c r="O236" s="40">
        <f>'Ind T1'!F20</f>
        <v>0.55663278333043487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London Enterprise Panel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85.952999999999065</v>
      </c>
      <c r="O261" s="11">
        <f>'Ind T1'!F50</f>
        <v>33.313999999999396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182.70199999999795</v>
      </c>
      <c r="O262" s="11">
        <f>'Ind T1'!F49</f>
        <v>314.22999999999956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63.442000000002736</v>
      </c>
      <c r="O263" s="11">
        <f>'Ind T1'!F48</f>
        <v>124.28099999999904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8.3599999999997863</v>
      </c>
      <c r="O264" s="11">
        <f>'Ind T1'!F47</f>
        <v>81.837000000000103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22.327000000000169</v>
      </c>
      <c r="O265" s="11">
        <f>'Ind T1'!F46</f>
        <v>-13.554000000000116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0.79200000000003712</v>
      </c>
      <c r="O266" s="11">
        <f>'Ind T1'!F45</f>
        <v>3.2159999999999656</v>
      </c>
    </row>
    <row r="268" spans="1:16" x14ac:dyDescent="0.2">
      <c r="L268" t="str">
        <f>L38</f>
        <v>All industries</v>
      </c>
      <c r="N268" s="11">
        <f>'Ind T1'!D14-'Ind T1'!B14</f>
        <v>363.57599999999911</v>
      </c>
      <c r="O268" s="11">
        <f>SUM(O261:O266)</f>
        <v>543.32399999999802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London Enterprise Panel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219.8140195417003</v>
      </c>
      <c r="C9" s="249">
        <f>SUM(C26,C43,C60,C77,C94,C111,C128,C145,C162,C179,C196,C213,C230,C247,C264,C281,C298,C315,C332,C349,C366,C383)</f>
        <v>407.13658169031703</v>
      </c>
      <c r="D9" s="249">
        <f>SUM(B9:C9)</f>
        <v>626.95060123201733</v>
      </c>
      <c r="E9" s="238"/>
      <c r="F9" s="249">
        <f>SUM(F26,F43,F60,F77,F94,F111,F128,F145,F162,F179,F196,F213,F230,F247,F264,F281,F298,F315,F332,F349,F366,F383)</f>
        <v>269.32370458363766</v>
      </c>
      <c r="G9" s="249">
        <f>SUM(G26,G43,G60,G77,G94,G111,G128,G145,G162,G179,G196,G213,G230,G247,G264,G281,G298,G315,G332,G349,G366,G383)</f>
        <v>456.24353828639323</v>
      </c>
      <c r="H9" s="249">
        <f>SUM(F9:G9)</f>
        <v>725.5672428700309</v>
      </c>
      <c r="I9" s="238"/>
      <c r="J9" s="249">
        <f>SUM(J26,J43,J60,J77,J94,J111,J128,J145,J162,J179,J196,J213,J230,J247,J264,J281,J298,J315,J332,J349,J366,J383)</f>
        <v>326.86020445337891</v>
      </c>
      <c r="K9" s="249">
        <f>SUM(K26,K43,K60,K77,K94,K111,K128,K145,K162,K179,K196,K213,K230,K247,K264,K281,K298,K315,K332,K349,K366,K383)</f>
        <v>499.04166040191882</v>
      </c>
      <c r="L9" s="249">
        <f>SUM(J9:K9)</f>
        <v>825.90186485529773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761.18080001289491</v>
      </c>
      <c r="C10" s="249">
        <f t="shared" si="0"/>
        <v>756.84257741961426</v>
      </c>
      <c r="D10" s="249">
        <f t="shared" ref="D10:D17" si="1">SUM(B10:C10)</f>
        <v>1518.0233774325093</v>
      </c>
      <c r="E10" s="238"/>
      <c r="F10" s="249">
        <f t="shared" ref="F10:G17" si="2">SUM(F27,F44,F61,F78,F95,F112,F129,F146,F163,F180,F197,F214,F231,F248,F265,F282,F299,F316,F333,F350,F367,F384)</f>
        <v>911.78884839373313</v>
      </c>
      <c r="G10" s="249">
        <f t="shared" si="2"/>
        <v>904.16238962305317</v>
      </c>
      <c r="H10" s="249">
        <f t="shared" ref="H10:H17" si="3">SUM(F10:G10)</f>
        <v>1815.9512380167862</v>
      </c>
      <c r="I10" s="238"/>
      <c r="J10" s="249">
        <f t="shared" ref="J10:K17" si="4">SUM(J27,J44,J61,J78,J95,J112,J129,J146,J163,J180,J197,J214,J231,J248,J265,J282,J299,J316,J333,J350,J367,J384)</f>
        <v>1075.9582292784239</v>
      </c>
      <c r="K10" s="249">
        <f t="shared" si="4"/>
        <v>1068.2832800139165</v>
      </c>
      <c r="L10" s="249">
        <f t="shared" ref="L10:L17" si="5">SUM(J10:K10)</f>
        <v>2144.2415092923402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442.9417967788512</v>
      </c>
      <c r="C11" s="249">
        <f t="shared" si="0"/>
        <v>530.75257441653355</v>
      </c>
      <c r="D11" s="249">
        <f t="shared" si="1"/>
        <v>973.69437119538475</v>
      </c>
      <c r="E11" s="238"/>
      <c r="F11" s="249">
        <f t="shared" si="2"/>
        <v>507.51797522082961</v>
      </c>
      <c r="G11" s="249">
        <f t="shared" si="2"/>
        <v>579.71335913285975</v>
      </c>
      <c r="H11" s="249">
        <f t="shared" si="3"/>
        <v>1087.2313343536894</v>
      </c>
      <c r="I11" s="238"/>
      <c r="J11" s="249">
        <f t="shared" si="4"/>
        <v>566.02743490016235</v>
      </c>
      <c r="K11" s="249">
        <f t="shared" si="4"/>
        <v>586.71250185992085</v>
      </c>
      <c r="L11" s="249">
        <f t="shared" si="5"/>
        <v>1152.7399367600833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391.91068084602017</v>
      </c>
      <c r="C12" s="249">
        <f t="shared" si="0"/>
        <v>110.67327298325675</v>
      </c>
      <c r="D12" s="249">
        <f t="shared" si="1"/>
        <v>502.58395382927694</v>
      </c>
      <c r="E12" s="238"/>
      <c r="F12" s="249">
        <f t="shared" si="2"/>
        <v>370.19804551240429</v>
      </c>
      <c r="G12" s="249">
        <f t="shared" si="2"/>
        <v>122.82754144849329</v>
      </c>
      <c r="H12" s="249">
        <f t="shared" si="3"/>
        <v>493.02558696089761</v>
      </c>
      <c r="I12" s="238"/>
      <c r="J12" s="249">
        <f t="shared" si="4"/>
        <v>298.64754867738878</v>
      </c>
      <c r="K12" s="249">
        <f t="shared" si="4"/>
        <v>115.90630140818959</v>
      </c>
      <c r="L12" s="249">
        <f t="shared" si="5"/>
        <v>414.55385008557835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47.901160277625543</v>
      </c>
      <c r="C13" s="249">
        <f t="shared" si="0"/>
        <v>390.45846336189459</v>
      </c>
      <c r="D13" s="249">
        <f t="shared" si="1"/>
        <v>438.35962363952012</v>
      </c>
      <c r="E13" s="238"/>
      <c r="F13" s="249">
        <f t="shared" si="2"/>
        <v>51.869551703772935</v>
      </c>
      <c r="G13" s="249">
        <f t="shared" si="2"/>
        <v>309.97726411328364</v>
      </c>
      <c r="H13" s="249">
        <f t="shared" si="3"/>
        <v>361.84681581705655</v>
      </c>
      <c r="I13" s="238"/>
      <c r="J13" s="249">
        <f t="shared" si="4"/>
        <v>67.278257947562921</v>
      </c>
      <c r="K13" s="249">
        <f t="shared" si="4"/>
        <v>341.33457312210481</v>
      </c>
      <c r="L13" s="249">
        <f t="shared" si="5"/>
        <v>408.61283106966772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262.92249640984141</v>
      </c>
      <c r="C14" s="249">
        <f t="shared" si="0"/>
        <v>96.371869396689107</v>
      </c>
      <c r="D14" s="249">
        <f t="shared" si="1"/>
        <v>359.29436580653055</v>
      </c>
      <c r="E14" s="238"/>
      <c r="F14" s="249">
        <f t="shared" si="2"/>
        <v>253.7077493139449</v>
      </c>
      <c r="G14" s="249">
        <f t="shared" si="2"/>
        <v>104.82967877097946</v>
      </c>
      <c r="H14" s="249">
        <f t="shared" si="3"/>
        <v>358.53742808492439</v>
      </c>
      <c r="I14" s="238"/>
      <c r="J14" s="249">
        <f t="shared" si="4"/>
        <v>274.72939956334443</v>
      </c>
      <c r="K14" s="249">
        <f t="shared" si="4"/>
        <v>133.86892257975211</v>
      </c>
      <c r="L14" s="249">
        <f t="shared" si="5"/>
        <v>408.59832214309654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216.51104136614111</v>
      </c>
      <c r="C15" s="249">
        <f t="shared" si="0"/>
        <v>179.3659278488432</v>
      </c>
      <c r="D15" s="249">
        <f t="shared" si="1"/>
        <v>395.87696921498434</v>
      </c>
      <c r="E15" s="238"/>
      <c r="F15" s="249">
        <f t="shared" si="2"/>
        <v>192.3145214121609</v>
      </c>
      <c r="G15" s="249">
        <f t="shared" si="2"/>
        <v>169.79494045253247</v>
      </c>
      <c r="H15" s="249">
        <f t="shared" si="3"/>
        <v>362.10946186469334</v>
      </c>
      <c r="I15" s="238"/>
      <c r="J15" s="249">
        <f t="shared" si="4"/>
        <v>185.7701871161554</v>
      </c>
      <c r="K15" s="249">
        <f t="shared" si="4"/>
        <v>175.74514980611849</v>
      </c>
      <c r="L15" s="249">
        <f t="shared" si="5"/>
        <v>361.51533692227389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20.390118045456038</v>
      </c>
      <c r="C16" s="249">
        <f t="shared" si="0"/>
        <v>197.34107717332128</v>
      </c>
      <c r="D16" s="249">
        <f t="shared" si="1"/>
        <v>217.73119521877732</v>
      </c>
      <c r="E16" s="238"/>
      <c r="F16" s="249">
        <f t="shared" si="2"/>
        <v>19.802427999530522</v>
      </c>
      <c r="G16" s="249">
        <f t="shared" si="2"/>
        <v>194.79026492175385</v>
      </c>
      <c r="H16" s="249">
        <f t="shared" si="3"/>
        <v>214.59269292128437</v>
      </c>
      <c r="I16" s="238"/>
      <c r="J16" s="249">
        <f t="shared" si="4"/>
        <v>31.660993431281657</v>
      </c>
      <c r="K16" s="249">
        <f t="shared" si="4"/>
        <v>211.15990022655163</v>
      </c>
      <c r="L16" s="249">
        <f t="shared" si="5"/>
        <v>242.8208936578333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263.83128121465245</v>
      </c>
      <c r="C17" s="249">
        <f t="shared" si="0"/>
        <v>282.53826121634637</v>
      </c>
      <c r="D17" s="249">
        <f t="shared" si="1"/>
        <v>546.36954243099876</v>
      </c>
      <c r="E17" s="238"/>
      <c r="F17" s="249">
        <f t="shared" si="2"/>
        <v>250.30963829127435</v>
      </c>
      <c r="G17" s="249">
        <f t="shared" si="2"/>
        <v>273.28856081936249</v>
      </c>
      <c r="H17" s="249">
        <f t="shared" si="3"/>
        <v>523.59819911063687</v>
      </c>
      <c r="I17" s="238"/>
      <c r="J17" s="249">
        <f t="shared" si="4"/>
        <v>249.9145856114832</v>
      </c>
      <c r="K17" s="249">
        <f t="shared" si="4"/>
        <v>276.88486960234411</v>
      </c>
      <c r="L17" s="249">
        <f t="shared" si="5"/>
        <v>526.79945521382729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2627.403394493183</v>
      </c>
      <c r="C19" s="247">
        <f t="shared" ref="C19:L19" si="6">SUM(C9:C17)</f>
        <v>2951.4806055068152</v>
      </c>
      <c r="D19" s="247">
        <f t="shared" si="6"/>
        <v>5578.884</v>
      </c>
      <c r="E19" s="247"/>
      <c r="F19" s="247">
        <f t="shared" si="6"/>
        <v>2826.8324624312891</v>
      </c>
      <c r="G19" s="247">
        <f t="shared" si="6"/>
        <v>3115.6275375687114</v>
      </c>
      <c r="H19" s="247">
        <f t="shared" si="6"/>
        <v>5942.4599999999991</v>
      </c>
      <c r="I19" s="247"/>
      <c r="J19" s="247">
        <f t="shared" si="6"/>
        <v>3076.8468409791813</v>
      </c>
      <c r="K19" s="247">
        <f t="shared" si="6"/>
        <v>3408.9371590208166</v>
      </c>
      <c r="L19" s="247">
        <f t="shared" si="6"/>
        <v>6485.7839999999978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0.10925252170977882</v>
      </c>
      <c r="C26" s="302">
        <v>0.11299828971039216</v>
      </c>
      <c r="D26" s="302">
        <f>SUM(B26:C26)</f>
        <v>0.222250811420171</v>
      </c>
      <c r="E26" s="303"/>
      <c r="F26" s="302">
        <v>5.1925619085299413E-2</v>
      </c>
      <c r="G26" s="302">
        <v>8.9192815779057341E-2</v>
      </c>
      <c r="H26" s="302">
        <f>SUM(F26:G26)</f>
        <v>0.14111843486435677</v>
      </c>
      <c r="I26" s="303"/>
      <c r="J26" s="302">
        <v>4.7022137915389624E-2</v>
      </c>
      <c r="K26" s="302">
        <v>9.9290008864120816E-2</v>
      </c>
      <c r="L26" s="302">
        <f>SUM(J26:K26)</f>
        <v>0.14631214677951043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0.34885910045525009</v>
      </c>
      <c r="C27" s="302">
        <v>0.32460348933957339</v>
      </c>
      <c r="D27" s="302">
        <f t="shared" ref="D27:D34" si="7">SUM(B27:C27)</f>
        <v>0.67346258979482343</v>
      </c>
      <c r="E27" s="303"/>
      <c r="F27" s="302">
        <v>0.22426528799967593</v>
      </c>
      <c r="G27" s="302">
        <v>0.28712004172428524</v>
      </c>
      <c r="H27" s="302">
        <f t="shared" ref="H27:H34" si="8">SUM(F27:G27)</f>
        <v>0.51138532972396122</v>
      </c>
      <c r="I27" s="303"/>
      <c r="J27" s="302">
        <v>0.22838165867401677</v>
      </c>
      <c r="K27" s="302">
        <v>0.33725130929754166</v>
      </c>
      <c r="L27" s="302">
        <f t="shared" ref="L27:L34" si="9">SUM(J27:K27)</f>
        <v>0.56563296797155838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0.20787962841020274</v>
      </c>
      <c r="C28" s="302">
        <v>0.14588784697891102</v>
      </c>
      <c r="D28" s="302">
        <f t="shared" si="7"/>
        <v>0.35376747538911379</v>
      </c>
      <c r="E28" s="303"/>
      <c r="F28" s="302">
        <v>0.10945867729270009</v>
      </c>
      <c r="G28" s="302">
        <v>0.11704362456513741</v>
      </c>
      <c r="H28" s="302">
        <f t="shared" si="8"/>
        <v>0.22650230185783748</v>
      </c>
      <c r="I28" s="303"/>
      <c r="J28" s="302">
        <v>9.9645024139600219E-2</v>
      </c>
      <c r="K28" s="302">
        <v>0.1208052387426258</v>
      </c>
      <c r="L28" s="302">
        <f t="shared" si="9"/>
        <v>0.22045026288222602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0.28088859933511628</v>
      </c>
      <c r="C29" s="302">
        <v>2.1457514291126838E-2</v>
      </c>
      <c r="D29" s="302">
        <f t="shared" si="7"/>
        <v>0.30234611362624314</v>
      </c>
      <c r="E29" s="303"/>
      <c r="F29" s="302">
        <v>7.2994407291923968E-2</v>
      </c>
      <c r="G29" s="302">
        <v>1.6984082257349299E-2</v>
      </c>
      <c r="H29" s="302">
        <f t="shared" si="8"/>
        <v>8.9978489549273261E-2</v>
      </c>
      <c r="I29" s="303"/>
      <c r="J29" s="302">
        <v>7.7121878504396432E-2</v>
      </c>
      <c r="K29" s="302">
        <v>1.2369441334325387E-2</v>
      </c>
      <c r="L29" s="302">
        <f t="shared" si="9"/>
        <v>8.9491319838721814E-2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7.0846079194809694E-3</v>
      </c>
      <c r="C30" s="302">
        <v>4.0082129510341659E-2</v>
      </c>
      <c r="D30" s="302">
        <f t="shared" si="7"/>
        <v>4.7166737429822629E-2</v>
      </c>
      <c r="E30" s="303"/>
      <c r="F30" s="302">
        <v>3.4428486447425606E-3</v>
      </c>
      <c r="G30" s="302">
        <v>2.5895723152498069E-2</v>
      </c>
      <c r="H30" s="302">
        <f t="shared" si="8"/>
        <v>2.9338571797240628E-2</v>
      </c>
      <c r="I30" s="303"/>
      <c r="J30" s="302">
        <v>8.8232031114120705E-3</v>
      </c>
      <c r="K30" s="302">
        <v>2.9367142919431106E-2</v>
      </c>
      <c r="L30" s="302">
        <f t="shared" si="9"/>
        <v>3.8190346030843175E-2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4.874614740564334E-3</v>
      </c>
      <c r="C31" s="302">
        <v>1.7509149308059084E-3</v>
      </c>
      <c r="D31" s="302">
        <f t="shared" si="7"/>
        <v>6.6255296713702422E-3</v>
      </c>
      <c r="E31" s="303"/>
      <c r="F31" s="302">
        <v>2.2766887667503466E-3</v>
      </c>
      <c r="G31" s="302">
        <v>1.4832605938393233E-3</v>
      </c>
      <c r="H31" s="302">
        <f t="shared" si="8"/>
        <v>3.7599493605896699E-3</v>
      </c>
      <c r="I31" s="303"/>
      <c r="J31" s="302">
        <v>2.0676508702602734E-3</v>
      </c>
      <c r="K31" s="302">
        <v>1.9627551281286943E-3</v>
      </c>
      <c r="L31" s="302">
        <f t="shared" si="9"/>
        <v>4.0304059983889678E-3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4.2886311104791616E-2</v>
      </c>
      <c r="C32" s="302">
        <v>9.8309236528096554E-3</v>
      </c>
      <c r="D32" s="302">
        <f t="shared" si="7"/>
        <v>5.2717234757601275E-2</v>
      </c>
      <c r="E32" s="303"/>
      <c r="F32" s="302">
        <v>1.4241641141065667E-2</v>
      </c>
      <c r="G32" s="302">
        <v>7.0217410865377116E-3</v>
      </c>
      <c r="H32" s="302">
        <f t="shared" si="8"/>
        <v>2.1263382227603378E-2</v>
      </c>
      <c r="I32" s="303"/>
      <c r="J32" s="302">
        <v>1.3996554840447307E-2</v>
      </c>
      <c r="K32" s="302">
        <v>9.7607473897201192E-3</v>
      </c>
      <c r="L32" s="302">
        <f t="shared" si="9"/>
        <v>2.3757302230167428E-2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3.8498487692420042E-3</v>
      </c>
      <c r="C33" s="302">
        <v>6.327241141072657E-3</v>
      </c>
      <c r="D33" s="302">
        <f t="shared" si="7"/>
        <v>1.0177089910314661E-2</v>
      </c>
      <c r="E33" s="303"/>
      <c r="F33" s="302">
        <v>5.5611868480434006E-4</v>
      </c>
      <c r="G33" s="302">
        <v>3.9411710585995794E-3</v>
      </c>
      <c r="H33" s="302">
        <f t="shared" si="8"/>
        <v>4.4972897434039198E-3</v>
      </c>
      <c r="I33" s="303"/>
      <c r="J33" s="302">
        <v>1.0377149023808375E-3</v>
      </c>
      <c r="K33" s="302">
        <v>5.3512311313805745E-3</v>
      </c>
      <c r="L33" s="302">
        <f t="shared" si="9"/>
        <v>6.3889460337614116E-3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2.0819225107722175E-2</v>
      </c>
      <c r="C34" s="302">
        <v>5.6671928928177196E-3</v>
      </c>
      <c r="D34" s="302">
        <f t="shared" si="7"/>
        <v>2.6486418000539896E-2</v>
      </c>
      <c r="E34" s="303"/>
      <c r="F34" s="302">
        <v>2.3730106070252001E-3</v>
      </c>
      <c r="G34" s="302">
        <v>3.7832402687083995E-3</v>
      </c>
      <c r="H34" s="302">
        <f t="shared" si="8"/>
        <v>6.1562508757335996E-3</v>
      </c>
      <c r="I34" s="303"/>
      <c r="J34" s="302">
        <v>2.4673014704515738E-3</v>
      </c>
      <c r="K34" s="302">
        <v>3.279000764371558E-3</v>
      </c>
      <c r="L34" s="302">
        <f t="shared" si="9"/>
        <v>5.7463022348231314E-3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1.0263944575521491</v>
      </c>
      <c r="C36" s="311">
        <f t="shared" ref="C36:K36" si="10">SUM(C26:C34)</f>
        <v>0.66860554244785098</v>
      </c>
      <c r="D36" s="311">
        <f t="shared" si="10"/>
        <v>1.6949999999999998</v>
      </c>
      <c r="E36" s="311"/>
      <c r="F36" s="311">
        <f t="shared" si="10"/>
        <v>0.48153429951398752</v>
      </c>
      <c r="G36" s="311">
        <f t="shared" si="10"/>
        <v>0.5524657004860124</v>
      </c>
      <c r="H36" s="311">
        <f t="shared" si="10"/>
        <v>1.034</v>
      </c>
      <c r="I36" s="311"/>
      <c r="J36" s="311">
        <f t="shared" si="10"/>
        <v>0.48056312442835514</v>
      </c>
      <c r="K36" s="311">
        <f t="shared" si="10"/>
        <v>0.61943687557164573</v>
      </c>
      <c r="L36" s="311">
        <f>SUM(L26:L34)</f>
        <v>1.1000000000000008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7.4907068201883129E-2</v>
      </c>
      <c r="C43" s="302">
        <v>0.57718425721676703</v>
      </c>
      <c r="D43" s="302">
        <f>SUM(B43:C43)</f>
        <v>0.65209132541865011</v>
      </c>
      <c r="E43" s="303"/>
      <c r="F43" s="302">
        <v>6.0839334686810249E-2</v>
      </c>
      <c r="G43" s="302">
        <v>0.47375395911031515</v>
      </c>
      <c r="H43" s="302">
        <f>SUM(F43:G43)</f>
        <v>0.53459329379712539</v>
      </c>
      <c r="I43" s="303"/>
      <c r="J43" s="302">
        <v>4.401816541998952E-2</v>
      </c>
      <c r="K43" s="302">
        <v>0.29892096734236084</v>
      </c>
      <c r="L43" s="302">
        <f>SUM(J43:K43)</f>
        <v>0.34293913276235038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0.19812013874937209</v>
      </c>
      <c r="C44" s="302">
        <v>0.92267637622665732</v>
      </c>
      <c r="D44" s="302">
        <f t="shared" ref="D44:D51" si="11">SUM(B44:C44)</f>
        <v>1.1207965149760295</v>
      </c>
      <c r="E44" s="303"/>
      <c r="F44" s="302">
        <v>0.17901253427694241</v>
      </c>
      <c r="G44" s="302">
        <v>0.72302450146045116</v>
      </c>
      <c r="H44" s="302">
        <f t="shared" ref="H44:H51" si="12">SUM(F44:G44)</f>
        <v>0.90203703573739358</v>
      </c>
      <c r="I44" s="303"/>
      <c r="J44" s="302">
        <v>0.12469208787747386</v>
      </c>
      <c r="K44" s="302">
        <v>0.49099192914129991</v>
      </c>
      <c r="L44" s="302">
        <f t="shared" ref="L44:L51" si="13">SUM(J44:K44)</f>
        <v>0.61568401701877373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0.20742250882610921</v>
      </c>
      <c r="C45" s="302">
        <v>0.52434323920202586</v>
      </c>
      <c r="D45" s="302">
        <f t="shared" si="11"/>
        <v>0.7317657480281351</v>
      </c>
      <c r="E45" s="303"/>
      <c r="F45" s="302">
        <v>0.16309150271486106</v>
      </c>
      <c r="G45" s="302">
        <v>0.37652454413271663</v>
      </c>
      <c r="H45" s="302">
        <f t="shared" si="12"/>
        <v>0.53961604684757769</v>
      </c>
      <c r="I45" s="303"/>
      <c r="J45" s="302">
        <v>0.1015578391558337</v>
      </c>
      <c r="K45" s="302">
        <v>0.19131511968927353</v>
      </c>
      <c r="L45" s="302">
        <f t="shared" si="13"/>
        <v>0.29287295884510722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0.23075514256661134</v>
      </c>
      <c r="C46" s="302">
        <v>0.22789209744359998</v>
      </c>
      <c r="D46" s="302">
        <f t="shared" si="11"/>
        <v>0.45864724001021129</v>
      </c>
      <c r="E46" s="303"/>
      <c r="F46" s="302">
        <v>0.15024707952374389</v>
      </c>
      <c r="G46" s="302">
        <v>0.27206413277119401</v>
      </c>
      <c r="H46" s="302">
        <f t="shared" si="12"/>
        <v>0.4223112122949379</v>
      </c>
      <c r="I46" s="303"/>
      <c r="J46" s="302">
        <v>5.2533759263740813E-2</v>
      </c>
      <c r="K46" s="302">
        <v>0.17608741733929267</v>
      </c>
      <c r="L46" s="302">
        <f t="shared" si="13"/>
        <v>0.22862117660303349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5.1875842204362321E-3</v>
      </c>
      <c r="C47" s="302">
        <v>0.34597698653013143</v>
      </c>
      <c r="D47" s="302">
        <f t="shared" si="11"/>
        <v>0.35116457075056767</v>
      </c>
      <c r="E47" s="303"/>
      <c r="F47" s="302">
        <v>4.026284668253906E-3</v>
      </c>
      <c r="G47" s="302">
        <v>5.4506956328477275E-2</v>
      </c>
      <c r="H47" s="302">
        <f>SUM(F47:G47)</f>
        <v>5.8533240996731184E-2</v>
      </c>
      <c r="I47" s="303"/>
      <c r="J47" s="302">
        <v>4.1323464197897553E-3</v>
      </c>
      <c r="K47" s="302">
        <v>2.1690279740217838E-2</v>
      </c>
      <c r="L47" s="302">
        <f t="shared" si="13"/>
        <v>2.5822626160007592E-2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5.472079478971327E-2</v>
      </c>
      <c r="C48" s="302">
        <v>1.3993545396354466E-2</v>
      </c>
      <c r="D48" s="302">
        <f t="shared" si="11"/>
        <v>6.8714340186067729E-2</v>
      </c>
      <c r="E48" s="303"/>
      <c r="F48" s="302">
        <v>4.2004351976104186E-2</v>
      </c>
      <c r="G48" s="302">
        <v>5.9007628183870538E-3</v>
      </c>
      <c r="H48" s="302">
        <f t="shared" si="12"/>
        <v>4.7905114794491242E-2</v>
      </c>
      <c r="I48" s="303"/>
      <c r="J48" s="302">
        <v>3.0218757192503758E-2</v>
      </c>
      <c r="K48" s="302">
        <v>3.5728135270529419E-3</v>
      </c>
      <c r="L48" s="302">
        <f t="shared" si="13"/>
        <v>3.3791570719556699E-2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5.8974538675108434E-2</v>
      </c>
      <c r="C49" s="302">
        <v>9.0430960262990315E-2</v>
      </c>
      <c r="D49" s="302">
        <f t="shared" si="11"/>
        <v>0.14940549893809874</v>
      </c>
      <c r="E49" s="303"/>
      <c r="F49" s="302">
        <v>4.2194922630881405E-2</v>
      </c>
      <c r="G49" s="302">
        <v>5.653088927409497E-2</v>
      </c>
      <c r="H49" s="302">
        <f t="shared" si="12"/>
        <v>9.8725811904976368E-2</v>
      </c>
      <c r="I49" s="303"/>
      <c r="J49" s="302">
        <v>2.4022406725264039E-2</v>
      </c>
      <c r="K49" s="302">
        <v>3.59444847757849E-2</v>
      </c>
      <c r="L49" s="302">
        <f t="shared" si="13"/>
        <v>5.996689150104894E-2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4.7465775788207674E-3</v>
      </c>
      <c r="C50" s="302">
        <v>0.22163988660912456</v>
      </c>
      <c r="D50" s="302">
        <f t="shared" si="11"/>
        <v>0.22638646418794534</v>
      </c>
      <c r="E50" s="303"/>
      <c r="F50" s="302">
        <v>2.8278771075647613E-3</v>
      </c>
      <c r="G50" s="302">
        <v>6.6056996410023161E-2</v>
      </c>
      <c r="H50" s="302">
        <f t="shared" si="12"/>
        <v>6.8884873517587916E-2</v>
      </c>
      <c r="I50" s="303"/>
      <c r="J50" s="302">
        <v>2.6558791047481428E-3</v>
      </c>
      <c r="K50" s="302">
        <v>2.9891250013301774E-2</v>
      </c>
      <c r="L50" s="302">
        <f t="shared" si="13"/>
        <v>3.2547129118049918E-2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2.8962924663009884E-2</v>
      </c>
      <c r="C51" s="302">
        <v>0.47306537284128514</v>
      </c>
      <c r="D51" s="302">
        <f t="shared" si="11"/>
        <v>0.50202829750429501</v>
      </c>
      <c r="E51" s="303"/>
      <c r="F51" s="302">
        <v>2.3002875266666473E-2</v>
      </c>
      <c r="G51" s="302">
        <v>8.3904948425081883E-3</v>
      </c>
      <c r="H51" s="302">
        <f t="shared" si="12"/>
        <v>3.1393370109174659E-2</v>
      </c>
      <c r="I51" s="303"/>
      <c r="J51" s="302">
        <v>9.1687588363996916E-3</v>
      </c>
      <c r="K51" s="302">
        <v>2.5857384356727043E-3</v>
      </c>
      <c r="L51" s="302">
        <f t="shared" si="13"/>
        <v>1.1754497272072395E-2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0.86379727827106423</v>
      </c>
      <c r="C53" s="311">
        <f t="shared" ref="C53:L53" si="14">SUM(C43:C51)</f>
        <v>3.3972027217289358</v>
      </c>
      <c r="D53" s="311">
        <f t="shared" si="14"/>
        <v>4.2610000000000001</v>
      </c>
      <c r="E53" s="311"/>
      <c r="F53" s="311">
        <f t="shared" si="14"/>
        <v>0.66724676285182827</v>
      </c>
      <c r="G53" s="311">
        <f t="shared" si="14"/>
        <v>2.0367532371481678</v>
      </c>
      <c r="H53" s="311">
        <f t="shared" si="14"/>
        <v>2.7039999999999962</v>
      </c>
      <c r="I53" s="311"/>
      <c r="J53" s="311">
        <f t="shared" si="14"/>
        <v>0.39299999999574325</v>
      </c>
      <c r="K53" s="311">
        <f t="shared" si="14"/>
        <v>1.2510000000042572</v>
      </c>
      <c r="L53" s="311">
        <f t="shared" si="14"/>
        <v>1.6440000000000006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1.2417150878658629</v>
      </c>
      <c r="C60" s="302">
        <v>1.899395631611795</v>
      </c>
      <c r="D60" s="302">
        <f>SUM(B60:C60)</f>
        <v>3.1411107194776582</v>
      </c>
      <c r="E60" s="303"/>
      <c r="F60" s="302">
        <v>2.7060290143686214</v>
      </c>
      <c r="G60" s="302">
        <v>3.586418803317466</v>
      </c>
      <c r="H60" s="302">
        <f>SUM(F60:G60)</f>
        <v>6.292447817686087</v>
      </c>
      <c r="I60" s="303"/>
      <c r="J60" s="302">
        <v>3.2852943531700065</v>
      </c>
      <c r="K60" s="302">
        <v>3.5414104175285384</v>
      </c>
      <c r="L60" s="302">
        <f>SUM(J60:K60)</f>
        <v>6.8267047706985444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0.9449134324987547</v>
      </c>
      <c r="C61" s="302">
        <v>1.1162123802583284</v>
      </c>
      <c r="D61" s="302">
        <f t="shared" ref="D61:D68" si="15">SUM(B61:C61)</f>
        <v>2.0611258127570831</v>
      </c>
      <c r="E61" s="303"/>
      <c r="F61" s="302">
        <v>2.2841123578202751</v>
      </c>
      <c r="G61" s="302">
        <v>2.5691390321412571</v>
      </c>
      <c r="H61" s="302">
        <f t="shared" ref="H61:H68" si="16">SUM(F61:G61)</f>
        <v>4.8532513899615317</v>
      </c>
      <c r="I61" s="303"/>
      <c r="J61" s="302">
        <v>3.0008300410872706</v>
      </c>
      <c r="K61" s="302">
        <v>3.0489495048170019</v>
      </c>
      <c r="L61" s="302">
        <f t="shared" ref="L61:L68" si="17">SUM(J61:K61)</f>
        <v>6.049779545904272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1.4547086716939179</v>
      </c>
      <c r="C62" s="302">
        <v>1.7479124688770415</v>
      </c>
      <c r="D62" s="302">
        <f t="shared" si="15"/>
        <v>3.2026211405709595</v>
      </c>
      <c r="E62" s="303"/>
      <c r="F62" s="302">
        <v>3.0255772528606588</v>
      </c>
      <c r="G62" s="302">
        <v>3.3986894436825388</v>
      </c>
      <c r="H62" s="302">
        <f t="shared" si="16"/>
        <v>6.4242666965431976</v>
      </c>
      <c r="I62" s="303"/>
      <c r="J62" s="302">
        <v>3.5155791745557252</v>
      </c>
      <c r="K62" s="302">
        <v>3.1070784812901628</v>
      </c>
      <c r="L62" s="302">
        <f t="shared" si="17"/>
        <v>6.6226576558458881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2.1698337850328255</v>
      </c>
      <c r="C63" s="302">
        <v>1.036369131346951</v>
      </c>
      <c r="D63" s="302">
        <f t="shared" si="15"/>
        <v>3.2062029163797767</v>
      </c>
      <c r="E63" s="303"/>
      <c r="F63" s="302">
        <v>3.4083867351418529</v>
      </c>
      <c r="G63" s="302">
        <v>1.7280355917102186</v>
      </c>
      <c r="H63" s="302">
        <f t="shared" si="16"/>
        <v>5.1364223268520712</v>
      </c>
      <c r="I63" s="303"/>
      <c r="J63" s="302">
        <v>2.7559518623028167</v>
      </c>
      <c r="K63" s="302">
        <v>1.669820577995361</v>
      </c>
      <c r="L63" s="302">
        <f t="shared" si="17"/>
        <v>4.4257724402981777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0.73993862623680384</v>
      </c>
      <c r="C64" s="302">
        <v>3.9061820710401851</v>
      </c>
      <c r="D64" s="302">
        <f t="shared" si="15"/>
        <v>4.6461206972769888</v>
      </c>
      <c r="E64" s="303"/>
      <c r="F64" s="302">
        <v>1.1137001338092125</v>
      </c>
      <c r="G64" s="302">
        <v>4.7765973604608227</v>
      </c>
      <c r="H64" s="302">
        <f t="shared" si="16"/>
        <v>5.890297494270035</v>
      </c>
      <c r="I64" s="303"/>
      <c r="J64" s="302">
        <v>0.63148499479215014</v>
      </c>
      <c r="K64" s="302">
        <v>4.2557388882227674</v>
      </c>
      <c r="L64" s="302">
        <f t="shared" si="17"/>
        <v>4.8872238830149177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0.12087763939821089</v>
      </c>
      <c r="C65" s="302">
        <v>0.16554218122070935</v>
      </c>
      <c r="D65" s="302">
        <f t="shared" si="15"/>
        <v>0.28641982061892024</v>
      </c>
      <c r="E65" s="303"/>
      <c r="F65" s="302">
        <v>0.22898244762752207</v>
      </c>
      <c r="G65" s="302">
        <v>0.33989549742246244</v>
      </c>
      <c r="H65" s="302">
        <f t="shared" si="16"/>
        <v>0.56887794504998457</v>
      </c>
      <c r="I65" s="303"/>
      <c r="J65" s="302">
        <v>0.21673984523727385</v>
      </c>
      <c r="K65" s="302">
        <v>0.39705598280291637</v>
      </c>
      <c r="L65" s="302">
        <f t="shared" si="17"/>
        <v>0.61379582804019028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0.69629109811761114</v>
      </c>
      <c r="C66" s="302">
        <v>0.91142997649741775</v>
      </c>
      <c r="D66" s="302">
        <f t="shared" si="15"/>
        <v>1.607721074615029</v>
      </c>
      <c r="E66" s="303"/>
      <c r="F66" s="302">
        <v>1.0367678775349471</v>
      </c>
      <c r="G66" s="302">
        <v>1.1145580468331373</v>
      </c>
      <c r="H66" s="302">
        <f t="shared" si="16"/>
        <v>2.1513259243680842</v>
      </c>
      <c r="I66" s="303"/>
      <c r="J66" s="302">
        <v>0.92180909493613872</v>
      </c>
      <c r="K66" s="302">
        <v>1.2004653607087774</v>
      </c>
      <c r="L66" s="302">
        <f t="shared" si="17"/>
        <v>2.122274455644916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1.0793257923621413</v>
      </c>
      <c r="C67" s="302">
        <v>4.5441730885326024</v>
      </c>
      <c r="D67" s="302">
        <f t="shared" si="15"/>
        <v>5.6234988808947435</v>
      </c>
      <c r="E67" s="303"/>
      <c r="F67" s="302">
        <v>1.8075191069947925</v>
      </c>
      <c r="G67" s="302">
        <v>5.6356997449284316</v>
      </c>
      <c r="H67" s="302">
        <f t="shared" si="16"/>
        <v>7.4432188519232243</v>
      </c>
      <c r="I67" s="303"/>
      <c r="J67" s="302">
        <v>2.761597063588519</v>
      </c>
      <c r="K67" s="302">
        <v>5.4966116450877687</v>
      </c>
      <c r="L67" s="302">
        <f t="shared" si="17"/>
        <v>8.2582087086762872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1.7950363496718582</v>
      </c>
      <c r="C68" s="302">
        <v>2.9201425877369185</v>
      </c>
      <c r="D68" s="302">
        <f t="shared" si="15"/>
        <v>4.7151789374087762</v>
      </c>
      <c r="E68" s="303"/>
      <c r="F68" s="302">
        <v>2.3171215333129958</v>
      </c>
      <c r="G68" s="302">
        <v>3.5457700200328701</v>
      </c>
      <c r="H68" s="302">
        <f t="shared" si="16"/>
        <v>5.8628915533458663</v>
      </c>
      <c r="I68" s="303"/>
      <c r="J68" s="302">
        <v>1.8384342671434664</v>
      </c>
      <c r="K68" s="302">
        <v>2.7411484447333145</v>
      </c>
      <c r="L68" s="302">
        <f t="shared" si="17"/>
        <v>4.5795827118767809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10.242640482877988</v>
      </c>
      <c r="C70" s="311">
        <f t="shared" ref="C70:L70" si="18">SUM(C60:C68)</f>
        <v>18.24735951712195</v>
      </c>
      <c r="D70" s="311">
        <f t="shared" si="18"/>
        <v>28.489999999999934</v>
      </c>
      <c r="E70" s="311"/>
      <c r="F70" s="311">
        <f t="shared" si="18"/>
        <v>17.928196459470879</v>
      </c>
      <c r="G70" s="311">
        <f t="shared" si="18"/>
        <v>26.6948035405292</v>
      </c>
      <c r="H70" s="311">
        <f t="shared" si="18"/>
        <v>44.623000000000083</v>
      </c>
      <c r="I70" s="311"/>
      <c r="J70" s="311">
        <f t="shared" si="18"/>
        <v>18.927720696813367</v>
      </c>
      <c r="K70" s="311">
        <f t="shared" si="18"/>
        <v>25.458279303186607</v>
      </c>
      <c r="L70" s="311">
        <f t="shared" si="18"/>
        <v>44.385999999999974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0.2659607729025722</v>
      </c>
      <c r="C77" s="302">
        <v>1.5059200641832506</v>
      </c>
      <c r="D77" s="302">
        <f>SUM(B77:C77)</f>
        <v>1.7718808370858228</v>
      </c>
      <c r="E77" s="303"/>
      <c r="F77" s="302">
        <v>0.52589340806825391</v>
      </c>
      <c r="G77" s="302">
        <v>2.2201572177775728</v>
      </c>
      <c r="H77" s="302">
        <f>SUM(F77:G77)</f>
        <v>2.7460506258458266</v>
      </c>
      <c r="I77" s="303"/>
      <c r="J77" s="302">
        <v>0.68574826636295061</v>
      </c>
      <c r="K77" s="302">
        <v>3.1425697766666234</v>
      </c>
      <c r="L77" s="302">
        <f>SUM(J77:K77)</f>
        <v>3.828318043029574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0.50340257686519319</v>
      </c>
      <c r="C78" s="302">
        <v>1.7367705148327492</v>
      </c>
      <c r="D78" s="302">
        <f t="shared" ref="D78:D85" si="19">SUM(B78:C78)</f>
        <v>2.2401730916979425</v>
      </c>
      <c r="E78" s="303"/>
      <c r="F78" s="302">
        <v>1.2119287886521146</v>
      </c>
      <c r="G78" s="302">
        <v>2.9158551206334762</v>
      </c>
      <c r="H78" s="302">
        <f t="shared" ref="H78:H85" si="20">SUM(F78:G78)</f>
        <v>4.1277839092855908</v>
      </c>
      <c r="I78" s="303"/>
      <c r="J78" s="302">
        <v>1.637876250807611</v>
      </c>
      <c r="K78" s="302">
        <v>4.578845079943159</v>
      </c>
      <c r="L78" s="302">
        <f t="shared" ref="L78:L85" si="21">SUM(J78:K78)</f>
        <v>6.2167213307507705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0.48515466155639331</v>
      </c>
      <c r="C79" s="302">
        <v>1.1725697217619535</v>
      </c>
      <c r="D79" s="302">
        <f t="shared" si="19"/>
        <v>1.6577243833183468</v>
      </c>
      <c r="E79" s="303"/>
      <c r="F79" s="302">
        <v>0.91919302007694437</v>
      </c>
      <c r="G79" s="302">
        <v>1.8189850785445911</v>
      </c>
      <c r="H79" s="302">
        <f t="shared" si="20"/>
        <v>2.7381780986215354</v>
      </c>
      <c r="I79" s="303"/>
      <c r="J79" s="302">
        <v>1.2063637116456589</v>
      </c>
      <c r="K79" s="302">
        <v>2.3831309178051914</v>
      </c>
      <c r="L79" s="302">
        <f t="shared" si="21"/>
        <v>3.5894946294508503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0.61825910803030393</v>
      </c>
      <c r="C80" s="302">
        <v>0.23109216805319613</v>
      </c>
      <c r="D80" s="302">
        <f t="shared" si="19"/>
        <v>0.84935127608350003</v>
      </c>
      <c r="E80" s="303"/>
      <c r="F80" s="302">
        <v>0.68872590011256618</v>
      </c>
      <c r="G80" s="302">
        <v>0.27538573032034103</v>
      </c>
      <c r="H80" s="302">
        <f t="shared" si="20"/>
        <v>0.96411163043290715</v>
      </c>
      <c r="I80" s="303"/>
      <c r="J80" s="302">
        <v>0.61771973725236151</v>
      </c>
      <c r="K80" s="302">
        <v>0.39361134481746041</v>
      </c>
      <c r="L80" s="302">
        <f t="shared" si="21"/>
        <v>1.0113310820698218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5.2430612634214634E-2</v>
      </c>
      <c r="C81" s="302">
        <v>1.6991245054948463</v>
      </c>
      <c r="D81" s="302">
        <f t="shared" si="19"/>
        <v>1.751555118129061</v>
      </c>
      <c r="E81" s="303"/>
      <c r="F81" s="302">
        <v>9.5963682943618012E-2</v>
      </c>
      <c r="G81" s="302">
        <v>1.5615111114581124</v>
      </c>
      <c r="H81" s="302">
        <f t="shared" si="20"/>
        <v>1.6574747944017303</v>
      </c>
      <c r="I81" s="303"/>
      <c r="J81" s="302">
        <v>0.16015746566248248</v>
      </c>
      <c r="K81" s="302">
        <v>1.7338968191762176</v>
      </c>
      <c r="L81" s="302">
        <f t="shared" si="21"/>
        <v>1.8940542848387001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0.23145165782067015</v>
      </c>
      <c r="C82" s="302">
        <v>3.5891047600346053E-2</v>
      </c>
      <c r="D82" s="302">
        <f t="shared" si="19"/>
        <v>0.26734270542101618</v>
      </c>
      <c r="E82" s="303"/>
      <c r="F82" s="302">
        <v>0.18184182042068989</v>
      </c>
      <c r="G82" s="302">
        <v>5.5791407465789845E-2</v>
      </c>
      <c r="H82" s="302">
        <f t="shared" si="20"/>
        <v>0.23763322788647973</v>
      </c>
      <c r="I82" s="303"/>
      <c r="J82" s="302">
        <v>0.18399949697590007</v>
      </c>
      <c r="K82" s="302">
        <v>0.11400693254857955</v>
      </c>
      <c r="L82" s="302">
        <f t="shared" si="21"/>
        <v>0.29800642952447964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0.1442303517582578</v>
      </c>
      <c r="C83" s="302">
        <v>0.209007079807146</v>
      </c>
      <c r="D83" s="302">
        <f t="shared" si="19"/>
        <v>0.35323743156540377</v>
      </c>
      <c r="E83" s="303"/>
      <c r="F83" s="302">
        <v>0.19128146991096634</v>
      </c>
      <c r="G83" s="302">
        <v>0.20886202191887696</v>
      </c>
      <c r="H83" s="302">
        <f t="shared" si="20"/>
        <v>0.40014349182984332</v>
      </c>
      <c r="I83" s="303"/>
      <c r="J83" s="302">
        <v>0.23370757219934638</v>
      </c>
      <c r="K83" s="302">
        <v>0.3464796670753118</v>
      </c>
      <c r="L83" s="302">
        <f t="shared" si="21"/>
        <v>0.58018723927465821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0.10508271901983091</v>
      </c>
      <c r="C84" s="302">
        <v>0.40344768110813684</v>
      </c>
      <c r="D84" s="302">
        <f t="shared" si="19"/>
        <v>0.5085304001279678</v>
      </c>
      <c r="E84" s="303"/>
      <c r="F84" s="302">
        <v>0.15225668848205698</v>
      </c>
      <c r="G84" s="302">
        <v>0.42126683373773416</v>
      </c>
      <c r="H84" s="302">
        <f t="shared" si="20"/>
        <v>0.57352352221979119</v>
      </c>
      <c r="I84" s="303"/>
      <c r="J84" s="302">
        <v>0.23811048906463811</v>
      </c>
      <c r="K84" s="302">
        <v>0.58722691543704875</v>
      </c>
      <c r="L84" s="302">
        <f t="shared" si="21"/>
        <v>0.8253374045016868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9.5514361277605361E-2</v>
      </c>
      <c r="C85" s="302">
        <v>0.25369039529333981</v>
      </c>
      <c r="D85" s="302">
        <f t="shared" si="19"/>
        <v>0.34920475657094519</v>
      </c>
      <c r="E85" s="303"/>
      <c r="F85" s="302">
        <v>8.7096595672858809E-2</v>
      </c>
      <c r="G85" s="302">
        <v>0.19500410380344482</v>
      </c>
      <c r="H85" s="302">
        <f t="shared" si="20"/>
        <v>0.28210069947630362</v>
      </c>
      <c r="I85" s="303"/>
      <c r="J85" s="302">
        <v>8.6317010030605032E-2</v>
      </c>
      <c r="K85" s="302">
        <v>0.1652325465288394</v>
      </c>
      <c r="L85" s="302">
        <f t="shared" si="21"/>
        <v>0.25154955655944444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2.5014868218650412</v>
      </c>
      <c r="C87" s="311">
        <f t="shared" ref="C87:D87" si="22">SUM(C77:C85)</f>
        <v>7.247513178134966</v>
      </c>
      <c r="D87" s="311">
        <f t="shared" si="22"/>
        <v>9.7490000000000059</v>
      </c>
      <c r="E87" s="311"/>
      <c r="F87" s="311">
        <f t="shared" ref="F87:H87" si="23">SUM(F77:F85)</f>
        <v>4.054181374340069</v>
      </c>
      <c r="G87" s="311">
        <f t="shared" si="23"/>
        <v>9.6728186256599393</v>
      </c>
      <c r="H87" s="311">
        <f t="shared" si="23"/>
        <v>13.727000000000007</v>
      </c>
      <c r="I87" s="311"/>
      <c r="J87" s="311">
        <f t="shared" ref="J87:L87" si="24">SUM(J77:J85)</f>
        <v>5.050000000001555</v>
      </c>
      <c r="K87" s="311">
        <f t="shared" si="24"/>
        <v>13.44499999999843</v>
      </c>
      <c r="L87" s="311">
        <f t="shared" si="24"/>
        <v>18.494999999999987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3.3128482998535924</v>
      </c>
      <c r="C94" s="302">
        <v>10.605487970607374</v>
      </c>
      <c r="D94" s="302">
        <f>SUM(B94:C94)</f>
        <v>13.918336270460966</v>
      </c>
      <c r="E94" s="303"/>
      <c r="F94" s="302">
        <v>3.6429666060452957</v>
      </c>
      <c r="G94" s="302">
        <v>12.907167659850971</v>
      </c>
      <c r="H94" s="302">
        <f>SUM(F94:G94)</f>
        <v>16.550134265896268</v>
      </c>
      <c r="I94" s="303"/>
      <c r="J94" s="302">
        <v>3.0256499887332184</v>
      </c>
      <c r="K94" s="302">
        <v>10.749903506797898</v>
      </c>
      <c r="L94" s="302">
        <f>SUM(J94:K94)</f>
        <v>13.775553495531117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4.7399777966326218</v>
      </c>
      <c r="C95" s="302">
        <v>9.8236100603644907</v>
      </c>
      <c r="D95" s="302">
        <f t="shared" ref="D95:D102" si="25">SUM(B95:C95)</f>
        <v>14.563587856997113</v>
      </c>
      <c r="E95" s="303"/>
      <c r="F95" s="302">
        <v>5.6211941459009829</v>
      </c>
      <c r="G95" s="302">
        <v>12.446213244099377</v>
      </c>
      <c r="H95" s="302">
        <f t="shared" ref="H95:H102" si="26">SUM(F95:G95)</f>
        <v>18.067407390000362</v>
      </c>
      <c r="I95" s="303"/>
      <c r="J95" s="302">
        <v>4.9048302656576253</v>
      </c>
      <c r="K95" s="302">
        <v>10.979909673453788</v>
      </c>
      <c r="L95" s="302">
        <f t="shared" ref="L95:L102" si="27">SUM(J95:K95)</f>
        <v>15.884739939111412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6.1892621590829275</v>
      </c>
      <c r="C96" s="302">
        <v>10.191030687666311</v>
      </c>
      <c r="D96" s="302">
        <f t="shared" si="25"/>
        <v>16.380292846749239</v>
      </c>
      <c r="E96" s="303"/>
      <c r="F96" s="302">
        <v>5.9480106599739067</v>
      </c>
      <c r="G96" s="302">
        <v>11.088646786098613</v>
      </c>
      <c r="H96" s="302">
        <f t="shared" si="26"/>
        <v>17.036657446072518</v>
      </c>
      <c r="I96" s="303"/>
      <c r="J96" s="302">
        <v>4.6981145962688862</v>
      </c>
      <c r="K96" s="302">
        <v>8.8365779914174016</v>
      </c>
      <c r="L96" s="302">
        <f t="shared" si="27"/>
        <v>13.534692587686287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5.4344559313080731</v>
      </c>
      <c r="C97" s="302">
        <v>2.0519047861830546</v>
      </c>
      <c r="D97" s="302">
        <f t="shared" si="25"/>
        <v>7.4863607174911273</v>
      </c>
      <c r="E97" s="303"/>
      <c r="F97" s="302">
        <v>4.3321000151358451</v>
      </c>
      <c r="G97" s="302">
        <v>2.1963446932916058</v>
      </c>
      <c r="H97" s="302">
        <f t="shared" si="26"/>
        <v>6.5284447084274504</v>
      </c>
      <c r="I97" s="303"/>
      <c r="J97" s="302">
        <v>2.7254718846702946</v>
      </c>
      <c r="K97" s="302">
        <v>1.6592964724031529</v>
      </c>
      <c r="L97" s="302">
        <f t="shared" si="27"/>
        <v>4.3847683570734475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1.8012842073098145</v>
      </c>
      <c r="C98" s="302">
        <v>13.35808807178811</v>
      </c>
      <c r="D98" s="302">
        <f t="shared" si="25"/>
        <v>15.159372279097925</v>
      </c>
      <c r="E98" s="303"/>
      <c r="F98" s="302">
        <v>1.7799350493360862</v>
      </c>
      <c r="G98" s="302">
        <v>13.483980489538657</v>
      </c>
      <c r="H98" s="302">
        <f t="shared" si="26"/>
        <v>15.263915538874743</v>
      </c>
      <c r="I98" s="303"/>
      <c r="J98" s="302">
        <v>1.7122691313197664</v>
      </c>
      <c r="K98" s="302">
        <v>9.3292295973719597</v>
      </c>
      <c r="L98" s="302">
        <f t="shared" si="27"/>
        <v>11.041498728691726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0.66040293985836829</v>
      </c>
      <c r="C99" s="302">
        <v>0.68619452909646028</v>
      </c>
      <c r="D99" s="302">
        <f t="shared" si="25"/>
        <v>1.3465974689548286</v>
      </c>
      <c r="E99" s="303"/>
      <c r="F99" s="302">
        <v>0.65043116231636777</v>
      </c>
      <c r="G99" s="302">
        <v>0.7114998612666229</v>
      </c>
      <c r="H99" s="302">
        <f t="shared" si="26"/>
        <v>1.3619310235829907</v>
      </c>
      <c r="I99" s="303"/>
      <c r="J99" s="302">
        <v>0.44365651673054268</v>
      </c>
      <c r="K99" s="302">
        <v>0.87890242518097028</v>
      </c>
      <c r="L99" s="302">
        <f t="shared" si="27"/>
        <v>1.3225589419115129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1.6874038119449115</v>
      </c>
      <c r="C100" s="302">
        <v>1.6309477546136979</v>
      </c>
      <c r="D100" s="302">
        <f t="shared" si="25"/>
        <v>3.3183515665586096</v>
      </c>
      <c r="E100" s="303"/>
      <c r="F100" s="302">
        <v>1.2839643008029724</v>
      </c>
      <c r="G100" s="302">
        <v>1.4735976724699611</v>
      </c>
      <c r="H100" s="302">
        <f t="shared" si="26"/>
        <v>2.7575619732729333</v>
      </c>
      <c r="I100" s="303"/>
      <c r="J100" s="302">
        <v>0.99302474183788303</v>
      </c>
      <c r="K100" s="302">
        <v>1.2734908188321241</v>
      </c>
      <c r="L100" s="302">
        <f t="shared" si="27"/>
        <v>2.2665155606700074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1.8351615911278412</v>
      </c>
      <c r="C101" s="302">
        <v>5.7291941246193652</v>
      </c>
      <c r="D101" s="302">
        <f t="shared" si="25"/>
        <v>7.5643557157472063</v>
      </c>
      <c r="E101" s="303"/>
      <c r="F101" s="302">
        <v>1.3320059743721222</v>
      </c>
      <c r="G101" s="302">
        <v>5.1938157992927536</v>
      </c>
      <c r="H101" s="302">
        <f t="shared" si="26"/>
        <v>6.5258217736648758</v>
      </c>
      <c r="I101" s="303"/>
      <c r="J101" s="302">
        <v>1.0855204541570684</v>
      </c>
      <c r="K101" s="302">
        <v>4.2858655797211123</v>
      </c>
      <c r="L101" s="302">
        <f t="shared" si="27"/>
        <v>5.3713860338781805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1.1911430070123552</v>
      </c>
      <c r="C102" s="302">
        <v>4.7926022709305895</v>
      </c>
      <c r="D102" s="302">
        <f t="shared" si="25"/>
        <v>5.983745277942945</v>
      </c>
      <c r="E102" s="303"/>
      <c r="F102" s="302">
        <v>0.8317665247671171</v>
      </c>
      <c r="G102" s="302">
        <v>3.0133593554408962</v>
      </c>
      <c r="H102" s="302">
        <f t="shared" si="26"/>
        <v>3.8451258802080135</v>
      </c>
      <c r="I102" s="303"/>
      <c r="J102" s="302">
        <v>0.48315223134537938</v>
      </c>
      <c r="K102" s="302">
        <v>1.787134124101005</v>
      </c>
      <c r="L102" s="302">
        <f t="shared" si="27"/>
        <v>2.2702863554463844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26.851939744130501</v>
      </c>
      <c r="C104" s="311">
        <f t="shared" ref="C104:D104" si="28">SUM(C94:C102)</f>
        <v>58.869060255869456</v>
      </c>
      <c r="D104" s="311">
        <f t="shared" si="28"/>
        <v>85.720999999999947</v>
      </c>
      <c r="E104" s="311"/>
      <c r="F104" s="311">
        <f t="shared" ref="F104:H104" si="29">SUM(F94:F102)</f>
        <v>25.422374438650699</v>
      </c>
      <c r="G104" s="311">
        <f t="shared" si="29"/>
        <v>62.514625561349462</v>
      </c>
      <c r="H104" s="311">
        <f t="shared" si="29"/>
        <v>87.937000000000154</v>
      </c>
      <c r="I104" s="311"/>
      <c r="J104" s="311">
        <f t="shared" ref="J104:L104" si="30">SUM(J94:J102)</f>
        <v>20.071689810720663</v>
      </c>
      <c r="K104" s="311">
        <f t="shared" si="30"/>
        <v>49.780310189279405</v>
      </c>
      <c r="L104" s="311">
        <f t="shared" si="30"/>
        <v>69.852000000000075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0.22681615942732675</v>
      </c>
      <c r="C111" s="302">
        <v>1.2066036177483492</v>
      </c>
      <c r="D111" s="302">
        <f>SUM(B111:C111)</f>
        <v>1.433419777175676</v>
      </c>
      <c r="E111" s="303"/>
      <c r="F111" s="302">
        <v>0.26758840779176529</v>
      </c>
      <c r="G111" s="302">
        <v>1.6432524308127068</v>
      </c>
      <c r="H111" s="302">
        <f>SUM(F111:G111)</f>
        <v>1.910840838604472</v>
      </c>
      <c r="I111" s="303"/>
      <c r="J111" s="302">
        <v>0.28552801298072006</v>
      </c>
      <c r="K111" s="302">
        <v>1.8478328609220409</v>
      </c>
      <c r="L111" s="302">
        <f>SUM(J111:K111)</f>
        <v>2.133360873902761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0.73656313650571814</v>
      </c>
      <c r="C112" s="302">
        <v>1.9967514544008422</v>
      </c>
      <c r="D112" s="302">
        <f t="shared" ref="D112:D119" si="31">SUM(B112:C112)</f>
        <v>2.7333145909065601</v>
      </c>
      <c r="E112" s="303"/>
      <c r="F112" s="302">
        <v>0.98344140690633752</v>
      </c>
      <c r="G112" s="302">
        <v>2.7894187368034795</v>
      </c>
      <c r="H112" s="302">
        <f t="shared" ref="H112:H119" si="32">SUM(F112:G112)</f>
        <v>3.772860143709817</v>
      </c>
      <c r="I112" s="303"/>
      <c r="J112" s="302">
        <v>1.2085344128795301</v>
      </c>
      <c r="K112" s="302">
        <v>3.0584997681241952</v>
      </c>
      <c r="L112" s="302">
        <f t="shared" ref="L112:L119" si="33">SUM(J112:K112)</f>
        <v>4.2670341810037256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0.33447695513297987</v>
      </c>
      <c r="C113" s="302">
        <v>1.3053350402109429</v>
      </c>
      <c r="D113" s="302">
        <f t="shared" si="31"/>
        <v>1.6398119953439227</v>
      </c>
      <c r="E113" s="303"/>
      <c r="F113" s="302">
        <v>0.38779226253218047</v>
      </c>
      <c r="G113" s="302">
        <v>1.7626083543137352</v>
      </c>
      <c r="H113" s="302">
        <f t="shared" si="32"/>
        <v>2.1504006168459155</v>
      </c>
      <c r="I113" s="303"/>
      <c r="J113" s="302">
        <v>0.38289342329269105</v>
      </c>
      <c r="K113" s="302">
        <v>1.6825432173869126</v>
      </c>
      <c r="L113" s="302">
        <f t="shared" si="33"/>
        <v>2.0654366406796036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0.44534941884040791</v>
      </c>
      <c r="C114" s="302">
        <v>0.19545411499535523</v>
      </c>
      <c r="D114" s="302">
        <f t="shared" si="31"/>
        <v>0.64080353383576316</v>
      </c>
      <c r="E114" s="303"/>
      <c r="F114" s="302">
        <v>0.42509545008420418</v>
      </c>
      <c r="G114" s="302">
        <v>0.27578801018696986</v>
      </c>
      <c r="H114" s="302">
        <f t="shared" si="32"/>
        <v>0.70088346027117399</v>
      </c>
      <c r="I114" s="303"/>
      <c r="J114" s="302">
        <v>0.19725820931230523</v>
      </c>
      <c r="K114" s="302">
        <v>0.21813584498453151</v>
      </c>
      <c r="L114" s="302">
        <f t="shared" si="33"/>
        <v>0.41539405429683673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6.6138776182814094E-2</v>
      </c>
      <c r="C115" s="302">
        <v>2.4372346371281974</v>
      </c>
      <c r="D115" s="302">
        <f t="shared" si="31"/>
        <v>2.5033734133110115</v>
      </c>
      <c r="E115" s="303"/>
      <c r="F115" s="302">
        <v>7.3000869510345956E-2</v>
      </c>
      <c r="G115" s="302">
        <v>2.2717846645946351</v>
      </c>
      <c r="H115" s="302">
        <f t="shared" si="32"/>
        <v>2.344785534104981</v>
      </c>
      <c r="I115" s="303"/>
      <c r="J115" s="302">
        <v>0.15088693768908423</v>
      </c>
      <c r="K115" s="302">
        <v>1.964777169876335</v>
      </c>
      <c r="L115" s="302">
        <f t="shared" si="33"/>
        <v>2.1156641075654194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8.189462784158047E-2</v>
      </c>
      <c r="C116" s="302">
        <v>6.322033592968436E-2</v>
      </c>
      <c r="D116" s="302">
        <f t="shared" si="31"/>
        <v>0.14511496377126482</v>
      </c>
      <c r="E116" s="303"/>
      <c r="F116" s="302">
        <v>7.2739570829051123E-2</v>
      </c>
      <c r="G116" s="302">
        <v>7.792824480141898E-2</v>
      </c>
      <c r="H116" s="302">
        <f t="shared" si="32"/>
        <v>0.1506678156304701</v>
      </c>
      <c r="I116" s="303"/>
      <c r="J116" s="302">
        <v>6.742586315485187E-2</v>
      </c>
      <c r="K116" s="302">
        <v>0.10136281820285047</v>
      </c>
      <c r="L116" s="302">
        <f t="shared" si="33"/>
        <v>0.16878868135770234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0.38890642714765261</v>
      </c>
      <c r="C117" s="302">
        <v>0.28671627974124148</v>
      </c>
      <c r="D117" s="302">
        <f t="shared" si="31"/>
        <v>0.67562270688889403</v>
      </c>
      <c r="E117" s="303"/>
      <c r="F117" s="302">
        <v>0.40655800413209014</v>
      </c>
      <c r="G117" s="302">
        <v>0.35363418471047847</v>
      </c>
      <c r="H117" s="302">
        <f t="shared" si="32"/>
        <v>0.76019218884256867</v>
      </c>
      <c r="I117" s="303"/>
      <c r="J117" s="302">
        <v>0.41366519178077832</v>
      </c>
      <c r="K117" s="302">
        <v>0.34627847860260008</v>
      </c>
      <c r="L117" s="302">
        <f t="shared" si="33"/>
        <v>0.7599436703833784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1.2274875200750589E-2</v>
      </c>
      <c r="C118" s="302">
        <v>0.35422722764249609</v>
      </c>
      <c r="D118" s="302">
        <f t="shared" si="31"/>
        <v>0.36650210284324669</v>
      </c>
      <c r="E118" s="303"/>
      <c r="F118" s="302">
        <v>9.7866349261054447E-3</v>
      </c>
      <c r="G118" s="302">
        <v>0.4619299699234275</v>
      </c>
      <c r="H118" s="302">
        <f t="shared" si="32"/>
        <v>0.47171660484953293</v>
      </c>
      <c r="I118" s="303"/>
      <c r="J118" s="302">
        <v>1.380930303668325E-2</v>
      </c>
      <c r="K118" s="302">
        <v>0.42133098915599582</v>
      </c>
      <c r="L118" s="302">
        <f t="shared" si="33"/>
        <v>0.43514029219267908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4.4579623741532577E-2</v>
      </c>
      <c r="C119" s="302">
        <v>0.11045729218209875</v>
      </c>
      <c r="D119" s="302">
        <f t="shared" si="31"/>
        <v>0.15503691592363134</v>
      </c>
      <c r="E119" s="303"/>
      <c r="F119" s="302">
        <v>3.7997393262163219E-2</v>
      </c>
      <c r="G119" s="302">
        <v>0.12265540387891746</v>
      </c>
      <c r="H119" s="302">
        <f t="shared" si="32"/>
        <v>0.16065279714108069</v>
      </c>
      <c r="I119" s="303"/>
      <c r="J119" s="302">
        <v>1.9218663503369881E-2</v>
      </c>
      <c r="K119" s="302">
        <v>7.0018835114513789E-2</v>
      </c>
      <c r="L119" s="302">
        <f t="shared" si="33"/>
        <v>8.9237498617883673E-2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2.3370000000207631</v>
      </c>
      <c r="C121" s="311">
        <f t="shared" ref="C121:D121" si="34">SUM(C111:C119)</f>
        <v>7.9559999999792073</v>
      </c>
      <c r="D121" s="311">
        <f t="shared" si="34"/>
        <v>10.292999999999973</v>
      </c>
      <c r="E121" s="311"/>
      <c r="F121" s="311">
        <f t="shared" ref="F121:H121" si="35">SUM(F111:F119)</f>
        <v>2.6639999999742434</v>
      </c>
      <c r="G121" s="311">
        <f t="shared" si="35"/>
        <v>9.7590000000257699</v>
      </c>
      <c r="H121" s="311">
        <f t="shared" si="35"/>
        <v>12.423000000000011</v>
      </c>
      <c r="I121" s="311"/>
      <c r="J121" s="311">
        <f t="shared" ref="J121:L121" si="36">SUM(J111:J119)</f>
        <v>2.7392200176300139</v>
      </c>
      <c r="K121" s="311">
        <f t="shared" si="36"/>
        <v>9.7107799823699761</v>
      </c>
      <c r="L121" s="311">
        <f t="shared" si="36"/>
        <v>12.449999999999989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0.50735460536039445</v>
      </c>
      <c r="C128" s="302">
        <v>1.5717312310761908</v>
      </c>
      <c r="D128" s="302">
        <f>SUM(B128:C128)</f>
        <v>2.0790858364365854</v>
      </c>
      <c r="E128" s="303"/>
      <c r="F128" s="302">
        <v>0.37782017881786906</v>
      </c>
      <c r="G128" s="302">
        <v>2.3223528455438189</v>
      </c>
      <c r="H128" s="302">
        <f>SUM(F128:G128)</f>
        <v>2.7001730243616882</v>
      </c>
      <c r="I128" s="303"/>
      <c r="J128" s="302">
        <v>0.52830796909758282</v>
      </c>
      <c r="K128" s="302">
        <v>2.9097004496718117</v>
      </c>
      <c r="L128" s="302">
        <f>SUM(J128:K128)</f>
        <v>3.4380084187693947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1.0432724950775289</v>
      </c>
      <c r="C129" s="302">
        <v>1.4260298145089714</v>
      </c>
      <c r="D129" s="302">
        <f t="shared" ref="D129:D136" si="37">SUM(B129:C129)</f>
        <v>2.4693023095865003</v>
      </c>
      <c r="E129" s="303"/>
      <c r="F129" s="302">
        <v>0.84350002360089271</v>
      </c>
      <c r="G129" s="302">
        <v>1.9716084631120165</v>
      </c>
      <c r="H129" s="302">
        <f t="shared" ref="H129:H136" si="38">SUM(F129:G129)</f>
        <v>2.8151084867129095</v>
      </c>
      <c r="I129" s="303"/>
      <c r="J129" s="302">
        <v>1.28097918263348</v>
      </c>
      <c r="K129" s="302">
        <v>2.6268330676525204</v>
      </c>
      <c r="L129" s="302">
        <f t="shared" ref="L129:L136" si="39">SUM(J129:K129)</f>
        <v>3.9078122502860007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1.323975342498998</v>
      </c>
      <c r="C130" s="302">
        <v>1.359085585329207</v>
      </c>
      <c r="D130" s="302">
        <f t="shared" si="37"/>
        <v>2.6830609278282047</v>
      </c>
      <c r="E130" s="303"/>
      <c r="F130" s="302">
        <v>0.90490904136295747</v>
      </c>
      <c r="G130" s="302">
        <v>1.6697679335819529</v>
      </c>
      <c r="H130" s="302">
        <f t="shared" si="38"/>
        <v>2.5746769749449103</v>
      </c>
      <c r="I130" s="303"/>
      <c r="J130" s="302">
        <v>1.40211748876618</v>
      </c>
      <c r="K130" s="302">
        <v>2.0667284509412296</v>
      </c>
      <c r="L130" s="302">
        <f t="shared" si="39"/>
        <v>3.4688459397074096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0.99565419817249401</v>
      </c>
      <c r="C131" s="302">
        <v>0.31288685015381723</v>
      </c>
      <c r="D131" s="302">
        <f t="shared" si="37"/>
        <v>1.3085410483263114</v>
      </c>
      <c r="E131" s="303"/>
      <c r="F131" s="302">
        <v>0.59085493552012203</v>
      </c>
      <c r="G131" s="302">
        <v>0.40739696167765277</v>
      </c>
      <c r="H131" s="302">
        <f t="shared" si="38"/>
        <v>0.99825189719777474</v>
      </c>
      <c r="I131" s="303"/>
      <c r="J131" s="302">
        <v>0.47071144855639024</v>
      </c>
      <c r="K131" s="302">
        <v>0.45887810175462401</v>
      </c>
      <c r="L131" s="302">
        <f t="shared" si="39"/>
        <v>0.92958955031101431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0.16740397710744331</v>
      </c>
      <c r="C132" s="302">
        <v>0.77149285656700184</v>
      </c>
      <c r="D132" s="302">
        <f t="shared" si="37"/>
        <v>0.93889683367444521</v>
      </c>
      <c r="E132" s="303"/>
      <c r="F132" s="302">
        <v>0.17826160086806522</v>
      </c>
      <c r="G132" s="302">
        <v>1.3028118312935768</v>
      </c>
      <c r="H132" s="302">
        <f t="shared" si="38"/>
        <v>1.4810734321616421</v>
      </c>
      <c r="I132" s="303"/>
      <c r="J132" s="302">
        <v>0.38707340657823169</v>
      </c>
      <c r="K132" s="302">
        <v>1.4361901076098373</v>
      </c>
      <c r="L132" s="302">
        <f t="shared" si="39"/>
        <v>1.8232635141880691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0.21678110159944408</v>
      </c>
      <c r="C133" s="302">
        <v>0.23124251412268085</v>
      </c>
      <c r="D133" s="302">
        <f t="shared" si="37"/>
        <v>0.4480236157221249</v>
      </c>
      <c r="E133" s="303"/>
      <c r="F133" s="302">
        <v>0.15363135529356137</v>
      </c>
      <c r="G133" s="302">
        <v>0.29730440173365097</v>
      </c>
      <c r="H133" s="302">
        <f t="shared" si="38"/>
        <v>0.45093575702721234</v>
      </c>
      <c r="I133" s="303"/>
      <c r="J133" s="302">
        <v>0.2047603473231781</v>
      </c>
      <c r="K133" s="302">
        <v>0.55887294565264878</v>
      </c>
      <c r="L133" s="302">
        <f t="shared" si="39"/>
        <v>0.76363329297582694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0.21749620414755719</v>
      </c>
      <c r="C134" s="302">
        <v>0.24891546207559476</v>
      </c>
      <c r="D134" s="302">
        <f>SUM(B134:C134)</f>
        <v>0.46641166622315194</v>
      </c>
      <c r="E134" s="303"/>
      <c r="F134" s="302">
        <v>0.12166602029456547</v>
      </c>
      <c r="G134" s="302">
        <v>0.32759196517834394</v>
      </c>
      <c r="H134" s="302">
        <f t="shared" si="38"/>
        <v>0.4492579854729094</v>
      </c>
      <c r="I134" s="303"/>
      <c r="J134" s="302">
        <v>0.14761466065689186</v>
      </c>
      <c r="K134" s="302">
        <v>0.44800672109868944</v>
      </c>
      <c r="L134" s="302">
        <f t="shared" si="39"/>
        <v>0.59562138175558133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0.26736169899426243</v>
      </c>
      <c r="C135" s="302">
        <v>2.3489725780921229</v>
      </c>
      <c r="D135" s="302">
        <f t="shared" si="37"/>
        <v>2.6163342770863851</v>
      </c>
      <c r="E135" s="303"/>
      <c r="F135" s="302">
        <v>0.16577495969552197</v>
      </c>
      <c r="G135" s="302">
        <v>2.4202216507982905</v>
      </c>
      <c r="H135" s="302">
        <f t="shared" si="38"/>
        <v>2.5859966104938126</v>
      </c>
      <c r="I135" s="303"/>
      <c r="J135" s="302">
        <v>0.23755505898250326</v>
      </c>
      <c r="K135" s="302">
        <v>2.8521064527866429</v>
      </c>
      <c r="L135" s="302">
        <f t="shared" si="39"/>
        <v>3.0896615117691462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0.37934646672555961</v>
      </c>
      <c r="C136" s="302">
        <v>2.4559970183907365</v>
      </c>
      <c r="D136" s="302">
        <f t="shared" si="37"/>
        <v>2.835343485116296</v>
      </c>
      <c r="E136" s="303"/>
      <c r="F136" s="302">
        <v>0.19026879012316231</v>
      </c>
      <c r="G136" s="302">
        <v>2.4792570415039927</v>
      </c>
      <c r="H136" s="302">
        <f t="shared" si="38"/>
        <v>2.6695258316271548</v>
      </c>
      <c r="I136" s="303"/>
      <c r="J136" s="302">
        <v>0.15918496423529102</v>
      </c>
      <c r="K136" s="302">
        <v>2.7323791760022811</v>
      </c>
      <c r="L136" s="302">
        <f t="shared" si="39"/>
        <v>2.891564140237572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5.1186460896836818</v>
      </c>
      <c r="C138" s="311">
        <f t="shared" ref="C138" si="40">SUM(C128:C136)</f>
        <v>10.726353910316323</v>
      </c>
      <c r="D138" s="311">
        <f>SUM(D128:D136)</f>
        <v>15.845000000000004</v>
      </c>
      <c r="E138" s="311"/>
      <c r="F138" s="311">
        <f t="shared" ref="F138:H138" si="41">SUM(F128:F136)</f>
        <v>3.5266869055767174</v>
      </c>
      <c r="G138" s="311">
        <f t="shared" si="41"/>
        <v>13.198313094423295</v>
      </c>
      <c r="H138" s="311">
        <f t="shared" si="41"/>
        <v>16.725000000000016</v>
      </c>
      <c r="I138" s="311"/>
      <c r="J138" s="311">
        <f t="shared" ref="J138:L138" si="42">SUM(J128:J136)</f>
        <v>4.8183045268297295</v>
      </c>
      <c r="K138" s="311">
        <f t="shared" si="42"/>
        <v>16.089695473170288</v>
      </c>
      <c r="L138" s="311">
        <f t="shared" si="42"/>
        <v>20.908000000000019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3.6820452008168205</v>
      </c>
      <c r="C145" s="302">
        <v>18.036885999244177</v>
      </c>
      <c r="D145" s="302">
        <f>SUM(B145:C145)</f>
        <v>21.718931200060997</v>
      </c>
      <c r="E145" s="303"/>
      <c r="F145" s="302">
        <v>6.2160500656167255</v>
      </c>
      <c r="G145" s="302">
        <v>26.889686629304467</v>
      </c>
      <c r="H145" s="302">
        <f>SUM(F145:G145)</f>
        <v>33.105736694921191</v>
      </c>
      <c r="I145" s="303"/>
      <c r="J145" s="302">
        <v>8.9325239800565583</v>
      </c>
      <c r="K145" s="302">
        <v>33.286484884255934</v>
      </c>
      <c r="L145" s="302">
        <f>SUM(J145:K145)</f>
        <v>42.219008864312492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5.6267811494058853</v>
      </c>
      <c r="C146" s="302">
        <v>20.952856260853622</v>
      </c>
      <c r="D146" s="302">
        <f t="shared" ref="D146:D153" si="43">SUM(B146:C146)</f>
        <v>26.579637410259508</v>
      </c>
      <c r="E146" s="303"/>
      <c r="F146" s="302">
        <v>10.277091366305847</v>
      </c>
      <c r="G146" s="302">
        <v>35.007795551527032</v>
      </c>
      <c r="H146" s="302">
        <f t="shared" ref="H146:H153" si="44">SUM(F146:G146)</f>
        <v>45.284886917832878</v>
      </c>
      <c r="I146" s="303"/>
      <c r="J146" s="302">
        <v>16.010979693325723</v>
      </c>
      <c r="K146" s="302">
        <v>52.083235481009481</v>
      </c>
      <c r="L146" s="302">
        <f t="shared" ref="L146:L153" si="45">SUM(J146:K146)</f>
        <v>68.094215174335204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4.3566658835498417</v>
      </c>
      <c r="C147" s="302">
        <v>10.353706076453044</v>
      </c>
      <c r="D147" s="302">
        <f t="shared" si="43"/>
        <v>14.710371960002885</v>
      </c>
      <c r="E147" s="303"/>
      <c r="F147" s="302">
        <v>7.1316851331344884</v>
      </c>
      <c r="G147" s="302">
        <v>16.885652796614703</v>
      </c>
      <c r="H147" s="302">
        <f t="shared" si="44"/>
        <v>24.017337929749193</v>
      </c>
      <c r="I147" s="303"/>
      <c r="J147" s="302">
        <v>9.7508350190768098</v>
      </c>
      <c r="K147" s="302">
        <v>19.705787311190914</v>
      </c>
      <c r="L147" s="302">
        <f t="shared" si="45"/>
        <v>29.456622330267724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16.618975655462606</v>
      </c>
      <c r="C148" s="302">
        <v>1.6077021224677348</v>
      </c>
      <c r="D148" s="302">
        <f t="shared" si="43"/>
        <v>18.226677777930341</v>
      </c>
      <c r="E148" s="303"/>
      <c r="F148" s="302">
        <v>21.780213124331706</v>
      </c>
      <c r="G148" s="302">
        <v>2.4295718320799882</v>
      </c>
      <c r="H148" s="302">
        <f t="shared" si="44"/>
        <v>24.209784956411696</v>
      </c>
      <c r="I148" s="303"/>
      <c r="J148" s="302">
        <v>21.655743189599409</v>
      </c>
      <c r="K148" s="302">
        <v>2.7650768119958964</v>
      </c>
      <c r="L148" s="302">
        <f t="shared" si="45"/>
        <v>24.420820001595306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4.2665868524756361</v>
      </c>
      <c r="C149" s="302">
        <v>171.55821828650105</v>
      </c>
      <c r="D149" s="302">
        <f t="shared" si="43"/>
        <v>175.82480513897667</v>
      </c>
      <c r="E149" s="303"/>
      <c r="F149" s="302">
        <v>5.1807447663480994</v>
      </c>
      <c r="G149" s="302">
        <v>130.13639074580828</v>
      </c>
      <c r="H149" s="302">
        <f t="shared" si="44"/>
        <v>135.3171355121564</v>
      </c>
      <c r="I149" s="303"/>
      <c r="J149" s="302">
        <v>10.356796707690776</v>
      </c>
      <c r="K149" s="302">
        <v>159.70485426584688</v>
      </c>
      <c r="L149" s="302">
        <f t="shared" si="45"/>
        <v>170.06165097353767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0.23834729537647198</v>
      </c>
      <c r="C150" s="302">
        <v>0.72318452511592213</v>
      </c>
      <c r="D150" s="302">
        <f t="shared" si="43"/>
        <v>0.96153182049239416</v>
      </c>
      <c r="E150" s="303"/>
      <c r="F150" s="302">
        <v>0.2945258662792723</v>
      </c>
      <c r="G150" s="302">
        <v>1.2665049733051685</v>
      </c>
      <c r="H150" s="302">
        <f t="shared" si="44"/>
        <v>1.5610308395844408</v>
      </c>
      <c r="I150" s="303"/>
      <c r="J150" s="302">
        <v>0.33794322535676313</v>
      </c>
      <c r="K150" s="302">
        <v>1.4406192867584411</v>
      </c>
      <c r="L150" s="302">
        <f t="shared" si="45"/>
        <v>1.7785625121152042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1.71313561196901</v>
      </c>
      <c r="C151" s="302">
        <v>1.3543972875144565</v>
      </c>
      <c r="D151" s="302">
        <f t="shared" si="43"/>
        <v>3.0675328994834663</v>
      </c>
      <c r="E151" s="303"/>
      <c r="F151" s="302">
        <v>2.464622549773007</v>
      </c>
      <c r="G151" s="302">
        <v>1.8278707206442477</v>
      </c>
      <c r="H151" s="302">
        <f t="shared" si="44"/>
        <v>4.2924932704172551</v>
      </c>
      <c r="I151" s="303"/>
      <c r="J151" s="302">
        <v>3.3129872808784593</v>
      </c>
      <c r="K151" s="302">
        <v>2.4659078439983912</v>
      </c>
      <c r="L151" s="302">
        <f t="shared" si="45"/>
        <v>5.7788951248768505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0.4246401076469406</v>
      </c>
      <c r="C152" s="302">
        <v>15.209571529025267</v>
      </c>
      <c r="D152" s="302">
        <f t="shared" si="43"/>
        <v>15.634211636672207</v>
      </c>
      <c r="E152" s="303"/>
      <c r="F152" s="302">
        <v>0.44383790000569701</v>
      </c>
      <c r="G152" s="302">
        <v>16.743697196779014</v>
      </c>
      <c r="H152" s="302">
        <f t="shared" si="44"/>
        <v>17.18753509678471</v>
      </c>
      <c r="I152" s="303"/>
      <c r="J152" s="302">
        <v>0.74399312888291569</v>
      </c>
      <c r="K152" s="302">
        <v>22.75497669488912</v>
      </c>
      <c r="L152" s="302">
        <f t="shared" si="45"/>
        <v>23.498969823772036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0.96569132238992506</v>
      </c>
      <c r="C153" s="302">
        <v>11.74360883373136</v>
      </c>
      <c r="D153" s="302">
        <f t="shared" si="43"/>
        <v>12.709300156121284</v>
      </c>
      <c r="E153" s="303"/>
      <c r="F153" s="302">
        <v>1.0003893889958393</v>
      </c>
      <c r="G153" s="302">
        <v>11.816669393146588</v>
      </c>
      <c r="H153" s="302">
        <f t="shared" si="44"/>
        <v>12.817058782142428</v>
      </c>
      <c r="I153" s="303"/>
      <c r="J153" s="302">
        <v>0.87092274030633099</v>
      </c>
      <c r="K153" s="302">
        <v>13.450332454880659</v>
      </c>
      <c r="L153" s="302">
        <f t="shared" si="45"/>
        <v>14.321255195186989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37.892869079093131</v>
      </c>
      <c r="C155" s="311">
        <f t="shared" ref="C155:D155" si="46">SUM(C145:C153)</f>
        <v>251.54013092090662</v>
      </c>
      <c r="D155" s="311">
        <f t="shared" si="46"/>
        <v>289.43299999999977</v>
      </c>
      <c r="E155" s="311"/>
      <c r="F155" s="311">
        <f t="shared" ref="F155:H155" si="47">SUM(F145:F153)</f>
        <v>54.789160160790686</v>
      </c>
      <c r="G155" s="311">
        <f t="shared" si="47"/>
        <v>243.00383983920949</v>
      </c>
      <c r="H155" s="311">
        <f t="shared" si="47"/>
        <v>297.79300000000018</v>
      </c>
      <c r="I155" s="311"/>
      <c r="J155" s="311">
        <f t="shared" ref="J155:L155" si="48">SUM(J145:J153)</f>
        <v>71.972724965173754</v>
      </c>
      <c r="K155" s="311">
        <f t="shared" si="48"/>
        <v>307.65727503482566</v>
      </c>
      <c r="L155" s="311">
        <f t="shared" si="48"/>
        <v>379.62999999999948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37.505136449396439</v>
      </c>
      <c r="C162" s="302">
        <v>55.471213397475701</v>
      </c>
      <c r="D162" s="302">
        <f>SUM(B162:C162)</f>
        <v>92.976349846872139</v>
      </c>
      <c r="E162" s="303"/>
      <c r="F162" s="302">
        <v>42.990271944737081</v>
      </c>
      <c r="G162" s="302">
        <v>57.871796319145915</v>
      </c>
      <c r="H162" s="302">
        <f>SUM(F162:G162)</f>
        <v>100.862068263883</v>
      </c>
      <c r="I162" s="303"/>
      <c r="J162" s="302">
        <v>53.017071599759319</v>
      </c>
      <c r="K162" s="302">
        <v>60.79439891348018</v>
      </c>
      <c r="L162" s="302">
        <f>SUM(J162:K162)</f>
        <v>113.8114705132395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39.51971621694701</v>
      </c>
      <c r="C163" s="302">
        <v>26.876561636614547</v>
      </c>
      <c r="D163" s="302">
        <f t="shared" ref="D163:D170" si="49">SUM(B163:C163)</f>
        <v>66.396277853561557</v>
      </c>
      <c r="E163" s="303"/>
      <c r="F163" s="302">
        <v>48.263651802573477</v>
      </c>
      <c r="G163" s="302">
        <v>34.741602276123857</v>
      </c>
      <c r="H163" s="302">
        <f t="shared" ref="H163:H170" si="50">SUM(F163:G163)</f>
        <v>83.005254078697334</v>
      </c>
      <c r="I163" s="303"/>
      <c r="J163" s="302">
        <v>59.388132487438902</v>
      </c>
      <c r="K163" s="302">
        <v>43.048427220401322</v>
      </c>
      <c r="L163" s="302">
        <f t="shared" ref="L163:L170" si="51">SUM(J163:K163)</f>
        <v>102.43655970784022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38.828855144520858</v>
      </c>
      <c r="C164" s="302">
        <v>29.620647159170069</v>
      </c>
      <c r="D164" s="302">
        <f t="shared" si="49"/>
        <v>68.449502303690934</v>
      </c>
      <c r="E164" s="303"/>
      <c r="F164" s="302">
        <v>43.687671401198294</v>
      </c>
      <c r="G164" s="302">
        <v>34.716785001322037</v>
      </c>
      <c r="H164" s="302">
        <f t="shared" si="50"/>
        <v>78.404456402520339</v>
      </c>
      <c r="I164" s="303"/>
      <c r="J164" s="302">
        <v>47.182633700641247</v>
      </c>
      <c r="K164" s="302">
        <v>33.952991964340413</v>
      </c>
      <c r="L164" s="302">
        <f t="shared" si="51"/>
        <v>81.13562566498166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42.072234201661168</v>
      </c>
      <c r="C165" s="302">
        <v>14.459839101367173</v>
      </c>
      <c r="D165" s="302">
        <f t="shared" si="49"/>
        <v>56.532073303028341</v>
      </c>
      <c r="E165" s="303"/>
      <c r="F165" s="302">
        <v>40.957825772393477</v>
      </c>
      <c r="G165" s="302">
        <v>17.025936855341598</v>
      </c>
      <c r="H165" s="302">
        <f t="shared" si="50"/>
        <v>57.983762627735075</v>
      </c>
      <c r="I165" s="303"/>
      <c r="J165" s="302">
        <v>31.396912823574908</v>
      </c>
      <c r="K165" s="302">
        <v>18.123136718737701</v>
      </c>
      <c r="L165" s="302">
        <f t="shared" si="51"/>
        <v>49.520049542312606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7.9270170532900854</v>
      </c>
      <c r="C166" s="302">
        <v>34.946424376514578</v>
      </c>
      <c r="D166" s="302">
        <f t="shared" si="49"/>
        <v>42.873441429804664</v>
      </c>
      <c r="E166" s="303"/>
      <c r="F166" s="302">
        <v>6.253548244561995</v>
      </c>
      <c r="G166" s="302">
        <v>27.259452812414015</v>
      </c>
      <c r="H166" s="302">
        <f t="shared" si="50"/>
        <v>33.513001056976009</v>
      </c>
      <c r="I166" s="303"/>
      <c r="J166" s="302">
        <v>6.5608245373713974</v>
      </c>
      <c r="K166" s="302">
        <v>27.474357843617994</v>
      </c>
      <c r="L166" s="302">
        <f t="shared" si="51"/>
        <v>34.03518238098939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4.6673856099476287</v>
      </c>
      <c r="C167" s="302">
        <v>1.2980329699382589</v>
      </c>
      <c r="D167" s="302">
        <f t="shared" si="49"/>
        <v>5.9654185798858874</v>
      </c>
      <c r="E167" s="303"/>
      <c r="F167" s="302">
        <v>4.2056947628801211</v>
      </c>
      <c r="G167" s="302">
        <v>1.3320709585631831</v>
      </c>
      <c r="H167" s="302">
        <f t="shared" si="50"/>
        <v>5.5377657214433045</v>
      </c>
      <c r="I167" s="303"/>
      <c r="J167" s="302">
        <v>4.8960955200434633</v>
      </c>
      <c r="K167" s="302">
        <v>1.5911833966660565</v>
      </c>
      <c r="L167" s="302">
        <f t="shared" si="51"/>
        <v>6.4872789167095197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128.06529339525505</v>
      </c>
      <c r="C168" s="302">
        <v>106.95328522456252</v>
      </c>
      <c r="D168" s="302">
        <f t="shared" si="49"/>
        <v>235.01857861981756</v>
      </c>
      <c r="E168" s="303"/>
      <c r="F168" s="302">
        <v>105.11118105585325</v>
      </c>
      <c r="G168" s="302">
        <v>94.168134373572727</v>
      </c>
      <c r="H168" s="302">
        <f t="shared" si="50"/>
        <v>199.27931542942599</v>
      </c>
      <c r="I168" s="303"/>
      <c r="J168" s="302">
        <v>86.327955173175951</v>
      </c>
      <c r="K168" s="302">
        <v>86.811859116693171</v>
      </c>
      <c r="L168" s="302">
        <f t="shared" si="51"/>
        <v>173.13981428986912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4.0839037513756979</v>
      </c>
      <c r="C169" s="302">
        <v>25.898568402805889</v>
      </c>
      <c r="D169" s="302">
        <f t="shared" si="49"/>
        <v>29.982472154181586</v>
      </c>
      <c r="E169" s="303"/>
      <c r="F169" s="302">
        <v>3.3842808216834395</v>
      </c>
      <c r="G169" s="302">
        <v>23.330878616460026</v>
      </c>
      <c r="H169" s="302">
        <f t="shared" si="50"/>
        <v>26.715159438143466</v>
      </c>
      <c r="I169" s="303"/>
      <c r="J169" s="302">
        <v>5.3894448246554738</v>
      </c>
      <c r="K169" s="302">
        <v>22.942427858888177</v>
      </c>
      <c r="L169" s="302">
        <f t="shared" si="51"/>
        <v>28.331872683543651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33.853952846279235</v>
      </c>
      <c r="C170" s="302">
        <v>33.896933062877494</v>
      </c>
      <c r="D170" s="302">
        <f t="shared" si="49"/>
        <v>67.750885909156722</v>
      </c>
      <c r="E170" s="303"/>
      <c r="F170" s="302">
        <v>25.507877376614591</v>
      </c>
      <c r="G170" s="302">
        <v>27.884339604561195</v>
      </c>
      <c r="H170" s="302">
        <f t="shared" si="50"/>
        <v>53.392216981175785</v>
      </c>
      <c r="I170" s="303"/>
      <c r="J170" s="302">
        <v>20.938932224457449</v>
      </c>
      <c r="K170" s="302">
        <v>22.186214076056096</v>
      </c>
      <c r="L170" s="302">
        <f t="shared" si="51"/>
        <v>43.125146300513549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336.52349466867321</v>
      </c>
      <c r="C172" s="311">
        <f t="shared" ref="C172:D172" si="52">SUM(C162:C170)</f>
        <v>329.42150533132627</v>
      </c>
      <c r="D172" s="311">
        <f t="shared" si="52"/>
        <v>665.94499999999925</v>
      </c>
      <c r="E172" s="311"/>
      <c r="F172" s="311">
        <f t="shared" ref="F172:H172" si="53">SUM(F162:F170)</f>
        <v>320.3620031824957</v>
      </c>
      <c r="G172" s="311">
        <f t="shared" si="53"/>
        <v>318.33099681750457</v>
      </c>
      <c r="H172" s="311">
        <f t="shared" si="53"/>
        <v>638.69300000000032</v>
      </c>
      <c r="I172" s="311"/>
      <c r="J172" s="311">
        <f t="shared" ref="J172:L172" si="54">SUM(J162:J170)</f>
        <v>315.09800289111814</v>
      </c>
      <c r="K172" s="311">
        <f t="shared" si="54"/>
        <v>316.92499710888109</v>
      </c>
      <c r="L172" s="311">
        <f t="shared" si="54"/>
        <v>632.02299999999923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4.1322928809918729</v>
      </c>
      <c r="C179" s="302">
        <v>19.077112744367295</v>
      </c>
      <c r="D179" s="302">
        <f>SUM(B179:C179)</f>
        <v>23.209405625359167</v>
      </c>
      <c r="E179" s="303"/>
      <c r="F179" s="302">
        <v>6.3450883506416593</v>
      </c>
      <c r="G179" s="302">
        <v>23.318037777092091</v>
      </c>
      <c r="H179" s="302">
        <f>SUM(F179:G179)</f>
        <v>29.663126127733751</v>
      </c>
      <c r="I179" s="303"/>
      <c r="J179" s="302">
        <v>8.1680685791753493</v>
      </c>
      <c r="K179" s="302">
        <v>24.301068442174284</v>
      </c>
      <c r="L179" s="302">
        <f>SUM(J179:K179)</f>
        <v>32.469137021349631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7.2500569338862153</v>
      </c>
      <c r="C180" s="302">
        <v>15.218751161774719</v>
      </c>
      <c r="D180" s="302">
        <f t="shared" ref="D180:D187" si="55">SUM(B180:C180)</f>
        <v>22.468808095660933</v>
      </c>
      <c r="E180" s="303"/>
      <c r="F180" s="302">
        <v>11.658630635107475</v>
      </c>
      <c r="G180" s="302">
        <v>22.090141390075942</v>
      </c>
      <c r="H180" s="302">
        <f t="shared" ref="H180:H187" si="56">SUM(F180:G180)</f>
        <v>33.748772025183413</v>
      </c>
      <c r="I180" s="303"/>
      <c r="J180" s="302">
        <v>15.978147644413079</v>
      </c>
      <c r="K180" s="302">
        <v>30.015881050457544</v>
      </c>
      <c r="L180" s="302">
        <f t="shared" ref="L180:L187" si="57">SUM(J180:K180)</f>
        <v>45.994028694870622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6.7175233264814951</v>
      </c>
      <c r="C181" s="302">
        <v>21.09873288414169</v>
      </c>
      <c r="D181" s="302">
        <f t="shared" si="55"/>
        <v>27.816256210623184</v>
      </c>
      <c r="E181" s="303"/>
      <c r="F181" s="302">
        <v>9.1383856328093067</v>
      </c>
      <c r="G181" s="302">
        <v>27.233848952072417</v>
      </c>
      <c r="H181" s="302">
        <f t="shared" si="56"/>
        <v>36.372234584881724</v>
      </c>
      <c r="I181" s="303"/>
      <c r="J181" s="302">
        <v>10.764835705357635</v>
      </c>
      <c r="K181" s="302">
        <v>29.571380516581492</v>
      </c>
      <c r="L181" s="302">
        <f t="shared" si="57"/>
        <v>40.336216221939125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13.586195727980456</v>
      </c>
      <c r="C182" s="302">
        <v>10.956146020476302</v>
      </c>
      <c r="D182" s="302">
        <f t="shared" si="55"/>
        <v>24.542341748456757</v>
      </c>
      <c r="E182" s="303"/>
      <c r="F182" s="302">
        <v>16.197040845153939</v>
      </c>
      <c r="G182" s="302">
        <v>14.042040681086052</v>
      </c>
      <c r="H182" s="302">
        <f t="shared" si="56"/>
        <v>30.239081526239993</v>
      </c>
      <c r="I182" s="303"/>
      <c r="J182" s="302">
        <v>12.92142832827828</v>
      </c>
      <c r="K182" s="302">
        <v>14.092665012370283</v>
      </c>
      <c r="L182" s="302">
        <f t="shared" si="57"/>
        <v>27.014093340648564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0.50354131557825443</v>
      </c>
      <c r="C183" s="302">
        <v>15.702590266896632</v>
      </c>
      <c r="D183" s="302">
        <f t="shared" si="55"/>
        <v>16.206131582474885</v>
      </c>
      <c r="E183" s="303"/>
      <c r="F183" s="302">
        <v>0.67919618212790644</v>
      </c>
      <c r="G183" s="302">
        <v>13.215311730238023</v>
      </c>
      <c r="H183" s="302">
        <f t="shared" si="56"/>
        <v>13.894507912365929</v>
      </c>
      <c r="I183" s="303"/>
      <c r="J183" s="302">
        <v>1.6819079410202395</v>
      </c>
      <c r="K183" s="302">
        <v>12.383662550837071</v>
      </c>
      <c r="L183" s="302">
        <f t="shared" si="57"/>
        <v>14.065570491857311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18.220776034481535</v>
      </c>
      <c r="C184" s="302">
        <v>11.236906340245048</v>
      </c>
      <c r="D184" s="302">
        <f t="shared" si="55"/>
        <v>29.457682374726581</v>
      </c>
      <c r="E184" s="303"/>
      <c r="F184" s="302">
        <v>17.354176408958786</v>
      </c>
      <c r="G184" s="302">
        <v>14.209667367224949</v>
      </c>
      <c r="H184" s="302">
        <f t="shared" si="56"/>
        <v>31.563843776183734</v>
      </c>
      <c r="I184" s="303"/>
      <c r="J184" s="302">
        <v>17.008393027911186</v>
      </c>
      <c r="K184" s="302">
        <v>18.24618451261772</v>
      </c>
      <c r="L184" s="302">
        <f t="shared" si="57"/>
        <v>35.254577540528906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4.0243343419333417</v>
      </c>
      <c r="C185" s="302">
        <v>5.5836558868305106</v>
      </c>
      <c r="D185" s="302">
        <f t="shared" si="55"/>
        <v>9.6079902287638532</v>
      </c>
      <c r="E185" s="303"/>
      <c r="F185" s="302">
        <v>4.7447311355582169</v>
      </c>
      <c r="G185" s="302">
        <v>6.421673828193823</v>
      </c>
      <c r="H185" s="302">
        <f t="shared" si="56"/>
        <v>11.16640496375204</v>
      </c>
      <c r="I185" s="303"/>
      <c r="J185" s="302">
        <v>5.2327403003443163</v>
      </c>
      <c r="K185" s="302">
        <v>8.7305142529096482</v>
      </c>
      <c r="L185" s="302">
        <f t="shared" si="57"/>
        <v>13.963254553253964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3.5146975916754508</v>
      </c>
      <c r="C186" s="302">
        <v>96.216020831769114</v>
      </c>
      <c r="D186" s="302">
        <f t="shared" si="55"/>
        <v>99.730718423444571</v>
      </c>
      <c r="E186" s="303"/>
      <c r="F186" s="302">
        <v>3.7084139485757315</v>
      </c>
      <c r="G186" s="302">
        <v>92.161540647138722</v>
      </c>
      <c r="H186" s="302">
        <f t="shared" si="56"/>
        <v>95.869954595714447</v>
      </c>
      <c r="I186" s="303"/>
      <c r="J186" s="302">
        <v>7.1115640528071156</v>
      </c>
      <c r="K186" s="302">
        <v>97.704653160145028</v>
      </c>
      <c r="L186" s="302">
        <f t="shared" si="57"/>
        <v>104.81621721295214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7.311354290189799</v>
      </c>
      <c r="C187" s="302">
        <v>26.439311420300147</v>
      </c>
      <c r="D187" s="302">
        <f t="shared" si="55"/>
        <v>33.750665710489947</v>
      </c>
      <c r="E187" s="303"/>
      <c r="F187" s="302">
        <v>8.9220906238387041</v>
      </c>
      <c r="G187" s="302">
        <v>28.363983864106341</v>
      </c>
      <c r="H187" s="302">
        <f t="shared" si="56"/>
        <v>37.286074487945044</v>
      </c>
      <c r="I187" s="303"/>
      <c r="J187" s="302">
        <v>8.5851676179924112</v>
      </c>
      <c r="K187" s="302">
        <v>22.893737304607345</v>
      </c>
      <c r="L187" s="302">
        <f t="shared" si="57"/>
        <v>31.478904922599757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65.26077244319842</v>
      </c>
      <c r="C189" s="311">
        <f t="shared" ref="C189:D189" si="58">SUM(C179:C187)</f>
        <v>221.52922755680146</v>
      </c>
      <c r="D189" s="311">
        <f t="shared" si="58"/>
        <v>286.78999999999985</v>
      </c>
      <c r="E189" s="311"/>
      <c r="F189" s="311">
        <f t="shared" ref="F189:H189" si="59">SUM(F179:F187)</f>
        <v>78.747753762771708</v>
      </c>
      <c r="G189" s="311">
        <f t="shared" si="59"/>
        <v>241.05624623722835</v>
      </c>
      <c r="H189" s="311">
        <f t="shared" si="59"/>
        <v>319.80400000000003</v>
      </c>
      <c r="I189" s="311"/>
      <c r="J189" s="311">
        <f t="shared" ref="J189:L189" si="60">SUM(J179:J187)</f>
        <v>87.452253197299612</v>
      </c>
      <c r="K189" s="311">
        <f t="shared" si="60"/>
        <v>257.93974680270043</v>
      </c>
      <c r="L189" s="311">
        <f t="shared" si="60"/>
        <v>345.39200000000005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10.528631913799861</v>
      </c>
      <c r="C196" s="302">
        <v>15.806258331691057</v>
      </c>
      <c r="D196" s="302">
        <f>SUM(B196:C196)</f>
        <v>26.334890245490918</v>
      </c>
      <c r="E196" s="303"/>
      <c r="F196" s="302">
        <v>15.067354882496744</v>
      </c>
      <c r="G196" s="302">
        <v>20.102758344092042</v>
      </c>
      <c r="H196" s="302">
        <f>SUM(F196:G196)</f>
        <v>35.170113226588782</v>
      </c>
      <c r="I196" s="303"/>
      <c r="J196" s="302">
        <v>21.722415240506916</v>
      </c>
      <c r="K196" s="302">
        <v>30.746969009844801</v>
      </c>
      <c r="L196" s="302">
        <f>SUM(J196:K196)</f>
        <v>52.469384250351716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4.7950715828286015</v>
      </c>
      <c r="C197" s="302">
        <v>3.4478891038102928</v>
      </c>
      <c r="D197" s="302">
        <f t="shared" ref="D197:D204" si="61">SUM(B197:C197)</f>
        <v>8.2429606866388951</v>
      </c>
      <c r="E197" s="303"/>
      <c r="F197" s="302">
        <v>7.7800410301889409</v>
      </c>
      <c r="G197" s="302">
        <v>5.3616125016059888</v>
      </c>
      <c r="H197" s="302">
        <f t="shared" ref="H197:H204" si="62">SUM(F197:G197)</f>
        <v>13.14165353179493</v>
      </c>
      <c r="I197" s="303"/>
      <c r="J197" s="302">
        <v>10.817604011388637</v>
      </c>
      <c r="K197" s="302">
        <v>7.3220188247417255</v>
      </c>
      <c r="L197" s="302">
        <f t="shared" ref="L197:L204" si="63">SUM(J197:K197)</f>
        <v>18.139622836130364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6.4559453386751899</v>
      </c>
      <c r="C198" s="302">
        <v>3.259425945626667</v>
      </c>
      <c r="D198" s="302">
        <f t="shared" si="61"/>
        <v>9.715371284301856</v>
      </c>
      <c r="E198" s="303"/>
      <c r="F198" s="302">
        <v>9.6700913081306794</v>
      </c>
      <c r="G198" s="302">
        <v>4.6910544808280212</v>
      </c>
      <c r="H198" s="302">
        <f t="shared" si="62"/>
        <v>14.361145788958702</v>
      </c>
      <c r="I198" s="303"/>
      <c r="J198" s="302">
        <v>13.725016029927646</v>
      </c>
      <c r="K198" s="302">
        <v>5.9941756841817302</v>
      </c>
      <c r="L198" s="302">
        <f t="shared" si="63"/>
        <v>19.719191714109378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10.982312772181228</v>
      </c>
      <c r="C199" s="302">
        <v>2.8575087230991949</v>
      </c>
      <c r="D199" s="302">
        <f t="shared" si="61"/>
        <v>13.839821495280422</v>
      </c>
      <c r="E199" s="303"/>
      <c r="F199" s="302">
        <v>12.841930093567477</v>
      </c>
      <c r="G199" s="302">
        <v>3.771580447823546</v>
      </c>
      <c r="H199" s="302">
        <f t="shared" si="62"/>
        <v>16.613510541391022</v>
      </c>
      <c r="I199" s="303"/>
      <c r="J199" s="302">
        <v>16.922156411949711</v>
      </c>
      <c r="K199" s="302">
        <v>5.1146058784257233</v>
      </c>
      <c r="L199" s="302">
        <f t="shared" si="63"/>
        <v>22.036762290375435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13.916915099604324</v>
      </c>
      <c r="C200" s="302">
        <v>68.569316490215357</v>
      </c>
      <c r="D200" s="302">
        <f t="shared" si="61"/>
        <v>82.486231589819681</v>
      </c>
      <c r="E200" s="303"/>
      <c r="F200" s="302">
        <v>15.037341778492165</v>
      </c>
      <c r="G200" s="302">
        <v>57.726127243418468</v>
      </c>
      <c r="H200" s="302">
        <f t="shared" si="62"/>
        <v>72.763469021910637</v>
      </c>
      <c r="I200" s="303"/>
      <c r="J200" s="302">
        <v>13.547593187135915</v>
      </c>
      <c r="K200" s="302">
        <v>68.256708714828846</v>
      </c>
      <c r="L200" s="302">
        <f t="shared" si="63"/>
        <v>81.804301901964763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11.958115701537682</v>
      </c>
      <c r="C201" s="302">
        <v>3.1069033786046623</v>
      </c>
      <c r="D201" s="302">
        <f t="shared" si="61"/>
        <v>15.065019080142346</v>
      </c>
      <c r="E201" s="303"/>
      <c r="F201" s="302">
        <v>13.430777379111806</v>
      </c>
      <c r="G201" s="302">
        <v>4.4593779080282241</v>
      </c>
      <c r="H201" s="302">
        <f t="shared" si="62"/>
        <v>17.890155287140029</v>
      </c>
      <c r="I201" s="303"/>
      <c r="J201" s="302">
        <v>17.932372875602759</v>
      </c>
      <c r="K201" s="302">
        <v>5.4620837175372019</v>
      </c>
      <c r="L201" s="302">
        <f t="shared" si="63"/>
        <v>23.39445659313996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8.8873439208490126</v>
      </c>
      <c r="C202" s="302">
        <v>11.493868384524092</v>
      </c>
      <c r="D202" s="302">
        <f t="shared" si="61"/>
        <v>20.381212305373104</v>
      </c>
      <c r="E202" s="303"/>
      <c r="F202" s="302">
        <v>11.465524421188174</v>
      </c>
      <c r="G202" s="302">
        <v>15.592650034560789</v>
      </c>
      <c r="H202" s="302">
        <f t="shared" si="62"/>
        <v>27.058174455748961</v>
      </c>
      <c r="I202" s="303"/>
      <c r="J202" s="302">
        <v>15.272470003214494</v>
      </c>
      <c r="K202" s="302">
        <v>18.315493963372543</v>
      </c>
      <c r="L202" s="302">
        <f t="shared" si="63"/>
        <v>33.58796396658704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1.0648699104579091</v>
      </c>
      <c r="C203" s="302">
        <v>5.7703422508720008</v>
      </c>
      <c r="D203" s="302">
        <f t="shared" si="61"/>
        <v>6.8352121613299097</v>
      </c>
      <c r="E203" s="303"/>
      <c r="F203" s="302">
        <v>1.0953601839323155</v>
      </c>
      <c r="G203" s="302">
        <v>7.4444430782732374</v>
      </c>
      <c r="H203" s="302">
        <f t="shared" si="62"/>
        <v>8.5398032622055524</v>
      </c>
      <c r="I203" s="303"/>
      <c r="J203" s="302">
        <v>3.3110009334771449</v>
      </c>
      <c r="K203" s="302">
        <v>10.607688738259998</v>
      </c>
      <c r="L203" s="302">
        <f t="shared" si="63"/>
        <v>13.918689671737143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100.33033760151379</v>
      </c>
      <c r="C204" s="302">
        <v>87.077943550108529</v>
      </c>
      <c r="D204" s="302">
        <f t="shared" si="61"/>
        <v>187.4082811516223</v>
      </c>
      <c r="E204" s="303"/>
      <c r="F204" s="302">
        <v>120.52557892424119</v>
      </c>
      <c r="G204" s="302">
        <v>101.92539596001977</v>
      </c>
      <c r="H204" s="302">
        <f t="shared" si="62"/>
        <v>222.45097488426097</v>
      </c>
      <c r="I204" s="303"/>
      <c r="J204" s="302">
        <v>143.57188978128158</v>
      </c>
      <c r="K204" s="302">
        <v>124.70973699432261</v>
      </c>
      <c r="L204" s="302">
        <f t="shared" si="63"/>
        <v>268.2816267756042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168.91954384144759</v>
      </c>
      <c r="C206" s="311">
        <f t="shared" ref="C206:D206" si="64">SUM(C196:C204)</f>
        <v>201.38945615855187</v>
      </c>
      <c r="D206" s="311">
        <f t="shared" si="64"/>
        <v>370.30899999999946</v>
      </c>
      <c r="E206" s="311"/>
      <c r="F206" s="311">
        <f t="shared" ref="F206:H206" si="65">SUM(F196:F204)</f>
        <v>206.91400000134951</v>
      </c>
      <c r="G206" s="311">
        <f t="shared" si="65"/>
        <v>221.0749999986501</v>
      </c>
      <c r="H206" s="311">
        <f t="shared" si="65"/>
        <v>427.98899999999958</v>
      </c>
      <c r="I206" s="311"/>
      <c r="J206" s="311">
        <f t="shared" ref="J206:L206" si="66">SUM(J196:J204)</f>
        <v>256.82251847448481</v>
      </c>
      <c r="K206" s="311">
        <f t="shared" si="66"/>
        <v>276.52948152551517</v>
      </c>
      <c r="L206" s="311">
        <f t="shared" si="66"/>
        <v>533.35199999999998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8.3910064281171248</v>
      </c>
      <c r="C213" s="302">
        <v>16.933266334882479</v>
      </c>
      <c r="D213" s="302">
        <f>SUM(B213:C213)</f>
        <v>25.324272762999605</v>
      </c>
      <c r="E213" s="303"/>
      <c r="F213" s="302">
        <v>9.5848953890664621</v>
      </c>
      <c r="G213" s="302">
        <v>16.506695039387317</v>
      </c>
      <c r="H213" s="302">
        <f>SUM(F213:G213)</f>
        <v>26.091590428453777</v>
      </c>
      <c r="I213" s="303"/>
      <c r="J213" s="302">
        <v>10.678412240348717</v>
      </c>
      <c r="K213" s="302">
        <v>18.238203693151984</v>
      </c>
      <c r="L213" s="302">
        <f>SUM(J213:K213)</f>
        <v>28.916615933500701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18.586401967874252</v>
      </c>
      <c r="C214" s="302">
        <v>24.400980389866636</v>
      </c>
      <c r="D214" s="302">
        <f t="shared" ref="D214:D221" si="67">SUM(B214:C214)</f>
        <v>42.987382357740884</v>
      </c>
      <c r="E214" s="303"/>
      <c r="F214" s="302">
        <v>23.824323787165451</v>
      </c>
      <c r="G214" s="302">
        <v>27.139396082848648</v>
      </c>
      <c r="H214" s="302">
        <f t="shared" ref="H214:H221" si="68">SUM(F214:G214)</f>
        <v>50.963719870014103</v>
      </c>
      <c r="I214" s="303"/>
      <c r="J214" s="302">
        <v>28.83071332843215</v>
      </c>
      <c r="K214" s="302">
        <v>31.717566838863597</v>
      </c>
      <c r="L214" s="302">
        <f t="shared" ref="L214:L221" si="69">SUM(J214:K214)</f>
        <v>60.548280167295744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24.380309354063797</v>
      </c>
      <c r="C215" s="302">
        <v>34.978938173834251</v>
      </c>
      <c r="D215" s="302">
        <f t="shared" si="67"/>
        <v>59.359247527898049</v>
      </c>
      <c r="E215" s="303"/>
      <c r="F215" s="302">
        <v>27.429965569306951</v>
      </c>
      <c r="G215" s="302">
        <v>35.866782760360266</v>
      </c>
      <c r="H215" s="302">
        <f t="shared" si="68"/>
        <v>63.296748329667217</v>
      </c>
      <c r="I215" s="303"/>
      <c r="J215" s="302">
        <v>29.123160548854131</v>
      </c>
      <c r="K215" s="302">
        <v>37.282974923852365</v>
      </c>
      <c r="L215" s="302">
        <f t="shared" si="69"/>
        <v>66.406135472706495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9.7704348298258505</v>
      </c>
      <c r="C216" s="302">
        <v>2.1176669373878503</v>
      </c>
      <c r="D216" s="302">
        <f t="shared" si="67"/>
        <v>11.888101767213701</v>
      </c>
      <c r="E216" s="303"/>
      <c r="F216" s="302">
        <v>9.2159973250506813</v>
      </c>
      <c r="G216" s="302">
        <v>2.2216108856895658</v>
      </c>
      <c r="H216" s="302">
        <f t="shared" si="68"/>
        <v>11.437608210740247</v>
      </c>
      <c r="I216" s="303"/>
      <c r="J216" s="302">
        <v>6.9640154128331453</v>
      </c>
      <c r="K216" s="302">
        <v>1.9417132304607851</v>
      </c>
      <c r="L216" s="302">
        <f t="shared" si="69"/>
        <v>8.90572864329393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1.8323662593192507</v>
      </c>
      <c r="C217" s="302">
        <v>8.1303397041211234</v>
      </c>
      <c r="D217" s="302">
        <f t="shared" si="67"/>
        <v>9.9627059634403743</v>
      </c>
      <c r="E217" s="303"/>
      <c r="F217" s="302">
        <v>1.8023969354911242</v>
      </c>
      <c r="G217" s="302">
        <v>5.8726786912944497</v>
      </c>
      <c r="H217" s="302">
        <f t="shared" si="68"/>
        <v>7.6750756267855742</v>
      </c>
      <c r="I217" s="303"/>
      <c r="J217" s="302">
        <v>2.1047013694464525</v>
      </c>
      <c r="K217" s="302">
        <v>4.6873488931909666</v>
      </c>
      <c r="L217" s="302">
        <f t="shared" si="69"/>
        <v>6.7920502626374191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2.4734484594490951</v>
      </c>
      <c r="C218" s="302">
        <v>2.1115451262609075</v>
      </c>
      <c r="D218" s="302">
        <f t="shared" si="67"/>
        <v>4.5849935857100022</v>
      </c>
      <c r="E218" s="303"/>
      <c r="F218" s="302">
        <v>2.3841741728325716</v>
      </c>
      <c r="G218" s="302">
        <v>2.0515709862167562</v>
      </c>
      <c r="H218" s="302">
        <f t="shared" si="68"/>
        <v>4.4357451590493273</v>
      </c>
      <c r="I218" s="303"/>
      <c r="J218" s="302">
        <v>2.4437022545062668</v>
      </c>
      <c r="K218" s="302">
        <v>2.5363895104201966</v>
      </c>
      <c r="L218" s="302">
        <f t="shared" si="69"/>
        <v>4.9800917649264633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3.6442342340332843</v>
      </c>
      <c r="C219" s="302">
        <v>2.8310111351183194</v>
      </c>
      <c r="D219" s="302">
        <f t="shared" si="67"/>
        <v>6.4752453691516036</v>
      </c>
      <c r="E219" s="303"/>
      <c r="F219" s="302">
        <v>3.3044203049968965</v>
      </c>
      <c r="G219" s="302">
        <v>2.525760252170441</v>
      </c>
      <c r="H219" s="302">
        <f t="shared" si="68"/>
        <v>5.8301805571673375</v>
      </c>
      <c r="I219" s="303"/>
      <c r="J219" s="302">
        <v>3.1733245388798967</v>
      </c>
      <c r="K219" s="302">
        <v>2.9036591297369352</v>
      </c>
      <c r="L219" s="302">
        <f t="shared" si="69"/>
        <v>6.0769836686168315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0.27122324737025755</v>
      </c>
      <c r="C220" s="302">
        <v>1.0717261053214067</v>
      </c>
      <c r="D220" s="302">
        <f t="shared" si="67"/>
        <v>1.3429493526916643</v>
      </c>
      <c r="E220" s="303"/>
      <c r="F220" s="302">
        <v>0.22241059761497461</v>
      </c>
      <c r="G220" s="302">
        <v>0.97170061977368538</v>
      </c>
      <c r="H220" s="302">
        <f t="shared" si="68"/>
        <v>1.1941112173886599</v>
      </c>
      <c r="I220" s="303"/>
      <c r="J220" s="302">
        <v>0.23718306316323032</v>
      </c>
      <c r="K220" s="302">
        <v>1.0181224938003097</v>
      </c>
      <c r="L220" s="302">
        <f t="shared" si="69"/>
        <v>1.2553055569635401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3.8611616026825875</v>
      </c>
      <c r="C221" s="302">
        <v>4.0509397104717024</v>
      </c>
      <c r="D221" s="302">
        <f t="shared" si="67"/>
        <v>7.9121013131542899</v>
      </c>
      <c r="E221" s="303"/>
      <c r="F221" s="302">
        <v>3.0206872265120088</v>
      </c>
      <c r="G221" s="302">
        <v>3.6985333742219102</v>
      </c>
      <c r="H221" s="302">
        <f t="shared" si="68"/>
        <v>6.7192206007339195</v>
      </c>
      <c r="I221" s="303"/>
      <c r="J221" s="302">
        <v>2.9300617086918468</v>
      </c>
      <c r="K221" s="302">
        <v>3.5777468213667922</v>
      </c>
      <c r="L221" s="302">
        <f t="shared" si="69"/>
        <v>6.5078085300586395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73.210586382735514</v>
      </c>
      <c r="C223" s="311">
        <f t="shared" ref="C223:D223" si="70">SUM(C213:C221)</f>
        <v>96.62641361726466</v>
      </c>
      <c r="D223" s="311">
        <f t="shared" si="70"/>
        <v>169.83700000000019</v>
      </c>
      <c r="E223" s="311"/>
      <c r="F223" s="311">
        <f t="shared" ref="F223:H223" si="71">SUM(F213:F221)</f>
        <v>80.789271308037129</v>
      </c>
      <c r="G223" s="311">
        <f t="shared" si="71"/>
        <v>96.854728691963061</v>
      </c>
      <c r="H223" s="311">
        <f t="shared" si="71"/>
        <v>177.64400000000018</v>
      </c>
      <c r="I223" s="311"/>
      <c r="J223" s="311">
        <f t="shared" ref="J223:L223" si="72">SUM(J213:J221)</f>
        <v>86.485274465155854</v>
      </c>
      <c r="K223" s="311">
        <f t="shared" si="72"/>
        <v>103.90372553484393</v>
      </c>
      <c r="L223" s="311">
        <f t="shared" si="72"/>
        <v>190.38899999999978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11.542637168387394</v>
      </c>
      <c r="C230" s="302">
        <v>35.474607016896812</v>
      </c>
      <c r="D230" s="302">
        <f>SUM(B230:C230)</f>
        <v>47.017244185284206</v>
      </c>
      <c r="E230" s="303"/>
      <c r="F230" s="302">
        <v>17.497978706707432</v>
      </c>
      <c r="G230" s="302">
        <v>42.106425712339117</v>
      </c>
      <c r="H230" s="302">
        <f>SUM(F230:G230)</f>
        <v>59.604404419046546</v>
      </c>
      <c r="I230" s="303"/>
      <c r="J230" s="302">
        <v>22.766813100225306</v>
      </c>
      <c r="K230" s="302">
        <v>46.279136065491414</v>
      </c>
      <c r="L230" s="302">
        <f>SUM(J230:K230)</f>
        <v>69.045949165716721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25.115807047870863</v>
      </c>
      <c r="C231" s="302">
        <v>90.375251736265895</v>
      </c>
      <c r="D231" s="302">
        <f t="shared" ref="D231:D238" si="73">SUM(B231:C231)</f>
        <v>115.49105878413675</v>
      </c>
      <c r="E231" s="303"/>
      <c r="F231" s="302">
        <v>42.755997069413056</v>
      </c>
      <c r="G231" s="302">
        <v>116.1315726365178</v>
      </c>
      <c r="H231" s="302">
        <f t="shared" ref="H231:H238" si="74">SUM(F231:G231)</f>
        <v>158.88756970593084</v>
      </c>
      <c r="I231" s="303"/>
      <c r="J231" s="302">
        <v>56.922857464324494</v>
      </c>
      <c r="K231" s="302">
        <v>140.99136130636157</v>
      </c>
      <c r="L231" s="302">
        <f t="shared" ref="L231:L238" si="75">SUM(J231:K231)</f>
        <v>197.91421877068606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15.699529278024096</v>
      </c>
      <c r="C232" s="302">
        <v>34.833060463265817</v>
      </c>
      <c r="D232" s="302">
        <f t="shared" si="73"/>
        <v>50.532589741289911</v>
      </c>
      <c r="E232" s="303"/>
      <c r="F232" s="302">
        <v>22.641885938048539</v>
      </c>
      <c r="G232" s="302">
        <v>42.018163257045231</v>
      </c>
      <c r="H232" s="302">
        <f t="shared" si="74"/>
        <v>64.660049195093762</v>
      </c>
      <c r="I232" s="303"/>
      <c r="J232" s="302">
        <v>26.491185388275799</v>
      </c>
      <c r="K232" s="302">
        <v>46.179263384074233</v>
      </c>
      <c r="L232" s="302">
        <f t="shared" si="75"/>
        <v>72.670448772350028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10.406124918141499</v>
      </c>
      <c r="C233" s="302">
        <v>4.4862452576246135</v>
      </c>
      <c r="D233" s="302">
        <f t="shared" si="73"/>
        <v>14.892370175766112</v>
      </c>
      <c r="E233" s="303"/>
      <c r="F233" s="302">
        <v>11.394202091085482</v>
      </c>
      <c r="G233" s="302">
        <v>5.1742683180073517</v>
      </c>
      <c r="H233" s="302">
        <f t="shared" si="74"/>
        <v>16.568470409092832</v>
      </c>
      <c r="I233" s="303"/>
      <c r="J233" s="302">
        <v>9.6883900486707866</v>
      </c>
      <c r="K233" s="302">
        <v>4.856308938436781</v>
      </c>
      <c r="L233" s="302">
        <f t="shared" si="75"/>
        <v>14.544698987107568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0.87064037597393829</v>
      </c>
      <c r="C234" s="302">
        <v>13.188732523497723</v>
      </c>
      <c r="D234" s="302">
        <f t="shared" si="73"/>
        <v>14.059372899471661</v>
      </c>
      <c r="E234" s="303"/>
      <c r="F234" s="302">
        <v>1.3001280377752027</v>
      </c>
      <c r="G234" s="302">
        <v>10.866953694292658</v>
      </c>
      <c r="H234" s="302">
        <f t="shared" si="74"/>
        <v>12.16708173206786</v>
      </c>
      <c r="I234" s="303"/>
      <c r="J234" s="302">
        <v>1.6469535884834345</v>
      </c>
      <c r="K234" s="302">
        <v>10.378669022236414</v>
      </c>
      <c r="L234" s="302">
        <f t="shared" si="75"/>
        <v>12.025622610719848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1.9018490627563742</v>
      </c>
      <c r="C235" s="302">
        <v>2.9496542594014312</v>
      </c>
      <c r="D235" s="302">
        <f t="shared" si="73"/>
        <v>4.8515033221578054</v>
      </c>
      <c r="E235" s="303"/>
      <c r="F235" s="302">
        <v>2.1615958059878952</v>
      </c>
      <c r="G235" s="302">
        <v>2.9690460493447275</v>
      </c>
      <c r="H235" s="302">
        <f t="shared" si="74"/>
        <v>5.1306418553326232</v>
      </c>
      <c r="I235" s="303"/>
      <c r="J235" s="302">
        <v>2.5179274027003729</v>
      </c>
      <c r="K235" s="302">
        <v>4.4557901454223945</v>
      </c>
      <c r="L235" s="302">
        <f t="shared" si="75"/>
        <v>6.9737175481227673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4.3855931616526087</v>
      </c>
      <c r="C236" s="302">
        <v>4.0990225769906043</v>
      </c>
      <c r="D236" s="302">
        <f t="shared" si="73"/>
        <v>8.4846157386432139</v>
      </c>
      <c r="E236" s="303"/>
      <c r="F236" s="302">
        <v>5.0356708550271803</v>
      </c>
      <c r="G236" s="302">
        <v>4.4116857281043709</v>
      </c>
      <c r="H236" s="302">
        <f t="shared" si="74"/>
        <v>9.4473565831315511</v>
      </c>
      <c r="I236" s="303"/>
      <c r="J236" s="302">
        <v>6.2746648929164888</v>
      </c>
      <c r="K236" s="302">
        <v>6.1506961811862526</v>
      </c>
      <c r="L236" s="302">
        <f t="shared" si="75"/>
        <v>12.425361074102742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0.56374924193455733</v>
      </c>
      <c r="C237" s="302">
        <v>1.4452243386635386</v>
      </c>
      <c r="D237" s="302">
        <f t="shared" si="73"/>
        <v>2.0089735805980959</v>
      </c>
      <c r="E237" s="303"/>
      <c r="F237" s="302">
        <v>0.56007154904419743</v>
      </c>
      <c r="G237" s="302">
        <v>1.8106305223604162</v>
      </c>
      <c r="H237" s="302">
        <f t="shared" si="74"/>
        <v>2.3707020714046134</v>
      </c>
      <c r="I237" s="303"/>
      <c r="J237" s="302">
        <v>0.97698919452226163</v>
      </c>
      <c r="K237" s="302">
        <v>2.3439182926902311</v>
      </c>
      <c r="L237" s="302">
        <f t="shared" si="75"/>
        <v>3.3209074872124926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2.4666776958360499</v>
      </c>
      <c r="C238" s="302">
        <v>2.2285938768168561</v>
      </c>
      <c r="D238" s="302">
        <f t="shared" si="73"/>
        <v>4.6952715726529064</v>
      </c>
      <c r="E238" s="303"/>
      <c r="F238" s="302">
        <v>1.9901533653273167</v>
      </c>
      <c r="G238" s="302">
        <v>1.9095706635720484</v>
      </c>
      <c r="H238" s="302">
        <f t="shared" si="74"/>
        <v>3.8997240288993651</v>
      </c>
      <c r="I238" s="303"/>
      <c r="J238" s="302">
        <v>2.5725584699065838</v>
      </c>
      <c r="K238" s="302">
        <v>1.7495171140760126</v>
      </c>
      <c r="L238" s="302">
        <f t="shared" si="75"/>
        <v>4.3220755839825964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72.952607950577388</v>
      </c>
      <c r="C240" s="311">
        <f t="shared" ref="C240:D240" si="76">SUM(C230:C238)</f>
        <v>189.08039204942327</v>
      </c>
      <c r="D240" s="311">
        <f t="shared" si="76"/>
        <v>262.0330000000007</v>
      </c>
      <c r="E240" s="311"/>
      <c r="F240" s="311">
        <f t="shared" ref="F240:H240" si="77">SUM(F230:F238)</f>
        <v>105.3376834184163</v>
      </c>
      <c r="G240" s="311">
        <f t="shared" si="77"/>
        <v>227.39831658158374</v>
      </c>
      <c r="H240" s="311">
        <f t="shared" si="77"/>
        <v>332.73599999999993</v>
      </c>
      <c r="I240" s="311"/>
      <c r="J240" s="311">
        <f t="shared" ref="J240:L240" si="78">SUM(J230:J238)</f>
        <v>129.85833955002553</v>
      </c>
      <c r="K240" s="311">
        <f t="shared" si="78"/>
        <v>263.38466044997523</v>
      </c>
      <c r="L240" s="311">
        <f t="shared" si="78"/>
        <v>393.24300000000079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20.043106449930999</v>
      </c>
      <c r="C247" s="302">
        <v>53.487854718677319</v>
      </c>
      <c r="D247" s="302">
        <f>SUM(B247:C247)</f>
        <v>73.530961168608314</v>
      </c>
      <c r="E247" s="303"/>
      <c r="F247" s="302">
        <v>23.643507124337827</v>
      </c>
      <c r="G247" s="302">
        <v>56.924861196916929</v>
      </c>
      <c r="H247" s="302">
        <f>SUM(F247:G247)</f>
        <v>80.568368321254752</v>
      </c>
      <c r="I247" s="303"/>
      <c r="J247" s="302">
        <v>27.063718646205011</v>
      </c>
      <c r="K247" s="302">
        <v>55.220149530236519</v>
      </c>
      <c r="L247" s="302">
        <f>SUM(J247:K247)</f>
        <v>82.28386817644153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29.110117608741234</v>
      </c>
      <c r="C248" s="302">
        <v>59.590885716712961</v>
      </c>
      <c r="D248" s="302">
        <f t="shared" ref="D248:D255" si="79">SUM(B248:C248)</f>
        <v>88.701003325454195</v>
      </c>
      <c r="E248" s="303"/>
      <c r="F248" s="302">
        <v>39.65823698024532</v>
      </c>
      <c r="G248" s="302">
        <v>72.396784363892195</v>
      </c>
      <c r="H248" s="302">
        <f t="shared" ref="H248:H255" si="80">SUM(F248:G248)</f>
        <v>112.05502134413751</v>
      </c>
      <c r="I248" s="303"/>
      <c r="J248" s="302">
        <v>48.341812914287708</v>
      </c>
      <c r="K248" s="302">
        <v>85.870994426691809</v>
      </c>
      <c r="L248" s="302">
        <f t="shared" ref="L248:L255" si="81">SUM(J248:K248)</f>
        <v>134.21280734097951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36.42061569113811</v>
      </c>
      <c r="C249" s="302">
        <v>68.861483797380544</v>
      </c>
      <c r="D249" s="302">
        <f t="shared" si="79"/>
        <v>105.28209948851865</v>
      </c>
      <c r="E249" s="303"/>
      <c r="F249" s="302">
        <v>40.234512429681985</v>
      </c>
      <c r="G249" s="302">
        <v>73.586602290007804</v>
      </c>
      <c r="H249" s="302">
        <f t="shared" si="80"/>
        <v>113.82111471968979</v>
      </c>
      <c r="I249" s="303"/>
      <c r="J249" s="302">
        <v>41.169609564518829</v>
      </c>
      <c r="K249" s="302">
        <v>70.776429740886385</v>
      </c>
      <c r="L249" s="302">
        <f t="shared" si="81"/>
        <v>111.94603930540521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49.462698540172021</v>
      </c>
      <c r="C250" s="302">
        <v>22.626980166541511</v>
      </c>
      <c r="D250" s="302">
        <f t="shared" si="79"/>
        <v>72.089678706713528</v>
      </c>
      <c r="E250" s="303"/>
      <c r="F250" s="302">
        <v>44.633127516364411</v>
      </c>
      <c r="G250" s="302">
        <v>24.024757718296069</v>
      </c>
      <c r="H250" s="302">
        <f t="shared" si="80"/>
        <v>68.657885234660483</v>
      </c>
      <c r="I250" s="303"/>
      <c r="J250" s="302">
        <v>32.72820129726626</v>
      </c>
      <c r="K250" s="302">
        <v>22.008077478234924</v>
      </c>
      <c r="L250" s="302">
        <f t="shared" si="81"/>
        <v>54.736278775501184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0.73303820055753222</v>
      </c>
      <c r="C251" s="302">
        <v>4.3776492277711343</v>
      </c>
      <c r="D251" s="302">
        <f t="shared" si="79"/>
        <v>5.1106874283286663</v>
      </c>
      <c r="E251" s="303"/>
      <c r="F251" s="302">
        <v>0.69325477415042658</v>
      </c>
      <c r="G251" s="302">
        <v>3.3667861463100119</v>
      </c>
      <c r="H251" s="302">
        <f t="shared" si="80"/>
        <v>4.0600409204604384</v>
      </c>
      <c r="I251" s="303"/>
      <c r="J251" s="302">
        <v>1.1112501128437162</v>
      </c>
      <c r="K251" s="302">
        <v>3.115771563243392</v>
      </c>
      <c r="L251" s="302">
        <f t="shared" si="81"/>
        <v>4.2270216760871087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1.1350369992589873</v>
      </c>
      <c r="C252" s="302">
        <v>1.0762436952277086</v>
      </c>
      <c r="D252" s="302">
        <f t="shared" si="79"/>
        <v>2.2112806944866961</v>
      </c>
      <c r="E252" s="303"/>
      <c r="F252" s="302">
        <v>1.0333980102136653</v>
      </c>
      <c r="G252" s="302">
        <v>1.0776938766581754</v>
      </c>
      <c r="H252" s="302">
        <f t="shared" si="80"/>
        <v>2.1110918868718409</v>
      </c>
      <c r="I252" s="303"/>
      <c r="J252" s="302">
        <v>1.1524297999748032</v>
      </c>
      <c r="K252" s="302">
        <v>1.4573816835315707</v>
      </c>
      <c r="L252" s="302">
        <f t="shared" si="81"/>
        <v>2.6098114835063742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12.156067928946323</v>
      </c>
      <c r="C253" s="302">
        <v>7.8359177093722554</v>
      </c>
      <c r="D253" s="302">
        <f t="shared" si="79"/>
        <v>19.991985638318578</v>
      </c>
      <c r="E253" s="303"/>
      <c r="F253" s="302">
        <v>11.021911902333274</v>
      </c>
      <c r="G253" s="302">
        <v>7.2894867170565742</v>
      </c>
      <c r="H253" s="302">
        <f t="shared" si="80"/>
        <v>18.311398619389848</v>
      </c>
      <c r="I253" s="303"/>
      <c r="J253" s="302">
        <v>11.78070638888909</v>
      </c>
      <c r="K253" s="302">
        <v>8.5511135000409055</v>
      </c>
      <c r="L253" s="302">
        <f t="shared" si="81"/>
        <v>20.331819888929996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0.42287040701234913</v>
      </c>
      <c r="C254" s="302">
        <v>1.6310954133947073</v>
      </c>
      <c r="D254" s="302">
        <f t="shared" si="79"/>
        <v>2.0539658204070563</v>
      </c>
      <c r="E254" s="303"/>
      <c r="F254" s="302">
        <v>0.30243330515637046</v>
      </c>
      <c r="G254" s="302">
        <v>1.558372315539359</v>
      </c>
      <c r="H254" s="302">
        <f t="shared" si="80"/>
        <v>1.8608056206957295</v>
      </c>
      <c r="I254" s="303"/>
      <c r="J254" s="302">
        <v>0.48791040563213239</v>
      </c>
      <c r="K254" s="302">
        <v>1.8897393114635297</v>
      </c>
      <c r="L254" s="302">
        <f t="shared" si="81"/>
        <v>2.3776497170956619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1.3350429919806137</v>
      </c>
      <c r="C255" s="302">
        <v>1.9162947371840526</v>
      </c>
      <c r="D255" s="302">
        <f t="shared" si="79"/>
        <v>3.2513377291646663</v>
      </c>
      <c r="E255" s="303"/>
      <c r="F255" s="302">
        <v>0.9066179561195773</v>
      </c>
      <c r="G255" s="302">
        <v>1.5326553767200144</v>
      </c>
      <c r="H255" s="302">
        <f t="shared" si="80"/>
        <v>2.4392733328395915</v>
      </c>
      <c r="I255" s="303"/>
      <c r="J255" s="302">
        <v>0.8219640297115629</v>
      </c>
      <c r="K255" s="302">
        <v>1.3757396063418512</v>
      </c>
      <c r="L255" s="302">
        <f t="shared" si="81"/>
        <v>2.1977036360534141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150.81859481773816</v>
      </c>
      <c r="C257" s="311">
        <f t="shared" ref="C257:D257" si="82">SUM(C247:C255)</f>
        <v>221.4044051822622</v>
      </c>
      <c r="D257" s="311">
        <f t="shared" si="82"/>
        <v>372.2230000000003</v>
      </c>
      <c r="E257" s="311"/>
      <c r="F257" s="311">
        <f t="shared" ref="F257:H257" si="83">SUM(F247:F255)</f>
        <v>162.12699999860288</v>
      </c>
      <c r="G257" s="311">
        <f t="shared" si="83"/>
        <v>241.75800000139711</v>
      </c>
      <c r="H257" s="311">
        <f t="shared" si="83"/>
        <v>403.88500000000005</v>
      </c>
      <c r="I257" s="311"/>
      <c r="J257" s="311">
        <f t="shared" ref="J257:L257" si="84">SUM(J247:J255)</f>
        <v>164.65760315932911</v>
      </c>
      <c r="K257" s="311">
        <f t="shared" si="84"/>
        <v>250.26539684067089</v>
      </c>
      <c r="L257" s="311">
        <f t="shared" si="84"/>
        <v>414.923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12.028664725053146</v>
      </c>
      <c r="C264" s="302">
        <v>18.502574614832596</v>
      </c>
      <c r="D264" s="302">
        <f>SUM(B264:C264)</f>
        <v>30.531239339885744</v>
      </c>
      <c r="E264" s="303"/>
      <c r="F264" s="302">
        <v>13.508526386839844</v>
      </c>
      <c r="G264" s="302">
        <v>24.417802219241835</v>
      </c>
      <c r="H264" s="302">
        <f>SUM(F264:G264)</f>
        <v>37.926328606081682</v>
      </c>
      <c r="I264" s="303"/>
      <c r="J264" s="302">
        <v>14.850548987871603</v>
      </c>
      <c r="K264" s="302">
        <v>25.867789905713831</v>
      </c>
      <c r="L264" s="302">
        <f>SUM(J264:K264)</f>
        <v>40.718338893585432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16.550760073344374</v>
      </c>
      <c r="C265" s="302">
        <v>16.963706425571619</v>
      </c>
      <c r="D265" s="302">
        <f t="shared" ref="D265:D272" si="85">SUM(B265:C265)</f>
        <v>33.514466498915993</v>
      </c>
      <c r="E265" s="303"/>
      <c r="F265" s="302">
        <v>19.710108770455786</v>
      </c>
      <c r="G265" s="302">
        <v>26.673774170632591</v>
      </c>
      <c r="H265" s="302">
        <f t="shared" ref="H265:H272" si="86">SUM(F265:G265)</f>
        <v>46.383882941088373</v>
      </c>
      <c r="I265" s="303"/>
      <c r="J265" s="302">
        <v>21.472292847429383</v>
      </c>
      <c r="K265" s="302">
        <v>28.366869239141163</v>
      </c>
      <c r="L265" s="302">
        <f t="shared" ref="L265:L272" si="87">SUM(J265:K265)</f>
        <v>49.839162086570546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14.869010631971124</v>
      </c>
      <c r="C266" s="302">
        <v>13.527705048324361</v>
      </c>
      <c r="D266" s="302">
        <f t="shared" si="85"/>
        <v>28.396715680295486</v>
      </c>
      <c r="E266" s="303"/>
      <c r="F266" s="302">
        <v>16.69333658772673</v>
      </c>
      <c r="G266" s="302">
        <v>18.622680098001879</v>
      </c>
      <c r="H266" s="302">
        <f t="shared" si="86"/>
        <v>35.316016685728613</v>
      </c>
      <c r="I266" s="303"/>
      <c r="J266" s="302">
        <v>17.089793017967938</v>
      </c>
      <c r="K266" s="302">
        <v>15.919264009026101</v>
      </c>
      <c r="L266" s="302">
        <f t="shared" si="87"/>
        <v>33.009057026994043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15.721403037841146</v>
      </c>
      <c r="C267" s="302">
        <v>2.1373544325902367</v>
      </c>
      <c r="D267" s="302">
        <f t="shared" si="85"/>
        <v>17.858757470431382</v>
      </c>
      <c r="E267" s="303"/>
      <c r="F267" s="302">
        <v>14.498659130846313</v>
      </c>
      <c r="G267" s="302">
        <v>2.851401338762602</v>
      </c>
      <c r="H267" s="302">
        <f t="shared" si="86"/>
        <v>17.350060469608916</v>
      </c>
      <c r="I267" s="303"/>
      <c r="J267" s="302">
        <v>11.526098370688199</v>
      </c>
      <c r="K267" s="302">
        <v>2.2536440271792397</v>
      </c>
      <c r="L267" s="302">
        <f t="shared" si="87"/>
        <v>13.779742397867439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1.9804894783198381</v>
      </c>
      <c r="C268" s="302">
        <v>5.614180392287051</v>
      </c>
      <c r="D268" s="302">
        <f t="shared" si="85"/>
        <v>7.5946698706068894</v>
      </c>
      <c r="E268" s="303"/>
      <c r="F268" s="302">
        <v>2.1991707907446099</v>
      </c>
      <c r="G268" s="302">
        <v>4.844601534866583</v>
      </c>
      <c r="H268" s="302">
        <f t="shared" si="86"/>
        <v>7.0437723256111928</v>
      </c>
      <c r="I268" s="303"/>
      <c r="J268" s="302">
        <v>3.7081962848587287</v>
      </c>
      <c r="K268" s="302">
        <v>4.8696618580428606</v>
      </c>
      <c r="L268" s="302">
        <f t="shared" si="87"/>
        <v>8.5778581429015901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1.8350377057938201</v>
      </c>
      <c r="C269" s="302">
        <v>1.2601498682830581</v>
      </c>
      <c r="D269" s="302">
        <f t="shared" si="85"/>
        <v>3.0951875740768782</v>
      </c>
      <c r="E269" s="303"/>
      <c r="F269" s="302">
        <v>1.6050348019656706</v>
      </c>
      <c r="G269" s="302">
        <v>1.4177717566885228</v>
      </c>
      <c r="H269" s="302">
        <f t="shared" si="86"/>
        <v>3.0228065586541932</v>
      </c>
      <c r="I269" s="303"/>
      <c r="J269" s="302">
        <v>1.5752814999188729</v>
      </c>
      <c r="K269" s="302">
        <v>1.4069048003600932</v>
      </c>
      <c r="L269" s="302">
        <f t="shared" si="87"/>
        <v>2.9821863002789661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6.9906439682261858</v>
      </c>
      <c r="C270" s="302">
        <v>3.9168809283109081</v>
      </c>
      <c r="D270" s="302">
        <f t="shared" si="85"/>
        <v>10.907524896537094</v>
      </c>
      <c r="E270" s="303"/>
      <c r="F270" s="302">
        <v>5.8379390362724042</v>
      </c>
      <c r="G270" s="302">
        <v>4.2978027884240957</v>
      </c>
      <c r="H270" s="302">
        <f t="shared" si="86"/>
        <v>10.135741824696499</v>
      </c>
      <c r="I270" s="303"/>
      <c r="J270" s="302">
        <v>5.1367097218985629</v>
      </c>
      <c r="K270" s="302">
        <v>3.7689740570988159</v>
      </c>
      <c r="L270" s="302">
        <f t="shared" si="87"/>
        <v>8.9056837789973784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0.17742434839075913</v>
      </c>
      <c r="C271" s="302">
        <v>0.71154034862839599</v>
      </c>
      <c r="D271" s="302">
        <f t="shared" si="85"/>
        <v>0.88896469701915515</v>
      </c>
      <c r="E271" s="303"/>
      <c r="F271" s="302">
        <v>0.13200427861216776</v>
      </c>
      <c r="G271" s="302">
        <v>0.7444294685030507</v>
      </c>
      <c r="H271" s="302">
        <f t="shared" si="86"/>
        <v>0.87643374711521849</v>
      </c>
      <c r="I271" s="303"/>
      <c r="J271" s="302">
        <v>0.24010687313734327</v>
      </c>
      <c r="K271" s="302">
        <v>0.64654958107242511</v>
      </c>
      <c r="L271" s="302">
        <f t="shared" si="87"/>
        <v>0.88665645420976835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2.7165660315304367</v>
      </c>
      <c r="C272" s="302">
        <v>0.89290794070109636</v>
      </c>
      <c r="D272" s="302">
        <f t="shared" si="85"/>
        <v>3.609473972231533</v>
      </c>
      <c r="E272" s="303"/>
      <c r="F272" s="302">
        <v>1.8232202160076594</v>
      </c>
      <c r="G272" s="302">
        <v>0.89873662540772192</v>
      </c>
      <c r="H272" s="302">
        <f t="shared" si="86"/>
        <v>2.7219568414153814</v>
      </c>
      <c r="I272" s="303"/>
      <c r="J272" s="302">
        <v>1.4824930895469679</v>
      </c>
      <c r="K272" s="302">
        <v>0.63782182904776463</v>
      </c>
      <c r="L272" s="302">
        <f t="shared" si="87"/>
        <v>2.1203149185947323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72.870000000470824</v>
      </c>
      <c r="C274" s="311">
        <f t="shared" ref="C274:D274" si="88">SUM(C264:C272)</f>
        <v>63.526999999529323</v>
      </c>
      <c r="D274" s="311">
        <f t="shared" si="88"/>
        <v>136.39700000000016</v>
      </c>
      <c r="E274" s="311"/>
      <c r="F274" s="311">
        <f t="shared" ref="F274:H274" si="89">SUM(F264:F272)</f>
        <v>76.007999999471167</v>
      </c>
      <c r="G274" s="311">
        <f t="shared" si="89"/>
        <v>84.769000000528877</v>
      </c>
      <c r="H274" s="311">
        <f t="shared" si="89"/>
        <v>160.7770000000001</v>
      </c>
      <c r="I274" s="311"/>
      <c r="J274" s="311">
        <f t="shared" ref="J274:L274" si="90">SUM(J264:J272)</f>
        <v>77.081520693317614</v>
      </c>
      <c r="K274" s="311">
        <f t="shared" si="90"/>
        <v>83.737479306682289</v>
      </c>
      <c r="L274" s="311">
        <f t="shared" si="90"/>
        <v>160.8189999999999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39.007171376110378</v>
      </c>
      <c r="C281" s="302">
        <v>65.059010039502155</v>
      </c>
      <c r="D281" s="302">
        <f>SUM(B281:C281)</f>
        <v>104.06618141561253</v>
      </c>
      <c r="E281" s="303"/>
      <c r="F281" s="302">
        <v>43.499814989732982</v>
      </c>
      <c r="G281" s="302">
        <v>64.249652060835373</v>
      </c>
      <c r="H281" s="302">
        <f>SUM(F281:G281)</f>
        <v>107.74946705056836</v>
      </c>
      <c r="I281" s="303"/>
      <c r="J281" s="302">
        <v>50.804147523054837</v>
      </c>
      <c r="K281" s="302">
        <v>70.096061696674241</v>
      </c>
      <c r="L281" s="302">
        <f>SUM(J281:K281)</f>
        <v>120.90020921972908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132.53855910272179</v>
      </c>
      <c r="C282" s="302">
        <v>201.76114199461844</v>
      </c>
      <c r="D282" s="302">
        <f t="shared" ref="D282:D289" si="91">SUM(B282:C282)</f>
        <v>334.29970109734023</v>
      </c>
      <c r="E282" s="303"/>
      <c r="F282" s="302">
        <v>158.91531343832622</v>
      </c>
      <c r="G282" s="302">
        <v>217.64397780466521</v>
      </c>
      <c r="H282" s="302">
        <f t="shared" ref="H282:H289" si="92">SUM(F282:G282)</f>
        <v>376.55929124299143</v>
      </c>
      <c r="I282" s="303"/>
      <c r="J282" s="302">
        <v>202.06378788125662</v>
      </c>
      <c r="K282" s="302">
        <v>253.11505080273517</v>
      </c>
      <c r="L282" s="302">
        <f t="shared" ref="L282:L289" si="93">SUM(J282:K282)</f>
        <v>455.17883868399178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80.030725949087099</v>
      </c>
      <c r="C283" s="302">
        <v>86.722883791059829</v>
      </c>
      <c r="D283" s="302">
        <f t="shared" si="91"/>
        <v>166.75360974014694</v>
      </c>
      <c r="E283" s="303"/>
      <c r="F283" s="302">
        <v>80.173367164026871</v>
      </c>
      <c r="G283" s="302">
        <v>85.706781967150107</v>
      </c>
      <c r="H283" s="302">
        <f t="shared" si="92"/>
        <v>165.88014913117698</v>
      </c>
      <c r="I283" s="303"/>
      <c r="J283" s="302">
        <v>91.148293891438044</v>
      </c>
      <c r="K283" s="302">
        <v>85.011217529716319</v>
      </c>
      <c r="L283" s="302">
        <f t="shared" si="93"/>
        <v>176.15951142115438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78.725227953506689</v>
      </c>
      <c r="C284" s="302">
        <v>14.712055858066774</v>
      </c>
      <c r="D284" s="302">
        <f t="shared" si="91"/>
        <v>93.437283811573465</v>
      </c>
      <c r="E284" s="303"/>
      <c r="F284" s="302">
        <v>67.542225974925856</v>
      </c>
      <c r="G284" s="302">
        <v>13.70997375707292</v>
      </c>
      <c r="H284" s="302">
        <f t="shared" si="92"/>
        <v>81.252199731998772</v>
      </c>
      <c r="I284" s="303"/>
      <c r="J284" s="302">
        <v>53.998715910790899</v>
      </c>
      <c r="K284" s="302">
        <v>12.054080044125994</v>
      </c>
      <c r="L284" s="302">
        <f t="shared" si="93"/>
        <v>66.052795954916888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2.3187398486388666</v>
      </c>
      <c r="C285" s="302">
        <v>13.017542028909958</v>
      </c>
      <c r="D285" s="302">
        <f t="shared" si="91"/>
        <v>15.336281877548824</v>
      </c>
      <c r="E285" s="303"/>
      <c r="F285" s="302">
        <v>2.3287288500598695</v>
      </c>
      <c r="G285" s="302">
        <v>8.5175623551792246</v>
      </c>
      <c r="H285" s="302">
        <f t="shared" si="92"/>
        <v>10.846291205239094</v>
      </c>
      <c r="I285" s="303"/>
      <c r="J285" s="302">
        <v>4.6092755861260812</v>
      </c>
      <c r="K285" s="302">
        <v>7.3032253292218918</v>
      </c>
      <c r="L285" s="302">
        <f t="shared" si="93"/>
        <v>11.912500915347973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3.5979973199063675</v>
      </c>
      <c r="C286" s="302">
        <v>2.0752250025024042</v>
      </c>
      <c r="D286" s="302">
        <f t="shared" si="91"/>
        <v>5.6732223224087717</v>
      </c>
      <c r="E286" s="303"/>
      <c r="F286" s="302">
        <v>3.0888822747508291</v>
      </c>
      <c r="G286" s="302">
        <v>1.7556965329193093</v>
      </c>
      <c r="H286" s="302">
        <f t="shared" si="92"/>
        <v>4.8445788076701382</v>
      </c>
      <c r="I286" s="303"/>
      <c r="J286" s="302">
        <v>3.4447177270109797</v>
      </c>
      <c r="K286" s="302">
        <v>2.7306693343234469</v>
      </c>
      <c r="L286" s="302">
        <f t="shared" si="93"/>
        <v>6.1753870613344262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13.495223423760034</v>
      </c>
      <c r="C287" s="302">
        <v>6.6990361235900995</v>
      </c>
      <c r="D287" s="302">
        <f t="shared" si="91"/>
        <v>20.194259547350136</v>
      </c>
      <c r="E287" s="303"/>
      <c r="F287" s="302">
        <v>11.289558361072805</v>
      </c>
      <c r="G287" s="302">
        <v>5.5521515972761488</v>
      </c>
      <c r="H287" s="302">
        <f t="shared" si="92"/>
        <v>16.841709958348954</v>
      </c>
      <c r="I287" s="303"/>
      <c r="J287" s="302">
        <v>11.870978558912405</v>
      </c>
      <c r="K287" s="302">
        <v>6.5147651361609409</v>
      </c>
      <c r="L287" s="302">
        <f t="shared" si="93"/>
        <v>18.385743695073344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1.310061512174133</v>
      </c>
      <c r="C288" s="302">
        <v>3.2859943784394749</v>
      </c>
      <c r="D288" s="302">
        <f t="shared" si="91"/>
        <v>4.5960558906136075</v>
      </c>
      <c r="E288" s="303"/>
      <c r="F288" s="302">
        <v>1.0214038747853516</v>
      </c>
      <c r="G288" s="302">
        <v>2.5379525874073106</v>
      </c>
      <c r="H288" s="302">
        <f t="shared" si="92"/>
        <v>3.5593564621926621</v>
      </c>
      <c r="I288" s="303"/>
      <c r="J288" s="302">
        <v>2.2705131461646144</v>
      </c>
      <c r="K288" s="302">
        <v>2.6234484243577736</v>
      </c>
      <c r="L288" s="302">
        <f t="shared" si="93"/>
        <v>4.8939615705223876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9.8358175535643024</v>
      </c>
      <c r="C289" s="302">
        <v>3.9755867438405534</v>
      </c>
      <c r="D289" s="302">
        <f t="shared" si="91"/>
        <v>13.811404297404856</v>
      </c>
      <c r="E289" s="303"/>
      <c r="F289" s="302">
        <v>7.5606353251291063</v>
      </c>
      <c r="G289" s="302">
        <v>2.8753210846839345</v>
      </c>
      <c r="H289" s="302">
        <f t="shared" si="92"/>
        <v>10.435956409813041</v>
      </c>
      <c r="I289" s="303"/>
      <c r="J289" s="302">
        <v>9.9810763797286413</v>
      </c>
      <c r="K289" s="302">
        <v>2.2689750982009054</v>
      </c>
      <c r="L289" s="302">
        <f t="shared" si="93"/>
        <v>12.250051477929546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360.85952403946965</v>
      </c>
      <c r="C291" s="311">
        <f t="shared" ref="C291:D291" si="94">SUM(C281:C289)</f>
        <v>397.30847596052962</v>
      </c>
      <c r="D291" s="311">
        <f t="shared" si="94"/>
        <v>758.16799999999921</v>
      </c>
      <c r="E291" s="311"/>
      <c r="F291" s="311">
        <f t="shared" ref="F291:H291" si="95">SUM(F281:F289)</f>
        <v>375.41993025280988</v>
      </c>
      <c r="G291" s="311">
        <f t="shared" si="95"/>
        <v>402.54906974718955</v>
      </c>
      <c r="H291" s="311">
        <f t="shared" si="95"/>
        <v>777.96899999999937</v>
      </c>
      <c r="I291" s="311"/>
      <c r="J291" s="311">
        <f t="shared" ref="J291:L291" si="96">SUM(J281:J289)</f>
        <v>430.1915066044831</v>
      </c>
      <c r="K291" s="311">
        <f t="shared" si="96"/>
        <v>441.71749339551667</v>
      </c>
      <c r="L291" s="311">
        <f t="shared" si="96"/>
        <v>871.90899999999976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23.592788799435215</v>
      </c>
      <c r="C298" s="302">
        <v>44.968892295632948</v>
      </c>
      <c r="D298" s="302">
        <f>SUM(B298:C298)</f>
        <v>68.561681095068167</v>
      </c>
      <c r="E298" s="303"/>
      <c r="F298" s="302">
        <v>27.125525394077027</v>
      </c>
      <c r="G298" s="302">
        <v>50.032377179633549</v>
      </c>
      <c r="H298" s="302">
        <f>SUM(F298:G298)</f>
        <v>77.157902573710572</v>
      </c>
      <c r="I298" s="303"/>
      <c r="J298" s="302">
        <v>33.740173384171172</v>
      </c>
      <c r="K298" s="302">
        <v>57.059225338638612</v>
      </c>
      <c r="L298" s="302">
        <f>SUM(J298:K298)</f>
        <v>90.799398722809784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42.964123405437377</v>
      </c>
      <c r="C299" s="302">
        <v>50.632281281833173</v>
      </c>
      <c r="D299" s="302">
        <f t="shared" ref="D299:D306" si="97">SUM(B299:C299)</f>
        <v>93.59640468727055</v>
      </c>
      <c r="E299" s="303"/>
      <c r="F299" s="302">
        <v>52.496773713119531</v>
      </c>
      <c r="G299" s="302">
        <v>64.649223394773813</v>
      </c>
      <c r="H299" s="302">
        <f t="shared" ref="H299:H306" si="98">SUM(F299:G299)</f>
        <v>117.14599710789335</v>
      </c>
      <c r="I299" s="303"/>
      <c r="J299" s="302">
        <v>67.541396233189047</v>
      </c>
      <c r="K299" s="302">
        <v>88.123743186035625</v>
      </c>
      <c r="L299" s="302">
        <f t="shared" ref="L299:L306" si="99">SUM(J299:K299)</f>
        <v>155.66513941922466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45.671422726278237</v>
      </c>
      <c r="C300" s="302">
        <v>69.662927866018094</v>
      </c>
      <c r="D300" s="302">
        <f t="shared" si="97"/>
        <v>115.33435059229633</v>
      </c>
      <c r="E300" s="303"/>
      <c r="F300" s="302">
        <v>51.033868417345701</v>
      </c>
      <c r="G300" s="302">
        <v>75.245308602527246</v>
      </c>
      <c r="H300" s="302">
        <f t="shared" si="98"/>
        <v>126.27917701987295</v>
      </c>
      <c r="I300" s="303"/>
      <c r="J300" s="302">
        <v>57.354245362970445</v>
      </c>
      <c r="K300" s="302">
        <v>76.791726585420705</v>
      </c>
      <c r="L300" s="302">
        <f t="shared" si="99"/>
        <v>134.14597194839115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37.931057178619817</v>
      </c>
      <c r="C301" s="302">
        <v>13.366728828418394</v>
      </c>
      <c r="D301" s="302">
        <f t="shared" si="97"/>
        <v>51.297786007038212</v>
      </c>
      <c r="E301" s="303"/>
      <c r="F301" s="302">
        <v>35.770537892740407</v>
      </c>
      <c r="G301" s="302">
        <v>14.875746247892481</v>
      </c>
      <c r="H301" s="302">
        <f t="shared" si="98"/>
        <v>50.646284140632886</v>
      </c>
      <c r="I301" s="303"/>
      <c r="J301" s="302">
        <v>33.416945410848975</v>
      </c>
      <c r="K301" s="302">
        <v>14.281457354392757</v>
      </c>
      <c r="L301" s="302">
        <f t="shared" si="99"/>
        <v>47.698402765241731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2.7105856856899693</v>
      </c>
      <c r="C302" s="302">
        <v>14.431611127428594</v>
      </c>
      <c r="D302" s="302">
        <f t="shared" si="97"/>
        <v>17.142196813118563</v>
      </c>
      <c r="E302" s="303"/>
      <c r="F302" s="302">
        <v>2.818998208656367</v>
      </c>
      <c r="G302" s="302">
        <v>10.549066865870671</v>
      </c>
      <c r="H302" s="302">
        <f t="shared" si="98"/>
        <v>13.368065074527038</v>
      </c>
      <c r="I302" s="303"/>
      <c r="J302" s="302">
        <v>4.4380939135777124</v>
      </c>
      <c r="K302" s="302">
        <v>9.6032629382681698</v>
      </c>
      <c r="L302" s="302">
        <f t="shared" si="99"/>
        <v>14.041356851845883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22.520718577068781</v>
      </c>
      <c r="C303" s="302">
        <v>11.489252211338083</v>
      </c>
      <c r="D303" s="302">
        <f t="shared" si="97"/>
        <v>34.009970788406861</v>
      </c>
      <c r="E303" s="303"/>
      <c r="F303" s="302">
        <v>21.111204760595857</v>
      </c>
      <c r="G303" s="302">
        <v>12.623830992774357</v>
      </c>
      <c r="H303" s="302">
        <f t="shared" si="98"/>
        <v>33.735035753370212</v>
      </c>
      <c r="I303" s="303"/>
      <c r="J303" s="302">
        <v>24.086128659420016</v>
      </c>
      <c r="K303" s="302">
        <v>14.830333184285236</v>
      </c>
      <c r="L303" s="302">
        <f t="shared" si="99"/>
        <v>38.91646184370525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13.502410543566311</v>
      </c>
      <c r="C304" s="302">
        <v>16.247392402939802</v>
      </c>
      <c r="D304" s="302">
        <f t="shared" si="97"/>
        <v>29.749802946506115</v>
      </c>
      <c r="E304" s="303"/>
      <c r="F304" s="302">
        <v>13.241435931231814</v>
      </c>
      <c r="G304" s="302">
        <v>14.963600886668962</v>
      </c>
      <c r="H304" s="302">
        <f t="shared" si="98"/>
        <v>28.205036817900776</v>
      </c>
      <c r="I304" s="303"/>
      <c r="J304" s="302">
        <v>18.13357770038365</v>
      </c>
      <c r="K304" s="302">
        <v>17.355624241012716</v>
      </c>
      <c r="L304" s="302">
        <f t="shared" si="99"/>
        <v>35.489201941396367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1.3719742378174775</v>
      </c>
      <c r="C305" s="302">
        <v>16.046417204075379</v>
      </c>
      <c r="D305" s="302">
        <f t="shared" si="97"/>
        <v>17.418391441892858</v>
      </c>
      <c r="E305" s="303"/>
      <c r="F305" s="302">
        <v>1.1091155203052772</v>
      </c>
      <c r="G305" s="302">
        <v>15.620343396494896</v>
      </c>
      <c r="H305" s="302">
        <f t="shared" si="98"/>
        <v>16.729458916800173</v>
      </c>
      <c r="I305" s="303"/>
      <c r="J305" s="302">
        <v>1.8607156821545601</v>
      </c>
      <c r="K305" s="302">
        <v>16.041764569627166</v>
      </c>
      <c r="L305" s="302">
        <f t="shared" si="99"/>
        <v>17.902480251781725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64.295811385749914</v>
      </c>
      <c r="C306" s="302">
        <v>79.012604242651634</v>
      </c>
      <c r="D306" s="302">
        <f t="shared" si="97"/>
        <v>143.30841562840155</v>
      </c>
      <c r="E306" s="303"/>
      <c r="F306" s="302">
        <v>52.653981465034448</v>
      </c>
      <c r="G306" s="302">
        <v>67.263061130257611</v>
      </c>
      <c r="H306" s="302">
        <f t="shared" si="98"/>
        <v>119.91704259529206</v>
      </c>
      <c r="I306" s="303"/>
      <c r="J306" s="302">
        <v>43.540723653730545</v>
      </c>
      <c r="K306" s="302">
        <v>65.000862601872058</v>
      </c>
      <c r="L306" s="302">
        <f t="shared" si="99"/>
        <v>108.5415862556026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254.56089253966309</v>
      </c>
      <c r="C308" s="311">
        <f t="shared" ref="C308:D308" si="100">SUM(C298:C306)</f>
        <v>315.8581074603361</v>
      </c>
      <c r="D308" s="311">
        <f t="shared" si="100"/>
        <v>570.4189999999993</v>
      </c>
      <c r="E308" s="311"/>
      <c r="F308" s="311">
        <f t="shared" ref="F308:H308" si="101">SUM(F298:F306)</f>
        <v>257.3614413031064</v>
      </c>
      <c r="G308" s="311">
        <f t="shared" si="101"/>
        <v>325.82255869689357</v>
      </c>
      <c r="H308" s="311">
        <f t="shared" si="101"/>
        <v>583.18399999999997</v>
      </c>
      <c r="I308" s="311"/>
      <c r="J308" s="311">
        <f t="shared" ref="J308:L308" si="102">SUM(J298:J306)</f>
        <v>284.11200000044613</v>
      </c>
      <c r="K308" s="311">
        <f t="shared" si="102"/>
        <v>359.08799999955306</v>
      </c>
      <c r="L308" s="311">
        <f t="shared" si="102"/>
        <v>643.19999999999914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7.8272845086021796</v>
      </c>
      <c r="C315" s="302">
        <v>12.652484899887535</v>
      </c>
      <c r="D315" s="302">
        <f>SUM(B315:C315)</f>
        <v>20.479769408489716</v>
      </c>
      <c r="E315" s="303"/>
      <c r="F315" s="302">
        <v>10.281719648432491</v>
      </c>
      <c r="G315" s="302">
        <v>15.044387487903746</v>
      </c>
      <c r="H315" s="302">
        <f>SUM(F315:G315)</f>
        <v>25.326107136336237</v>
      </c>
      <c r="I315" s="303"/>
      <c r="J315" s="302">
        <v>10.968604098660615</v>
      </c>
      <c r="K315" s="302">
        <v>13.880737308793449</v>
      </c>
      <c r="L315" s="302">
        <f>SUM(J315:K315)</f>
        <v>24.849341407454062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37.871945026922653</v>
      </c>
      <c r="C316" s="302">
        <v>27.424872319805665</v>
      </c>
      <c r="D316" s="302">
        <f t="shared" ref="D316:D323" si="103">SUM(B316:C316)</f>
        <v>65.296817346728318</v>
      </c>
      <c r="E316" s="303"/>
      <c r="F316" s="302">
        <v>51.004854014549011</v>
      </c>
      <c r="G316" s="302">
        <v>37.837770629531789</v>
      </c>
      <c r="H316" s="302">
        <f t="shared" ref="H316:H323" si="104">SUM(F316:G316)</f>
        <v>88.8426246440808</v>
      </c>
      <c r="I316" s="303"/>
      <c r="J316" s="302">
        <v>56.407648704450317</v>
      </c>
      <c r="K316" s="302">
        <v>41.250307847697009</v>
      </c>
      <c r="L316" s="302">
        <f t="shared" ref="L316:L323" si="105">SUM(J316:K316)</f>
        <v>97.657956552147326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29.849191876629849</v>
      </c>
      <c r="C317" s="302">
        <v>46.876846561774187</v>
      </c>
      <c r="D317" s="302">
        <f t="shared" si="103"/>
        <v>76.726038438404032</v>
      </c>
      <c r="E317" s="303"/>
      <c r="F317" s="302">
        <v>36.571985897590267</v>
      </c>
      <c r="G317" s="302">
        <v>53.221530466836427</v>
      </c>
      <c r="H317" s="302">
        <f t="shared" si="104"/>
        <v>89.793516364426694</v>
      </c>
      <c r="I317" s="303"/>
      <c r="J317" s="302">
        <v>45.511163664885082</v>
      </c>
      <c r="K317" s="302">
        <v>51.899674999021578</v>
      </c>
      <c r="L317" s="302">
        <f t="shared" si="105"/>
        <v>97.410838663906659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31.380577005142555</v>
      </c>
      <c r="C318" s="302">
        <v>5.5033190052289225</v>
      </c>
      <c r="D318" s="302">
        <f t="shared" si="103"/>
        <v>36.88389601037148</v>
      </c>
      <c r="E318" s="303"/>
      <c r="F318" s="302">
        <v>28.222955128470893</v>
      </c>
      <c r="G318" s="302">
        <v>5.977483465475995</v>
      </c>
      <c r="H318" s="302">
        <f t="shared" si="104"/>
        <v>34.200438593946885</v>
      </c>
      <c r="I318" s="303"/>
      <c r="J318" s="302">
        <v>17.097442253048868</v>
      </c>
      <c r="K318" s="302">
        <v>3.8726091973230328</v>
      </c>
      <c r="L318" s="302">
        <f t="shared" si="105"/>
        <v>20.970051450371901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0.45319263280359223</v>
      </c>
      <c r="C319" s="302">
        <v>2.2920252806182497</v>
      </c>
      <c r="D319" s="302">
        <f t="shared" si="103"/>
        <v>2.745217913421842</v>
      </c>
      <c r="E319" s="303"/>
      <c r="F319" s="302">
        <v>0.55261511245152839</v>
      </c>
      <c r="G319" s="302">
        <v>1.980873910281447</v>
      </c>
      <c r="H319" s="302">
        <f t="shared" si="104"/>
        <v>2.5334890227329754</v>
      </c>
      <c r="I319" s="303"/>
      <c r="J319" s="302">
        <v>1.1026402203013068</v>
      </c>
      <c r="K319" s="302">
        <v>1.7451866799721831</v>
      </c>
      <c r="L319" s="302">
        <f t="shared" si="105"/>
        <v>2.8478269002734899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4.2982171407619054</v>
      </c>
      <c r="C320" s="302">
        <v>2.6670416527326966</v>
      </c>
      <c r="D320" s="302">
        <f t="shared" si="103"/>
        <v>6.965258793494602</v>
      </c>
      <c r="E320" s="303"/>
      <c r="F320" s="302">
        <v>4.3315471842933677</v>
      </c>
      <c r="G320" s="302">
        <v>2.8934960706157433</v>
      </c>
      <c r="H320" s="302">
        <f t="shared" si="104"/>
        <v>7.225043254909111</v>
      </c>
      <c r="I320" s="303"/>
      <c r="J320" s="302">
        <v>4.5014677395479117</v>
      </c>
      <c r="K320" s="302">
        <v>3.175789233327726</v>
      </c>
      <c r="L320" s="302">
        <f t="shared" si="105"/>
        <v>7.6772569728756377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3.1800605196758323</v>
      </c>
      <c r="C321" s="302">
        <v>1.1192645844520479</v>
      </c>
      <c r="D321" s="302">
        <f t="shared" si="103"/>
        <v>4.2993251041278802</v>
      </c>
      <c r="E321" s="303"/>
      <c r="F321" s="302">
        <v>3.1317658583474404</v>
      </c>
      <c r="G321" s="302">
        <v>1.1841755713642592</v>
      </c>
      <c r="H321" s="302">
        <f t="shared" si="104"/>
        <v>4.3159414297116996</v>
      </c>
      <c r="I321" s="303"/>
      <c r="J321" s="302">
        <v>3.1909295828440962</v>
      </c>
      <c r="K321" s="302">
        <v>1.197528489044553</v>
      </c>
      <c r="L321" s="302">
        <f t="shared" si="105"/>
        <v>4.3884580718886497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0.36279298490297918</v>
      </c>
      <c r="C322" s="302">
        <v>2.1540186898034452</v>
      </c>
      <c r="D322" s="302">
        <f t="shared" si="103"/>
        <v>2.5168116747064246</v>
      </c>
      <c r="E322" s="303"/>
      <c r="F322" s="302">
        <v>0.3014849677362767</v>
      </c>
      <c r="G322" s="302">
        <v>1.8379983192898772</v>
      </c>
      <c r="H322" s="302">
        <f t="shared" si="104"/>
        <v>2.1394832870261538</v>
      </c>
      <c r="I322" s="303"/>
      <c r="J322" s="302">
        <v>0.59007833278836608</v>
      </c>
      <c r="K322" s="302">
        <v>1.9560737165676418</v>
      </c>
      <c r="L322" s="302">
        <f t="shared" si="105"/>
        <v>2.5461520493560079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3.6008686857610122</v>
      </c>
      <c r="C323" s="302">
        <v>3.7159966244949407</v>
      </c>
      <c r="D323" s="302">
        <f t="shared" si="103"/>
        <v>7.3168653102559524</v>
      </c>
      <c r="E323" s="303"/>
      <c r="F323" s="302">
        <v>2.6800799588232032</v>
      </c>
      <c r="G323" s="302">
        <v>3.0752763080063734</v>
      </c>
      <c r="H323" s="302">
        <f t="shared" si="104"/>
        <v>5.7553562668295761</v>
      </c>
      <c r="I323" s="303"/>
      <c r="J323" s="302">
        <v>2.110843998427431</v>
      </c>
      <c r="K323" s="302">
        <v>2.7692739332984764</v>
      </c>
      <c r="L323" s="302">
        <f t="shared" si="105"/>
        <v>4.8801179317259074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118.82413038120256</v>
      </c>
      <c r="C325" s="311">
        <f t="shared" ref="C325:D325" si="106">SUM(C315:C323)</f>
        <v>104.40586961879768</v>
      </c>
      <c r="D325" s="311">
        <f t="shared" si="106"/>
        <v>223.23000000000025</v>
      </c>
      <c r="E325" s="311"/>
      <c r="F325" s="311">
        <f t="shared" ref="F325:H325" si="107">SUM(F315:F323)</f>
        <v>137.07900777069449</v>
      </c>
      <c r="G325" s="311">
        <f t="shared" si="107"/>
        <v>123.05299222930567</v>
      </c>
      <c r="H325" s="311">
        <f t="shared" si="107"/>
        <v>260.13200000000012</v>
      </c>
      <c r="I325" s="311"/>
      <c r="J325" s="311">
        <f t="shared" ref="J325:L325" si="108">SUM(J315:J323)</f>
        <v>141.480818594954</v>
      </c>
      <c r="K325" s="311">
        <f t="shared" si="108"/>
        <v>121.74718140504564</v>
      </c>
      <c r="L325" s="311">
        <f t="shared" si="108"/>
        <v>263.22799999999967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5.2101434140083605</v>
      </c>
      <c r="C332" s="302">
        <v>5.2999064075164002</v>
      </c>
      <c r="D332" s="302">
        <f>SUM(B332:C332)</f>
        <v>10.51004982152476</v>
      </c>
      <c r="E332" s="303"/>
      <c r="F332" s="302">
        <v>6.2432431146199381</v>
      </c>
      <c r="G332" s="302">
        <v>5.2495824334552514</v>
      </c>
      <c r="H332" s="302">
        <f>SUM(F332:G332)</f>
        <v>11.492825548075189</v>
      </c>
      <c r="I332" s="303"/>
      <c r="J332" s="302">
        <v>6.7862697155058118</v>
      </c>
      <c r="K332" s="302">
        <v>4.637189888089317</v>
      </c>
      <c r="L332" s="302">
        <f>SUM(J332:K332)</f>
        <v>11.423459603595129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195.21777255197608</v>
      </c>
      <c r="C333" s="302">
        <v>104.37273573806566</v>
      </c>
      <c r="D333" s="302">
        <f t="shared" ref="D333:D340" si="109">SUM(B333:C333)</f>
        <v>299.59050829004173</v>
      </c>
      <c r="E333" s="303"/>
      <c r="F333" s="302">
        <v>206.9138346750357</v>
      </c>
      <c r="G333" s="302">
        <v>106.26518476493115</v>
      </c>
      <c r="H333" s="302">
        <f t="shared" ref="H333:H340" si="110">SUM(F333:G333)</f>
        <v>313.17901943996685</v>
      </c>
      <c r="I333" s="303"/>
      <c r="J333" s="302">
        <v>218.23424918271786</v>
      </c>
      <c r="K333" s="302">
        <v>108.31540072333378</v>
      </c>
      <c r="L333" s="302">
        <f t="shared" ref="L333:L340" si="111">SUM(J333:K333)</f>
        <v>326.54964990605163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18.532853691465768</v>
      </c>
      <c r="C334" s="302">
        <v>14.461981032680848</v>
      </c>
      <c r="D334" s="302">
        <f t="shared" si="109"/>
        <v>32.994834724146614</v>
      </c>
      <c r="E334" s="303"/>
      <c r="F334" s="302">
        <v>19.226580658689215</v>
      </c>
      <c r="G334" s="302">
        <v>13.733206578003958</v>
      </c>
      <c r="H334" s="302">
        <f t="shared" si="110"/>
        <v>32.959787236693174</v>
      </c>
      <c r="I334" s="303"/>
      <c r="J334" s="302">
        <v>18.113172130233533</v>
      </c>
      <c r="K334" s="302">
        <v>10.731243955647207</v>
      </c>
      <c r="L334" s="302">
        <f t="shared" si="111"/>
        <v>28.844416085880738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10.138517678591867</v>
      </c>
      <c r="C335" s="302">
        <v>2.0963358250906396</v>
      </c>
      <c r="D335" s="302">
        <f t="shared" si="109"/>
        <v>12.234853503682507</v>
      </c>
      <c r="E335" s="303"/>
      <c r="F335" s="302">
        <v>8.1242768005799899</v>
      </c>
      <c r="G335" s="302">
        <v>1.6855224458874889</v>
      </c>
      <c r="H335" s="302">
        <f t="shared" si="110"/>
        <v>9.8097992464674793</v>
      </c>
      <c r="I335" s="303"/>
      <c r="J335" s="302">
        <v>4.6150183289416109</v>
      </c>
      <c r="K335" s="302">
        <v>1.1763194316272054</v>
      </c>
      <c r="L335" s="302">
        <f t="shared" si="111"/>
        <v>5.7913377605688163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1.5563844168331504</v>
      </c>
      <c r="C336" s="302">
        <v>1.4660189911590813</v>
      </c>
      <c r="D336" s="302">
        <f t="shared" si="109"/>
        <v>3.0224034079922317</v>
      </c>
      <c r="E336" s="303"/>
      <c r="F336" s="302">
        <v>1.5087601159808324</v>
      </c>
      <c r="G336" s="302">
        <v>0.94470224863161756</v>
      </c>
      <c r="H336" s="302">
        <f t="shared" si="110"/>
        <v>2.45346236461245</v>
      </c>
      <c r="I336" s="303"/>
      <c r="J336" s="302">
        <v>1.4119604031647734</v>
      </c>
      <c r="K336" s="302">
        <v>0.55082205998356948</v>
      </c>
      <c r="L336" s="302">
        <f t="shared" si="111"/>
        <v>1.962782463148343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28.717255676305903</v>
      </c>
      <c r="C337" s="302">
        <v>7.7470373829173305</v>
      </c>
      <c r="D337" s="302">
        <f t="shared" si="109"/>
        <v>36.464293059223237</v>
      </c>
      <c r="E337" s="303"/>
      <c r="F337" s="302">
        <v>25.539578579329941</v>
      </c>
      <c r="G337" s="302">
        <v>6.6114140849401899</v>
      </c>
      <c r="H337" s="302">
        <f t="shared" si="110"/>
        <v>32.150992664270134</v>
      </c>
      <c r="I337" s="303"/>
      <c r="J337" s="302">
        <v>23.810527729200448</v>
      </c>
      <c r="K337" s="302">
        <v>6.3287500241842309</v>
      </c>
      <c r="L337" s="302">
        <f t="shared" si="111"/>
        <v>30.139277753384679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1.3168346689057098</v>
      </c>
      <c r="C338" s="302">
        <v>0.69106725693842852</v>
      </c>
      <c r="D338" s="302">
        <f t="shared" si="109"/>
        <v>2.0079019258441382</v>
      </c>
      <c r="E338" s="303"/>
      <c r="F338" s="302">
        <v>1.1281746212620631</v>
      </c>
      <c r="G338" s="302">
        <v>0.54536912355585809</v>
      </c>
      <c r="H338" s="302">
        <f t="shared" si="110"/>
        <v>1.6735437448179211</v>
      </c>
      <c r="I338" s="303"/>
      <c r="J338" s="302">
        <v>1.0874251150533178</v>
      </c>
      <c r="K338" s="302">
        <v>0.4702561264394759</v>
      </c>
      <c r="L338" s="302">
        <f t="shared" si="111"/>
        <v>1.5576812414927939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2.5332371079687883</v>
      </c>
      <c r="C339" s="302">
        <v>10.267474230609826</v>
      </c>
      <c r="D339" s="302">
        <f t="shared" si="109"/>
        <v>12.800711338578616</v>
      </c>
      <c r="E339" s="303"/>
      <c r="F339" s="302">
        <v>3.3315947725119464</v>
      </c>
      <c r="G339" s="302">
        <v>11.644271426797706</v>
      </c>
      <c r="H339" s="302">
        <f t="shared" si="110"/>
        <v>14.975866199309653</v>
      </c>
      <c r="I339" s="303"/>
      <c r="J339" s="302">
        <v>3.0935633409199599</v>
      </c>
      <c r="K339" s="302">
        <v>13.057476680928911</v>
      </c>
      <c r="L339" s="302">
        <f t="shared" si="111"/>
        <v>16.151040021848871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12.271000792704909</v>
      </c>
      <c r="C340" s="302">
        <v>2.6324431362617138</v>
      </c>
      <c r="D340" s="302">
        <f t="shared" si="109"/>
        <v>14.903443928966622</v>
      </c>
      <c r="E340" s="303"/>
      <c r="F340" s="302">
        <v>8.6779566566089095</v>
      </c>
      <c r="G340" s="302">
        <v>1.5547468991783264</v>
      </c>
      <c r="H340" s="302">
        <f t="shared" si="110"/>
        <v>10.232703555787236</v>
      </c>
      <c r="I340" s="303"/>
      <c r="J340" s="302">
        <v>3.23881405267195</v>
      </c>
      <c r="K340" s="302">
        <v>0.59354111135697851</v>
      </c>
      <c r="L340" s="302">
        <f t="shared" si="111"/>
        <v>3.8323551640289284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275.4939999987605</v>
      </c>
      <c r="C342" s="311">
        <f t="shared" ref="C342:D342" si="112">SUM(C332:C340)</f>
        <v>149.03500000123992</v>
      </c>
      <c r="D342" s="311">
        <f t="shared" si="112"/>
        <v>424.52900000000045</v>
      </c>
      <c r="E342" s="311"/>
      <c r="F342" s="311">
        <f t="shared" ref="F342:H342" si="113">SUM(F332:F340)</f>
        <v>280.69399999461854</v>
      </c>
      <c r="G342" s="311">
        <f t="shared" si="113"/>
        <v>148.23400000538155</v>
      </c>
      <c r="H342" s="311">
        <f t="shared" si="113"/>
        <v>428.92800000000011</v>
      </c>
      <c r="I342" s="311"/>
      <c r="J342" s="311">
        <f t="shared" ref="J342:L342" si="114">SUM(J332:J340)</f>
        <v>280.39099999840926</v>
      </c>
      <c r="K342" s="311">
        <f t="shared" si="114"/>
        <v>145.86100000159067</v>
      </c>
      <c r="L342" s="311">
        <f t="shared" si="114"/>
        <v>426.25199999999995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15.405733276316852</v>
      </c>
      <c r="C349" s="302">
        <v>9.1252802526097092</v>
      </c>
      <c r="D349" s="302">
        <f>SUM(B349:C349)</f>
        <v>24.531013528926561</v>
      </c>
      <c r="E349" s="303"/>
      <c r="F349" s="302">
        <v>18.966353236927365</v>
      </c>
      <c r="G349" s="302">
        <v>11.492806490539943</v>
      </c>
      <c r="H349" s="302">
        <f>SUM(F349:G349)</f>
        <v>30.459159727467309</v>
      </c>
      <c r="I349" s="303"/>
      <c r="J349" s="302">
        <v>21.463540177267191</v>
      </c>
      <c r="K349" s="302">
        <v>10.439900326699854</v>
      </c>
      <c r="L349" s="302">
        <f>SUM(J349:K349)</f>
        <v>31.903440503967047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151.68157714060669</v>
      </c>
      <c r="C350" s="302">
        <v>51.795892667628024</v>
      </c>
      <c r="D350" s="302">
        <f t="shared" ref="D350:D357" si="115">SUM(B350:C350)</f>
        <v>203.47746980823473</v>
      </c>
      <c r="E350" s="303"/>
      <c r="F350" s="302">
        <v>169.81717018569557</v>
      </c>
      <c r="G350" s="302">
        <v>69.19690750293833</v>
      </c>
      <c r="H350" s="302">
        <f t="shared" ref="H350:H357" si="116">SUM(F350:G350)</f>
        <v>239.0140776886339</v>
      </c>
      <c r="I350" s="303"/>
      <c r="J350" s="302">
        <v>191.35686766785477</v>
      </c>
      <c r="K350" s="302">
        <v>70.537600561597927</v>
      </c>
      <c r="L350" s="302">
        <f t="shared" ref="L350:L357" si="117">SUM(J350:K350)</f>
        <v>261.89446822945268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59.183762052572781</v>
      </c>
      <c r="C351" s="302">
        <v>22.4883595697445</v>
      </c>
      <c r="D351" s="302">
        <f t="shared" si="115"/>
        <v>81.672121622317277</v>
      </c>
      <c r="E351" s="303"/>
      <c r="F351" s="302">
        <v>65.10339097722192</v>
      </c>
      <c r="G351" s="302">
        <v>25.990809990428282</v>
      </c>
      <c r="H351" s="302">
        <f t="shared" si="116"/>
        <v>91.09420096765021</v>
      </c>
      <c r="I351" s="303"/>
      <c r="J351" s="302">
        <v>68.030624233501726</v>
      </c>
      <c r="K351" s="302">
        <v>22.912261710728636</v>
      </c>
      <c r="L351" s="302">
        <f t="shared" si="117"/>
        <v>90.942885944230369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31.320825269979686</v>
      </c>
      <c r="C352" s="302">
        <v>4.4545146243183744</v>
      </c>
      <c r="D352" s="302">
        <f t="shared" si="115"/>
        <v>35.775339894298057</v>
      </c>
      <c r="E352" s="303"/>
      <c r="F352" s="302">
        <v>28.911548150774522</v>
      </c>
      <c r="G352" s="302">
        <v>4.7099188371987566</v>
      </c>
      <c r="H352" s="302">
        <f t="shared" si="116"/>
        <v>33.621466987973278</v>
      </c>
      <c r="I352" s="303"/>
      <c r="J352" s="302">
        <v>20.054887872369033</v>
      </c>
      <c r="K352" s="302">
        <v>3.7745472899459074</v>
      </c>
      <c r="L352" s="302">
        <f t="shared" si="117"/>
        <v>23.82943516231494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1.7118864310018129</v>
      </c>
      <c r="C353" s="302">
        <v>2.251527026552008</v>
      </c>
      <c r="D353" s="302">
        <f t="shared" si="115"/>
        <v>3.9634134575538207</v>
      </c>
      <c r="E353" s="303"/>
      <c r="F353" s="302">
        <v>1.4144509265168652</v>
      </c>
      <c r="G353" s="302">
        <v>2.0512484886508613</v>
      </c>
      <c r="H353" s="302">
        <f t="shared" si="116"/>
        <v>3.4656994151677267</v>
      </c>
      <c r="I353" s="303"/>
      <c r="J353" s="302">
        <v>0.87159220794798586</v>
      </c>
      <c r="K353" s="302">
        <v>1.520980658949814</v>
      </c>
      <c r="L353" s="302">
        <f t="shared" si="117"/>
        <v>2.3925728668978001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135.53265545695493</v>
      </c>
      <c r="C354" s="302">
        <v>35.617329640060341</v>
      </c>
      <c r="D354" s="302">
        <f t="shared" si="115"/>
        <v>171.14998509701527</v>
      </c>
      <c r="E354" s="303"/>
      <c r="F354" s="302">
        <v>132.66777918625723</v>
      </c>
      <c r="G354" s="302">
        <v>38.466430814534327</v>
      </c>
      <c r="H354" s="302">
        <f t="shared" si="116"/>
        <v>171.13421000079157</v>
      </c>
      <c r="I354" s="303"/>
      <c r="J354" s="302">
        <v>144.05851898424416</v>
      </c>
      <c r="K354" s="302">
        <v>51.523406883096534</v>
      </c>
      <c r="L354" s="302">
        <f t="shared" si="117"/>
        <v>195.58192586734069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5.2425750409117411</v>
      </c>
      <c r="C355" s="302">
        <v>1.3406598188844914</v>
      </c>
      <c r="D355" s="302">
        <f t="shared" si="115"/>
        <v>6.5832348597962325</v>
      </c>
      <c r="E355" s="303"/>
      <c r="F355" s="302">
        <v>4.787715663615395</v>
      </c>
      <c r="G355" s="302">
        <v>1.34630237513865</v>
      </c>
      <c r="H355" s="302">
        <f t="shared" si="116"/>
        <v>6.1340180387540446</v>
      </c>
      <c r="I355" s="303"/>
      <c r="J355" s="302">
        <v>4.9741245675905015</v>
      </c>
      <c r="K355" s="302">
        <v>1.2066879228988117</v>
      </c>
      <c r="L355" s="302">
        <f t="shared" si="117"/>
        <v>6.1808124904893127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0.4340409417943783</v>
      </c>
      <c r="C356" s="302">
        <v>1.9909670686543248</v>
      </c>
      <c r="D356" s="302">
        <f t="shared" si="115"/>
        <v>2.4250080104487033</v>
      </c>
      <c r="E356" s="303"/>
      <c r="F356" s="302">
        <v>0.27766216056623449</v>
      </c>
      <c r="G356" s="302">
        <v>1.9875736326495346</v>
      </c>
      <c r="H356" s="302">
        <f t="shared" si="116"/>
        <v>2.2652357932157692</v>
      </c>
      <c r="I356" s="303"/>
      <c r="J356" s="302">
        <v>0.3348463700662922</v>
      </c>
      <c r="K356" s="302">
        <v>1.4817109909790116</v>
      </c>
      <c r="L356" s="302">
        <f t="shared" si="117"/>
        <v>1.8165573610453039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6.2339443891788715</v>
      </c>
      <c r="C357" s="302">
        <v>5.0134693322305592</v>
      </c>
      <c r="D357" s="302">
        <f t="shared" si="115"/>
        <v>11.24741372140943</v>
      </c>
      <c r="E357" s="303"/>
      <c r="F357" s="302">
        <v>4.2189295101095841</v>
      </c>
      <c r="G357" s="302">
        <v>4.0700018702368004</v>
      </c>
      <c r="H357" s="302">
        <f t="shared" si="116"/>
        <v>8.2889313803463835</v>
      </c>
      <c r="I357" s="303"/>
      <c r="J357" s="302">
        <v>1.250997916351396</v>
      </c>
      <c r="K357" s="302">
        <v>2.5779036579108556</v>
      </c>
      <c r="L357" s="302">
        <f t="shared" si="117"/>
        <v>3.8289015742622516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406.74699999931767</v>
      </c>
      <c r="C359" s="311">
        <f t="shared" ref="C359:D359" si="118">SUM(C349:C357)</f>
        <v>134.07800000068235</v>
      </c>
      <c r="D359" s="311">
        <f t="shared" si="118"/>
        <v>540.82500000000005</v>
      </c>
      <c r="E359" s="311"/>
      <c r="F359" s="311">
        <f t="shared" ref="F359:H359" si="119">SUM(F349:F357)</f>
        <v>426.16499999768473</v>
      </c>
      <c r="G359" s="311">
        <f t="shared" si="119"/>
        <v>159.31200000231553</v>
      </c>
      <c r="H359" s="311">
        <f t="shared" si="119"/>
        <v>585.4770000000002</v>
      </c>
      <c r="I359" s="311"/>
      <c r="J359" s="311">
        <f t="shared" ref="J359:L359" si="120">SUM(J349:J357)</f>
        <v>452.39599999719309</v>
      </c>
      <c r="K359" s="311">
        <f t="shared" si="120"/>
        <v>165.97500000280738</v>
      </c>
      <c r="L359" s="311">
        <f t="shared" si="120"/>
        <v>618.37100000000032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7.6500495509090722</v>
      </c>
      <c r="C366" s="302">
        <v>10.761927761349726</v>
      </c>
      <c r="D366" s="302">
        <f>SUM(B366:C366)</f>
        <v>18.411977312258799</v>
      </c>
      <c r="E366" s="303"/>
      <c r="F366" s="302">
        <v>11.801144065624664</v>
      </c>
      <c r="G366" s="302">
        <v>8.9978779721221418</v>
      </c>
      <c r="H366" s="302">
        <f>SUM(F366:G366)</f>
        <v>20.799022037746806</v>
      </c>
      <c r="I366" s="303"/>
      <c r="J366" s="302">
        <v>16.833943350525995</v>
      </c>
      <c r="K366" s="302">
        <v>11.774095699686695</v>
      </c>
      <c r="L366" s="302">
        <f>SUM(J366:K366)</f>
        <v>28.608039050212689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20.832781442911386</v>
      </c>
      <c r="C367" s="302">
        <v>20.804813163903663</v>
      </c>
      <c r="D367" s="302">
        <f t="shared" ref="D367:D374" si="121">SUM(B367:C367)</f>
        <v>41.63759460681505</v>
      </c>
      <c r="E367" s="303"/>
      <c r="F367" s="302">
        <v>27.719258586039928</v>
      </c>
      <c r="G367" s="302">
        <v>19.587170282412902</v>
      </c>
      <c r="H367" s="302">
        <f t="shared" ref="H367:H374" si="122">SUM(F367:G367)</f>
        <v>47.306428868452826</v>
      </c>
      <c r="I367" s="303"/>
      <c r="J367" s="302">
        <v>33.685148386964009</v>
      </c>
      <c r="K367" s="302">
        <v>27.205035827639172</v>
      </c>
      <c r="L367" s="302">
        <f t="shared" ref="L367:L374" si="123">SUM(J367:K367)</f>
        <v>60.890184214603181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35.588564840909498</v>
      </c>
      <c r="C368" s="302">
        <v>46.982326251094754</v>
      </c>
      <c r="D368" s="302">
        <f t="shared" si="121"/>
        <v>82.570891092004246</v>
      </c>
      <c r="E368" s="303"/>
      <c r="F368" s="302">
        <v>50.7228770185895</v>
      </c>
      <c r="G368" s="302">
        <v>40.028082755504087</v>
      </c>
      <c r="H368" s="302">
        <f t="shared" si="122"/>
        <v>90.750959774093587</v>
      </c>
      <c r="I368" s="303"/>
      <c r="J368" s="302">
        <v>60.780544065134514</v>
      </c>
      <c r="K368" s="302">
        <v>48.632432172958389</v>
      </c>
      <c r="L368" s="302">
        <f t="shared" si="123"/>
        <v>109.41297623809291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12.136699073225728</v>
      </c>
      <c r="C369" s="302">
        <v>3.323414077692624</v>
      </c>
      <c r="D369" s="302">
        <f t="shared" si="121"/>
        <v>15.460113150918351</v>
      </c>
      <c r="E369" s="303"/>
      <c r="F369" s="302">
        <v>10.318768367581086</v>
      </c>
      <c r="G369" s="302">
        <v>3.1972520532402431</v>
      </c>
      <c r="H369" s="302">
        <f t="shared" si="122"/>
        <v>13.516020420821329</v>
      </c>
      <c r="I369" s="303"/>
      <c r="J369" s="302">
        <v>9.7523458296726719</v>
      </c>
      <c r="K369" s="302">
        <v>3.2326146812714982</v>
      </c>
      <c r="L369" s="302">
        <f t="shared" si="123"/>
        <v>12.98496051094417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3.061263174602455</v>
      </c>
      <c r="C370" s="302">
        <v>8.4872075059281116</v>
      </c>
      <c r="D370" s="302">
        <f t="shared" si="121"/>
        <v>11.548470680530567</v>
      </c>
      <c r="E370" s="303"/>
      <c r="F370" s="302">
        <v>5.5010742303302269</v>
      </c>
      <c r="G370" s="302">
        <v>5.5596528988222103</v>
      </c>
      <c r="H370" s="302">
        <f t="shared" si="122"/>
        <v>11.060727129152436</v>
      </c>
      <c r="I370" s="303"/>
      <c r="J370" s="302">
        <v>8.5755961354700201</v>
      </c>
      <c r="K370" s="302">
        <v>6.082719094049942</v>
      </c>
      <c r="L370" s="302">
        <f t="shared" si="123"/>
        <v>14.658315229519962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5.7790915138748451</v>
      </c>
      <c r="C371" s="302">
        <v>5.3989022616018874</v>
      </c>
      <c r="D371" s="302">
        <f t="shared" si="121"/>
        <v>11.177993775476732</v>
      </c>
      <c r="E371" s="303"/>
      <c r="F371" s="302">
        <v>5.1630793911069688</v>
      </c>
      <c r="G371" s="302">
        <v>4.379532979450433</v>
      </c>
      <c r="H371" s="302">
        <f t="shared" si="122"/>
        <v>9.5426123705574017</v>
      </c>
      <c r="I371" s="303"/>
      <c r="J371" s="302">
        <v>6.2451132162619434</v>
      </c>
      <c r="K371" s="302">
        <v>6.3509710989563972</v>
      </c>
      <c r="L371" s="302">
        <f t="shared" si="123"/>
        <v>12.596084315218341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3.4859077834978738</v>
      </c>
      <c r="C372" s="302">
        <v>3.6778070564814027</v>
      </c>
      <c r="D372" s="302">
        <f t="shared" si="121"/>
        <v>7.1637148399792761</v>
      </c>
      <c r="E372" s="303"/>
      <c r="F372" s="302">
        <v>3.2691064433096533</v>
      </c>
      <c r="G372" s="302">
        <v>2.9644373715972314</v>
      </c>
      <c r="H372" s="302">
        <f t="shared" si="122"/>
        <v>6.2335438149068843</v>
      </c>
      <c r="I372" s="303"/>
      <c r="J372" s="302">
        <v>3.5763671514536601</v>
      </c>
      <c r="K372" s="302">
        <v>3.8920220486675752</v>
      </c>
      <c r="L372" s="302">
        <f t="shared" si="123"/>
        <v>7.4683892001212353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0.15861138330448499</v>
      </c>
      <c r="C373" s="302">
        <v>0.72325041575921378</v>
      </c>
      <c r="D373" s="302">
        <f t="shared" si="121"/>
        <v>0.88186179906369877</v>
      </c>
      <c r="E373" s="303"/>
      <c r="F373" s="302">
        <v>0.16320989070839431</v>
      </c>
      <c r="G373" s="302">
        <v>0.57445050318273772</v>
      </c>
      <c r="H373" s="302">
        <f t="shared" si="122"/>
        <v>0.73766039389113203</v>
      </c>
      <c r="I373" s="303"/>
      <c r="J373" s="302">
        <v>0.24262353346554658</v>
      </c>
      <c r="K373" s="302">
        <v>0.5814700401247791</v>
      </c>
      <c r="L373" s="302">
        <f t="shared" si="123"/>
        <v>0.82409357359032565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6.5625047128961898</v>
      </c>
      <c r="C374" s="302">
        <v>5.7678780300569672</v>
      </c>
      <c r="D374" s="302">
        <f t="shared" si="121"/>
        <v>12.330382742953157</v>
      </c>
      <c r="E374" s="303"/>
      <c r="F374" s="302">
        <v>4.2584820056305341</v>
      </c>
      <c r="G374" s="302">
        <v>3.9815431847466649</v>
      </c>
      <c r="H374" s="302">
        <f t="shared" si="122"/>
        <v>8.2400251903771995</v>
      </c>
      <c r="I374" s="303"/>
      <c r="J374" s="302">
        <v>3.2458823305297382</v>
      </c>
      <c r="K374" s="302">
        <v>2.7460753371672593</v>
      </c>
      <c r="L374" s="302">
        <f t="shared" si="123"/>
        <v>5.9919576676969974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95.255473476131542</v>
      </c>
      <c r="C376" s="311">
        <f t="shared" ref="C376:D376" si="124">SUM(C366:C374)</f>
        <v>105.92752652386834</v>
      </c>
      <c r="D376" s="311">
        <f t="shared" si="124"/>
        <v>201.18299999999985</v>
      </c>
      <c r="E376" s="311"/>
      <c r="F376" s="311">
        <f t="shared" ref="F376:H376" si="125">SUM(F366:F374)</f>
        <v>118.91699999892096</v>
      </c>
      <c r="G376" s="311">
        <f t="shared" si="125"/>
        <v>89.270000001078643</v>
      </c>
      <c r="H376" s="311">
        <f t="shared" si="125"/>
        <v>208.18699999999959</v>
      </c>
      <c r="I376" s="311"/>
      <c r="J376" s="311">
        <f t="shared" ref="J376:L376" si="126">SUM(J366:J374)</f>
        <v>142.9375639994781</v>
      </c>
      <c r="K376" s="311">
        <f t="shared" si="126"/>
        <v>110.4974360005217</v>
      </c>
      <c r="L376" s="311">
        <f t="shared" si="126"/>
        <v>253.4349999999998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7.5284728845031346</v>
      </c>
      <c r="C383" s="302">
        <v>8.9999858135969895</v>
      </c>
      <c r="D383" s="302">
        <f>SUM(B383:C383)</f>
        <v>16.528458698100124</v>
      </c>
      <c r="E383" s="303"/>
      <c r="F383" s="302">
        <v>8.9191687149155534</v>
      </c>
      <c r="G383" s="302">
        <v>9.79649569219165</v>
      </c>
      <c r="H383" s="302">
        <f>SUM(F383:G383)</f>
        <v>18.715664407107205</v>
      </c>
      <c r="I383" s="303"/>
      <c r="J383" s="302">
        <v>11.162384936364669</v>
      </c>
      <c r="K383" s="302">
        <v>13.830621711194231</v>
      </c>
      <c r="L383" s="302">
        <f>SUM(J383:K383)</f>
        <v>24.9930066475589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25.004220084635985</v>
      </c>
      <c r="C384" s="302">
        <v>24.877303732357795</v>
      </c>
      <c r="D384" s="302">
        <f t="shared" ref="D384:D391" si="127">SUM(B384:C384)</f>
        <v>49.881523816993777</v>
      </c>
      <c r="E384" s="303"/>
      <c r="F384" s="302">
        <v>29.646107794354783</v>
      </c>
      <c r="G384" s="302">
        <v>25.737097130601697</v>
      </c>
      <c r="H384" s="302">
        <f t="shared" ref="H384:H391" si="128">SUM(F384:G384)</f>
        <v>55.38320492495648</v>
      </c>
      <c r="I384" s="303"/>
      <c r="J384" s="302">
        <v>36.520466931334134</v>
      </c>
      <c r="K384" s="302">
        <v>35.198506344779794</v>
      </c>
      <c r="L384" s="302">
        <f t="shared" ref="L384:L391" si="129">SUM(J384:K384)</f>
        <v>71.718973276113928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16.153941066281899</v>
      </c>
      <c r="C385" s="302">
        <v>10.577385205938524</v>
      </c>
      <c r="D385" s="302">
        <f t="shared" si="127"/>
        <v>26.731326272220421</v>
      </c>
      <c r="E385" s="303"/>
      <c r="F385" s="302">
        <v>16.600338670514933</v>
      </c>
      <c r="G385" s="302">
        <v>11.933803371238053</v>
      </c>
      <c r="H385" s="302">
        <f t="shared" si="128"/>
        <v>28.534142041752986</v>
      </c>
      <c r="I385" s="303"/>
      <c r="J385" s="302">
        <v>18.386051319554362</v>
      </c>
      <c r="K385" s="302">
        <v>12.963497955021655</v>
      </c>
      <c r="L385" s="302">
        <f t="shared" si="129"/>
        <v>31.349549274576017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11.482200820401959</v>
      </c>
      <c r="C386" s="302">
        <v>1.8904053404193031</v>
      </c>
      <c r="D386" s="302">
        <f t="shared" si="127"/>
        <v>13.372606160821261</v>
      </c>
      <c r="E386" s="303"/>
      <c r="F386" s="302">
        <v>10.120332775727798</v>
      </c>
      <c r="G386" s="302">
        <v>1.9584773624233065</v>
      </c>
      <c r="H386" s="302">
        <f t="shared" si="128"/>
        <v>12.078810138151104</v>
      </c>
      <c r="I386" s="303"/>
      <c r="J386" s="302">
        <v>9.0124784089937169</v>
      </c>
      <c r="K386" s="302">
        <v>1.7712461130331132</v>
      </c>
      <c r="L386" s="302">
        <f t="shared" si="129"/>
        <v>10.78372452202683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1.2190450613258286</v>
      </c>
      <c r="C387" s="302">
        <v>3.8668988754350502</v>
      </c>
      <c r="D387" s="302">
        <f t="shared" si="127"/>
        <v>5.085943936760879</v>
      </c>
      <c r="E387" s="303"/>
      <c r="F387" s="302">
        <v>1.3508122803053957</v>
      </c>
      <c r="G387" s="302">
        <v>3.60876661037836</v>
      </c>
      <c r="H387" s="302">
        <f t="shared" si="128"/>
        <v>4.9595788906837557</v>
      </c>
      <c r="I387" s="303"/>
      <c r="J387" s="302">
        <v>2.4960482665514698</v>
      </c>
      <c r="K387" s="302">
        <v>4.8864516448980195</v>
      </c>
      <c r="L387" s="302">
        <f t="shared" si="129"/>
        <v>7.3824999114494894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18.675560480318524</v>
      </c>
      <c r="C388" s="302">
        <v>6.4166260141623326</v>
      </c>
      <c r="D388" s="302">
        <f t="shared" si="127"/>
        <v>25.092186494480856</v>
      </c>
      <c r="E388" s="303"/>
      <c r="F388" s="302">
        <v>18.00439333215083</v>
      </c>
      <c r="G388" s="302">
        <v>7.8257699836132142</v>
      </c>
      <c r="H388" s="302">
        <f t="shared" si="128"/>
        <v>25.830163315764043</v>
      </c>
      <c r="I388" s="303"/>
      <c r="J388" s="302">
        <v>19.569911424160004</v>
      </c>
      <c r="K388" s="302">
        <v>10.276729095221738</v>
      </c>
      <c r="L388" s="302">
        <f t="shared" si="129"/>
        <v>29.846640519381744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3.1851940800629017</v>
      </c>
      <c r="C389" s="302">
        <v>2.1353830356823424</v>
      </c>
      <c r="D389" s="302">
        <f t="shared" si="127"/>
        <v>5.3205771157452446</v>
      </c>
      <c r="E389" s="303"/>
      <c r="F389" s="302">
        <v>3.3840890358717997</v>
      </c>
      <c r="G389" s="302">
        <v>3.1620425627328657</v>
      </c>
      <c r="H389" s="302">
        <f t="shared" si="128"/>
        <v>6.5461315986046653</v>
      </c>
      <c r="I389" s="303"/>
      <c r="J389" s="302">
        <v>3.6773859167437375</v>
      </c>
      <c r="K389" s="302">
        <v>3.7496215183747563</v>
      </c>
      <c r="L389" s="302">
        <f t="shared" si="129"/>
        <v>7.4270074351184938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0.38821816857698638</v>
      </c>
      <c r="C390" s="302">
        <v>1.310884137754317</v>
      </c>
      <c r="D390" s="302">
        <f t="shared" si="127"/>
        <v>1.6991023063313033</v>
      </c>
      <c r="E390" s="303"/>
      <c r="F390" s="302">
        <v>0.27841686802918036</v>
      </c>
      <c r="G390" s="302">
        <v>1.619050424954998</v>
      </c>
      <c r="H390" s="302">
        <f t="shared" si="128"/>
        <v>1.8974672929841783</v>
      </c>
      <c r="I390" s="303"/>
      <c r="J390" s="302">
        <v>0.43017458660816393</v>
      </c>
      <c r="K390" s="302">
        <v>1.8314956094242552</v>
      </c>
      <c r="L390" s="302">
        <f t="shared" si="129"/>
        <v>2.2616701960324193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4.6351473541951957</v>
      </c>
      <c r="C391" s="302">
        <v>3.1621278443509477</v>
      </c>
      <c r="D391" s="302">
        <f t="shared" si="127"/>
        <v>7.7972751985461439</v>
      </c>
      <c r="E391" s="303"/>
      <c r="F391" s="302">
        <v>3.0733315692697025</v>
      </c>
      <c r="G391" s="302">
        <v>3.0705058207257943</v>
      </c>
      <c r="H391" s="302">
        <f t="shared" si="128"/>
        <v>6.1438373899954968</v>
      </c>
      <c r="I391" s="303"/>
      <c r="J391" s="302">
        <v>2.1743144215838126</v>
      </c>
      <c r="K391" s="302">
        <v>2.8456137961585166</v>
      </c>
      <c r="L391" s="302">
        <f t="shared" si="129"/>
        <v>5.0199282177423292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88.272000000302413</v>
      </c>
      <c r="C393" s="311">
        <f t="shared" ref="C393:D393" si="130">SUM(C383:C391)</f>
        <v>63.236999999697602</v>
      </c>
      <c r="D393" s="311">
        <f t="shared" si="130"/>
        <v>151.50900000000001</v>
      </c>
      <c r="E393" s="311"/>
      <c r="F393" s="311">
        <f t="shared" ref="F393:H393" si="131">SUM(F383:F391)</f>
        <v>91.376991041139959</v>
      </c>
      <c r="G393" s="311">
        <f t="shared" si="131"/>
        <v>68.71200895885994</v>
      </c>
      <c r="H393" s="311">
        <f t="shared" si="131"/>
        <v>160.08899999999991</v>
      </c>
      <c r="I393" s="311"/>
      <c r="J393" s="311">
        <f t="shared" ref="J393:L393" si="132">SUM(J383:J391)</f>
        <v>103.42921621189406</v>
      </c>
      <c r="K393" s="311">
        <f t="shared" si="132"/>
        <v>87.353783788106071</v>
      </c>
      <c r="L393" s="311">
        <f t="shared" si="132"/>
        <v>190.78300000000013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London Enterprise Panel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484.79211802201775</v>
      </c>
      <c r="C9" s="249">
        <f t="shared" ref="C9:D9" si="0">SUM(C26,C43,C60,C77,C94,C111,C128,C145,C162,C179,C196,C213,C230,C247,C264,C281,C298,C315,C332,C349,C366,C383)</f>
        <v>59.69945873644722</v>
      </c>
      <c r="D9" s="249">
        <f t="shared" si="0"/>
        <v>82.459024473552361</v>
      </c>
      <c r="E9" s="249">
        <f>SUM(B9:D9)</f>
        <v>626.95060123201733</v>
      </c>
      <c r="F9" s="238"/>
      <c r="G9" s="249">
        <f>SUM(G26,G43,G60,G77,G94,G111,G128,G145,G162,G179,G196,G213,G230,G247,G264,G281,G298,G315,G332,G349,G366,G383)</f>
        <v>543.48874455007774</v>
      </c>
      <c r="H9" s="249">
        <f t="shared" ref="H9:I9" si="1">SUM(H26,H43,H60,H77,H94,H111,H128,H145,H162,H179,H196,H213,H230,H247,H264,H281,H298,H315,H332,H349,H366,H383)</f>
        <v>86.689076005866056</v>
      </c>
      <c r="I9" s="249">
        <f t="shared" si="1"/>
        <v>95.389422314087255</v>
      </c>
      <c r="J9" s="249">
        <f>SUM(G9:I9)</f>
        <v>725.56724287003101</v>
      </c>
      <c r="K9" s="238"/>
      <c r="L9" s="249">
        <f>SUM(L26,L43,L60,L77,L94,L111,L128,L145,L162,L179,L196,L213,L230,L247,L264,L281,L298,L315,L332,L349,L366,L383)</f>
        <v>602.76461146712222</v>
      </c>
      <c r="M9" s="249">
        <f t="shared" ref="M9:N9" si="2">SUM(M26,M43,M60,M77,M94,M111,M128,M145,M162,M179,M196,M213,M230,M247,M264,M281,M298,M315,M332,M349,M366,M383)</f>
        <v>106.97725120176669</v>
      </c>
      <c r="N9" s="249">
        <f t="shared" si="2"/>
        <v>116.16000218640886</v>
      </c>
      <c r="O9" s="249">
        <f>SUM(L9:N9)</f>
        <v>825.90186485529773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1106.0060498232181</v>
      </c>
      <c r="C10" s="249">
        <f t="shared" si="3"/>
        <v>256.03977560626731</v>
      </c>
      <c r="D10" s="249">
        <f t="shared" si="3"/>
        <v>155.97755200302367</v>
      </c>
      <c r="E10" s="249">
        <f t="shared" ref="E10:E17" si="4">SUM(B10:D10)</f>
        <v>1518.0233774325091</v>
      </c>
      <c r="F10" s="238"/>
      <c r="G10" s="249">
        <f t="shared" ref="G10:I10" si="5">SUM(G27,G44,G61,G78,G95,G112,G129,G146,G163,G180,G197,G214,G231,G248,G265,G282,G299,G316,G333,G350,G367,G384)</f>
        <v>1332.0581438832598</v>
      </c>
      <c r="H10" s="249">
        <f t="shared" si="5"/>
        <v>296.39881260675128</v>
      </c>
      <c r="I10" s="249">
        <f t="shared" si="5"/>
        <v>187.49428152677564</v>
      </c>
      <c r="J10" s="249">
        <f t="shared" ref="J10:J17" si="6">SUM(G10:I10)</f>
        <v>1815.9512380167869</v>
      </c>
      <c r="K10" s="238"/>
      <c r="L10" s="249">
        <f t="shared" ref="L10:N10" si="7">SUM(L27,L44,L61,L78,L95,L112,L129,L146,L163,L180,L197,L214,L231,L248,L265,L282,L299,L316,L333,L350,L367,L384)</f>
        <v>1595.8909904238114</v>
      </c>
      <c r="M10" s="249">
        <f t="shared" si="7"/>
        <v>360.24958165026925</v>
      </c>
      <c r="N10" s="249">
        <f t="shared" si="7"/>
        <v>188.10093721825959</v>
      </c>
      <c r="O10" s="249">
        <f t="shared" ref="O10:O17" si="8">SUM(L10:N10)</f>
        <v>2144.2415092923402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674.09187653727088</v>
      </c>
      <c r="C11" s="249">
        <f t="shared" si="3"/>
        <v>157.39885109842669</v>
      </c>
      <c r="D11" s="249">
        <f t="shared" si="3"/>
        <v>142.20364355968721</v>
      </c>
      <c r="E11" s="249">
        <f t="shared" si="4"/>
        <v>973.69437119538475</v>
      </c>
      <c r="F11" s="238"/>
      <c r="G11" s="249">
        <f t="shared" ref="G11:I11" si="9">SUM(G28,G45,G62,G79,G96,G113,G130,G147,G164,G181,G198,G215,G232,G249,G266,G283,G300,G317,G334,G351,G368,G385)</f>
        <v>760.86791364790815</v>
      </c>
      <c r="H11" s="249">
        <f t="shared" si="9"/>
        <v>170.5277216172594</v>
      </c>
      <c r="I11" s="249">
        <f t="shared" si="9"/>
        <v>155.83569908852189</v>
      </c>
      <c r="J11" s="249">
        <f t="shared" si="6"/>
        <v>1087.2313343536894</v>
      </c>
      <c r="K11" s="238"/>
      <c r="L11" s="249">
        <f t="shared" ref="L11:N11" si="10">SUM(L28,L45,L62,L79,L96,L113,L130,L147,L164,L181,L198,L215,L232,L249,L266,L283,L300,L317,L334,L351,L368,L385)</f>
        <v>798.18031265032891</v>
      </c>
      <c r="M11" s="249">
        <f t="shared" si="10"/>
        <v>186.25408853178493</v>
      </c>
      <c r="N11" s="249">
        <f t="shared" si="10"/>
        <v>168.30553557796941</v>
      </c>
      <c r="O11" s="249">
        <f t="shared" si="8"/>
        <v>1152.7399367600833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320.84559142520408</v>
      </c>
      <c r="C12" s="249">
        <f t="shared" si="3"/>
        <v>160.77312551326611</v>
      </c>
      <c r="D12" s="249">
        <f t="shared" si="3"/>
        <v>20.965236890806615</v>
      </c>
      <c r="E12" s="249">
        <f t="shared" si="4"/>
        <v>502.58395382927682</v>
      </c>
      <c r="F12" s="238"/>
      <c r="G12" s="249">
        <f t="shared" ref="G12:I12" si="11">SUM(G29,G46,G63,G80,G97,G114,G131,G148,G165,G182,G199,G216,G233,G250,G267,G284,G301,G318,G335,G352,G369,G386)</f>
        <v>316.78583801834458</v>
      </c>
      <c r="H12" s="249">
        <f t="shared" si="11"/>
        <v>157.06991996171266</v>
      </c>
      <c r="I12" s="249">
        <f t="shared" si="11"/>
        <v>19.169828980840279</v>
      </c>
      <c r="J12" s="249">
        <f t="shared" si="6"/>
        <v>493.0255869608975</v>
      </c>
      <c r="K12" s="238"/>
      <c r="L12" s="249">
        <f t="shared" ref="L12:N12" si="12">SUM(L29,L46,L63,L80,L97,L114,L131,L148,L165,L182,L199,L216,L233,L250,L267,L284,L301,L318,L335,L352,L369,L386)</f>
        <v>258.92753639320767</v>
      </c>
      <c r="M12" s="249">
        <f t="shared" si="12"/>
        <v>138.75616647297517</v>
      </c>
      <c r="N12" s="249">
        <f t="shared" si="12"/>
        <v>16.870147219395594</v>
      </c>
      <c r="O12" s="249">
        <f t="shared" si="8"/>
        <v>414.55385008557846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242.38149622124877</v>
      </c>
      <c r="C13" s="249">
        <f t="shared" si="3"/>
        <v>37.324215018744944</v>
      </c>
      <c r="D13" s="249">
        <f t="shared" si="3"/>
        <v>158.65391239952635</v>
      </c>
      <c r="E13" s="249">
        <f t="shared" si="4"/>
        <v>438.35962363952007</v>
      </c>
      <c r="F13" s="238"/>
      <c r="G13" s="249">
        <f t="shared" ref="G13:I13" si="13">SUM(G30,G47,G64,G81,G98,G115,G132,G149,G166,G183,G200,G217,G234,G251,G268,G285,G302,G319,G336,G353,G370,G387)</f>
        <v>218.38835532863973</v>
      </c>
      <c r="H13" s="249">
        <f t="shared" si="13"/>
        <v>33.653495377402159</v>
      </c>
      <c r="I13" s="249">
        <f t="shared" si="13"/>
        <v>109.80496511101467</v>
      </c>
      <c r="J13" s="249">
        <f t="shared" si="6"/>
        <v>361.84681581705655</v>
      </c>
      <c r="K13" s="238"/>
      <c r="L13" s="249">
        <f t="shared" ref="L13:N13" si="14">SUM(L30,L47,L64,L81,L98,L115,L132,L149,L166,L183,L200,L217,L234,L251,L268,L285,L302,L319,L336,L353,L370,L387)</f>
        <v>227.79782418237255</v>
      </c>
      <c r="M13" s="249">
        <f t="shared" si="14"/>
        <v>40.741984499890599</v>
      </c>
      <c r="N13" s="249">
        <f t="shared" si="14"/>
        <v>140.07302238740456</v>
      </c>
      <c r="O13" s="249">
        <f t="shared" si="8"/>
        <v>408.61283106966766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194.49968072963566</v>
      </c>
      <c r="C14" s="249">
        <f t="shared" si="3"/>
        <v>131.27513228663761</v>
      </c>
      <c r="D14" s="249">
        <f t="shared" si="3"/>
        <v>33.519552790257222</v>
      </c>
      <c r="E14" s="249">
        <f t="shared" si="4"/>
        <v>359.29436580653044</v>
      </c>
      <c r="F14" s="238"/>
      <c r="G14" s="249">
        <f t="shared" ref="G14:I14" si="15">SUM(G31,G48,G65,G82,G99,G116,G133,G150,G167,G184,G201,G218,G235,G252,G269,G286,G303,G320,G337,G354,G371,G388)</f>
        <v>195.39248504668927</v>
      </c>
      <c r="H14" s="249">
        <f t="shared" si="15"/>
        <v>124.06705678887977</v>
      </c>
      <c r="I14" s="249">
        <f t="shared" si="15"/>
        <v>39.077886249355295</v>
      </c>
      <c r="J14" s="249">
        <f t="shared" si="6"/>
        <v>358.53742808492433</v>
      </c>
      <c r="K14" s="238"/>
      <c r="L14" s="249">
        <f t="shared" ref="L14:N14" si="16">SUM(L31,L48,L65,L82,L99,L116,L133,L150,L167,L184,L201,L218,L235,L252,L269,L286,L303,L320,L337,L354,L371,L388)</f>
        <v>230.72144069523455</v>
      </c>
      <c r="M14" s="249">
        <f t="shared" si="16"/>
        <v>126.96572986164804</v>
      </c>
      <c r="N14" s="249">
        <f t="shared" si="16"/>
        <v>50.911151586213954</v>
      </c>
      <c r="O14" s="249">
        <f t="shared" si="8"/>
        <v>408.5983221430966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152.66280559868608</v>
      </c>
      <c r="C15" s="249">
        <f t="shared" si="3"/>
        <v>219.52592094859278</v>
      </c>
      <c r="D15" s="249">
        <f t="shared" si="3"/>
        <v>23.688242667705413</v>
      </c>
      <c r="E15" s="249">
        <f t="shared" si="4"/>
        <v>395.87696921498429</v>
      </c>
      <c r="F15" s="238"/>
      <c r="G15" s="249">
        <f t="shared" ref="G15:I15" si="17">SUM(G32,G49,G66,G83,G100,G117,G134,G151,G168,G185,G202,G219,G236,G253,G270,G287,G304,G321,G338,G355,G372,G389)</f>
        <v>144.46861880405518</v>
      </c>
      <c r="H15" s="249">
        <f t="shared" si="17"/>
        <v>201.99252980885811</v>
      </c>
      <c r="I15" s="249">
        <f t="shared" si="17"/>
        <v>15.648313251779994</v>
      </c>
      <c r="J15" s="249">
        <f t="shared" si="6"/>
        <v>362.10946186469329</v>
      </c>
      <c r="K15" s="238"/>
      <c r="L15" s="249">
        <f t="shared" ref="L15:N15" si="18">SUM(L32,L49,L66,L83,L100,L117,L134,L151,L168,L185,L202,L219,L236,L253,L270,L287,L304,L321,L338,L355,L372,L389)</f>
        <v>142.89050658201759</v>
      </c>
      <c r="M15" s="249">
        <f t="shared" si="18"/>
        <v>203.68868449799871</v>
      </c>
      <c r="N15" s="249">
        <f t="shared" si="18"/>
        <v>14.936145842257528</v>
      </c>
      <c r="O15" s="249">
        <f t="shared" si="8"/>
        <v>361.51533692227383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121.07782723452361</v>
      </c>
      <c r="C16" s="249">
        <f t="shared" si="3"/>
        <v>34.86012337048453</v>
      </c>
      <c r="D16" s="249">
        <f t="shared" si="3"/>
        <v>61.793244613769112</v>
      </c>
      <c r="E16" s="249">
        <f t="shared" si="4"/>
        <v>217.73119521877726</v>
      </c>
      <c r="F16" s="238"/>
      <c r="G16" s="249">
        <f t="shared" ref="G16:I16" si="19">SUM(G33,G50,G67,G84,G101,G118,G135,G152,G169,G186,G203,G220,G237,G254,G271,G288,G305,G322,G339,G356,G373,G390)</f>
        <v>112.33044386446082</v>
      </c>
      <c r="H16" s="249">
        <f t="shared" si="19"/>
        <v>43.170253766774394</v>
      </c>
      <c r="I16" s="249">
        <f t="shared" si="19"/>
        <v>59.091995290049134</v>
      </c>
      <c r="J16" s="249">
        <f t="shared" si="6"/>
        <v>214.59269292128434</v>
      </c>
      <c r="K16" s="238"/>
      <c r="L16" s="249">
        <f t="shared" ref="L16:N16" si="20">SUM(L33,L50,L67,L84,L101,L118,L135,L152,L169,L186,L203,L220,L237,L254,L271,L288,L305,L322,L339,L356,L373,L390)</f>
        <v>107.91958394900259</v>
      </c>
      <c r="M16" s="249">
        <f t="shared" si="20"/>
        <v>58.948305172055349</v>
      </c>
      <c r="N16" s="249">
        <f t="shared" si="20"/>
        <v>75.953004536775339</v>
      </c>
      <c r="O16" s="249">
        <f t="shared" si="8"/>
        <v>242.82089365783327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223.53233649579158</v>
      </c>
      <c r="C17" s="249">
        <f t="shared" si="3"/>
        <v>280.71764144353193</v>
      </c>
      <c r="D17" s="249">
        <f t="shared" si="3"/>
        <v>42.119564491675263</v>
      </c>
      <c r="E17" s="249">
        <f t="shared" si="4"/>
        <v>546.36954243099876</v>
      </c>
      <c r="F17" s="238"/>
      <c r="G17" s="249">
        <f t="shared" ref="G17:I17" si="21">SUM(G34,G51,G68,G85,G102,G119,G136,G153,G170,G187,G204,G221,G238,G255,G272,G289,G306,G323,G340,G357,G374,G391)</f>
        <v>209.37593857024618</v>
      </c>
      <c r="H17" s="249">
        <f t="shared" si="21"/>
        <v>284.08348386801725</v>
      </c>
      <c r="I17" s="249">
        <f t="shared" si="21"/>
        <v>30.138776672373368</v>
      </c>
      <c r="J17" s="249">
        <f t="shared" si="6"/>
        <v>523.59819911063687</v>
      </c>
      <c r="K17" s="238"/>
      <c r="L17" s="249">
        <f t="shared" ref="L17:N17" si="22">SUM(L34,L51,L68,L85,L102,L119,L136,L153,L170,L187,L204,L221,L238,L255,L272,L289,L306,L323,L340,L357,L374,L391)</f>
        <v>217.28350314944529</v>
      </c>
      <c r="M17" s="249">
        <f t="shared" si="22"/>
        <v>267.34454402387479</v>
      </c>
      <c r="N17" s="249">
        <f t="shared" si="22"/>
        <v>42.17140804050743</v>
      </c>
      <c r="O17" s="249">
        <f t="shared" si="8"/>
        <v>526.79945521382751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3519.8897820875968</v>
      </c>
      <c r="C19" s="247">
        <f t="shared" ref="C19:O19" si="23">SUM(C9:C17)</f>
        <v>1337.6142440223991</v>
      </c>
      <c r="D19" s="247">
        <f t="shared" si="23"/>
        <v>721.37997389000327</v>
      </c>
      <c r="E19" s="247">
        <f t="shared" si="23"/>
        <v>5578.8839999999991</v>
      </c>
      <c r="F19" s="247"/>
      <c r="G19" s="247">
        <f t="shared" si="23"/>
        <v>3833.1564817136814</v>
      </c>
      <c r="H19" s="247">
        <f t="shared" si="23"/>
        <v>1397.652349801521</v>
      </c>
      <c r="I19" s="247">
        <f t="shared" si="23"/>
        <v>711.65116848479749</v>
      </c>
      <c r="J19" s="247">
        <f t="shared" si="23"/>
        <v>5942.4600000000009</v>
      </c>
      <c r="K19" s="247"/>
      <c r="L19" s="247">
        <f t="shared" si="23"/>
        <v>4182.3763094925425</v>
      </c>
      <c r="M19" s="247">
        <f t="shared" si="23"/>
        <v>1489.9263359122635</v>
      </c>
      <c r="N19" s="247">
        <f t="shared" si="23"/>
        <v>813.48135459519222</v>
      </c>
      <c r="O19" s="247">
        <f t="shared" si="23"/>
        <v>6485.7839999999978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0.17577823336412943</v>
      </c>
      <c r="C26" s="302">
        <v>4.6360644825269179E-2</v>
      </c>
      <c r="D26" s="302">
        <v>1.1193323077242218E-4</v>
      </c>
      <c r="E26" s="302">
        <f>SUM(B26:D26)</f>
        <v>0.222250811420171</v>
      </c>
      <c r="F26" s="303"/>
      <c r="G26" s="302">
        <v>0.13888693073986422</v>
      </c>
      <c r="H26" s="302">
        <v>2.1050230527745067E-3</v>
      </c>
      <c r="I26" s="302">
        <v>1.2648107171803051E-4</v>
      </c>
      <c r="J26" s="302">
        <f>SUM(G26:I26)</f>
        <v>0.14111843486435677</v>
      </c>
      <c r="K26" s="303"/>
      <c r="L26" s="302">
        <v>0.14454302984777997</v>
      </c>
      <c r="M26" s="302">
        <v>1.6648799896400712E-3</v>
      </c>
      <c r="N26" s="302">
        <v>1.042369420904033E-4</v>
      </c>
      <c r="O26" s="302">
        <f>SUM(L26:N26)</f>
        <v>0.14631214677951046</v>
      </c>
    </row>
    <row r="27" spans="1:15" s="236" customFormat="1" x14ac:dyDescent="0.2">
      <c r="A27" s="237" t="str">
        <f>name!E$5</f>
        <v>Professional occupations</v>
      </c>
      <c r="B27" s="302">
        <v>0.54860159384603147</v>
      </c>
      <c r="C27" s="302">
        <v>0.12425819485333257</v>
      </c>
      <c r="D27" s="302">
        <v>6.0280109545931811E-4</v>
      </c>
      <c r="E27" s="302">
        <f t="shared" ref="E27:E34" si="24">SUM(B27:D27)</f>
        <v>0.67346258979482332</v>
      </c>
      <c r="F27" s="303"/>
      <c r="G27" s="302">
        <v>0.50672529465217864</v>
      </c>
      <c r="H27" s="302">
        <v>4.2803110552819962E-3</v>
      </c>
      <c r="I27" s="302">
        <v>3.7972401650049055E-4</v>
      </c>
      <c r="J27" s="302">
        <f t="shared" ref="J27:J34" si="25">SUM(G27:I27)</f>
        <v>0.51138532972396111</v>
      </c>
      <c r="K27" s="303"/>
      <c r="L27" s="302">
        <v>0.56104002054891655</v>
      </c>
      <c r="M27" s="302">
        <v>4.2311333566271312E-3</v>
      </c>
      <c r="N27" s="302">
        <v>3.6181406601474447E-4</v>
      </c>
      <c r="O27" s="302">
        <f t="shared" ref="O27:O34" si="26">SUM(L27:N27)</f>
        <v>0.56563296797155849</v>
      </c>
    </row>
    <row r="28" spans="1:15" s="236" customFormat="1" x14ac:dyDescent="0.2">
      <c r="A28" s="237" t="str">
        <f>name!E$6</f>
        <v>Associate professional occupations</v>
      </c>
      <c r="B28" s="302">
        <v>0.2756936048319597</v>
      </c>
      <c r="C28" s="302">
        <v>7.7904534546232779E-2</v>
      </c>
      <c r="D28" s="302">
        <v>1.6933601092125302E-4</v>
      </c>
      <c r="E28" s="302">
        <f t="shared" si="24"/>
        <v>0.35376747538911374</v>
      </c>
      <c r="F28" s="303"/>
      <c r="G28" s="302">
        <v>0.22387179539232596</v>
      </c>
      <c r="H28" s="302">
        <v>2.3690275122201154E-3</v>
      </c>
      <c r="I28" s="302">
        <v>2.614789532914242E-4</v>
      </c>
      <c r="J28" s="302">
        <f t="shared" si="25"/>
        <v>0.22650230185783751</v>
      </c>
      <c r="K28" s="303"/>
      <c r="L28" s="302">
        <v>0.21807549558672043</v>
      </c>
      <c r="M28" s="302">
        <v>2.0823323324027834E-3</v>
      </c>
      <c r="N28" s="302">
        <v>2.924349631027995E-4</v>
      </c>
      <c r="O28" s="302">
        <f t="shared" si="26"/>
        <v>0.22045026288222602</v>
      </c>
    </row>
    <row r="29" spans="1:15" s="236" customFormat="1" x14ac:dyDescent="0.2">
      <c r="A29" s="237" t="str">
        <f>name!E$7</f>
        <v>Administrative and secretarial occupations</v>
      </c>
      <c r="B29" s="302">
        <v>0.12730687249925035</v>
      </c>
      <c r="C29" s="302">
        <v>0.1750143690897259</v>
      </c>
      <c r="D29" s="302">
        <v>2.4872037266873447E-5</v>
      </c>
      <c r="E29" s="302">
        <f t="shared" si="24"/>
        <v>0.30234611362624308</v>
      </c>
      <c r="F29" s="303"/>
      <c r="G29" s="302">
        <v>8.5548232681823516E-2</v>
      </c>
      <c r="H29" s="302">
        <v>4.3031671673043285E-3</v>
      </c>
      <c r="I29" s="302">
        <v>1.2708970014540318E-4</v>
      </c>
      <c r="J29" s="302">
        <f t="shared" si="25"/>
        <v>8.9978489549273247E-2</v>
      </c>
      <c r="K29" s="303"/>
      <c r="L29" s="302">
        <v>8.4821221248230383E-2</v>
      </c>
      <c r="M29" s="302">
        <v>4.5548238182842342E-3</v>
      </c>
      <c r="N29" s="302">
        <v>1.1527477220719281E-4</v>
      </c>
      <c r="O29" s="302">
        <f t="shared" si="26"/>
        <v>8.9491319838721814E-2</v>
      </c>
    </row>
    <row r="30" spans="1:15" s="236" customFormat="1" x14ac:dyDescent="0.2">
      <c r="A30" s="237" t="str">
        <f>name!E$8</f>
        <v>Skilled trades occupations</v>
      </c>
      <c r="B30" s="302">
        <v>4.2488514620925066E-2</v>
      </c>
      <c r="C30" s="302">
        <v>4.6202386730138248E-3</v>
      </c>
      <c r="D30" s="302">
        <v>5.7984135883735002E-5</v>
      </c>
      <c r="E30" s="302">
        <f t="shared" si="24"/>
        <v>4.7166737429822622E-2</v>
      </c>
      <c r="F30" s="303"/>
      <c r="G30" s="302">
        <v>2.7550208295035142E-2</v>
      </c>
      <c r="H30" s="302">
        <v>1.7492240608748715E-3</v>
      </c>
      <c r="I30" s="302">
        <v>3.9139441330615491E-5</v>
      </c>
      <c r="J30" s="302">
        <f>SUM(G30:I30)</f>
        <v>2.9338571797240628E-2</v>
      </c>
      <c r="K30" s="303"/>
      <c r="L30" s="302">
        <v>3.6413401165335819E-2</v>
      </c>
      <c r="M30" s="302">
        <v>1.7645474916564124E-3</v>
      </c>
      <c r="N30" s="302">
        <v>1.2397373850935904E-5</v>
      </c>
      <c r="O30" s="302">
        <f t="shared" si="26"/>
        <v>3.8190346030843168E-2</v>
      </c>
    </row>
    <row r="31" spans="1:15" s="236" customFormat="1" x14ac:dyDescent="0.2">
      <c r="A31" s="237" t="str">
        <f>name!E$9</f>
        <v>Caring, leisure and other service occupations</v>
      </c>
      <c r="B31" s="302">
        <v>4.5703624181936478E-3</v>
      </c>
      <c r="C31" s="302">
        <v>2.0472425092070631E-3</v>
      </c>
      <c r="D31" s="302">
        <v>7.9247439695324579E-6</v>
      </c>
      <c r="E31" s="302">
        <f t="shared" si="24"/>
        <v>6.625529671370243E-3</v>
      </c>
      <c r="F31" s="303"/>
      <c r="G31" s="302">
        <v>3.4541815816029504E-3</v>
      </c>
      <c r="H31" s="302">
        <v>2.9908559550240497E-4</v>
      </c>
      <c r="I31" s="302">
        <v>6.6821834843152046E-6</v>
      </c>
      <c r="J31" s="302">
        <f t="shared" si="25"/>
        <v>3.7599493605896704E-3</v>
      </c>
      <c r="K31" s="303"/>
      <c r="L31" s="302">
        <v>3.7896542115624402E-3</v>
      </c>
      <c r="M31" s="302">
        <v>2.3292000662851855E-4</v>
      </c>
      <c r="N31" s="302">
        <v>7.8317801980090612E-6</v>
      </c>
      <c r="O31" s="302">
        <f t="shared" si="26"/>
        <v>4.0304059983889678E-3</v>
      </c>
    </row>
    <row r="32" spans="1:15" s="236" customFormat="1" x14ac:dyDescent="0.2">
      <c r="A32" s="237" t="str">
        <f>name!E$10</f>
        <v>Sales and customer service occupations</v>
      </c>
      <c r="B32" s="302">
        <v>3.0123576142546418E-2</v>
      </c>
      <c r="C32" s="302">
        <v>2.2580196573000921E-2</v>
      </c>
      <c r="D32" s="302">
        <v>1.3462042053929686E-5</v>
      </c>
      <c r="E32" s="302">
        <f t="shared" si="24"/>
        <v>5.2717234757601268E-2</v>
      </c>
      <c r="F32" s="303"/>
      <c r="G32" s="302">
        <v>2.0372666836222384E-2</v>
      </c>
      <c r="H32" s="302">
        <v>8.7310713548392185E-4</v>
      </c>
      <c r="I32" s="302">
        <v>1.7608255897070733E-5</v>
      </c>
      <c r="J32" s="302">
        <f t="shared" si="25"/>
        <v>2.1263382227603374E-2</v>
      </c>
      <c r="K32" s="303"/>
      <c r="L32" s="302">
        <v>2.2846066365874353E-2</v>
      </c>
      <c r="M32" s="302">
        <v>8.9354784067338146E-4</v>
      </c>
      <c r="N32" s="302">
        <v>1.7688023619688695E-5</v>
      </c>
      <c r="O32" s="302">
        <f t="shared" si="26"/>
        <v>2.3757302230167424E-2</v>
      </c>
    </row>
    <row r="33" spans="1:15" s="236" customFormat="1" x14ac:dyDescent="0.2">
      <c r="A33" s="237" t="str">
        <f>name!E$11</f>
        <v>Process, plant and machine operatives</v>
      </c>
      <c r="B33" s="302">
        <v>6.6122588295960362E-3</v>
      </c>
      <c r="C33" s="302">
        <v>3.5603146435076853E-3</v>
      </c>
      <c r="D33" s="302">
        <v>4.516437210938702E-6</v>
      </c>
      <c r="E33" s="302">
        <f t="shared" si="24"/>
        <v>1.0177089910314661E-2</v>
      </c>
      <c r="F33" s="303"/>
      <c r="G33" s="302">
        <v>3.7629275184513453E-3</v>
      </c>
      <c r="H33" s="302">
        <v>7.2313383477290286E-4</v>
      </c>
      <c r="I33" s="302">
        <v>1.1228390179671358E-5</v>
      </c>
      <c r="J33" s="302">
        <f t="shared" si="25"/>
        <v>4.497289743403919E-3</v>
      </c>
      <c r="K33" s="303"/>
      <c r="L33" s="302">
        <v>5.3584296431443386E-3</v>
      </c>
      <c r="M33" s="302">
        <v>9.9876346937097281E-4</v>
      </c>
      <c r="N33" s="302">
        <v>3.1752921246099558E-5</v>
      </c>
      <c r="O33" s="302">
        <f t="shared" si="26"/>
        <v>6.3889460337614116E-3</v>
      </c>
    </row>
    <row r="34" spans="1:15" s="236" customFormat="1" x14ac:dyDescent="0.2">
      <c r="A34" s="237" t="str">
        <f>name!E$12</f>
        <v>Elementary occupations</v>
      </c>
      <c r="B34" s="302">
        <v>8.1056438187081352E-3</v>
      </c>
      <c r="C34" s="302">
        <v>1.8374193537988963E-2</v>
      </c>
      <c r="D34" s="302">
        <v>6.5806438427984308E-6</v>
      </c>
      <c r="E34" s="302">
        <f t="shared" si="24"/>
        <v>2.6486418000539896E-2</v>
      </c>
      <c r="F34" s="303"/>
      <c r="G34" s="302">
        <v>4.8461197906977975E-3</v>
      </c>
      <c r="H34" s="302">
        <v>1.2805292811772823E-3</v>
      </c>
      <c r="I34" s="302">
        <v>2.9601803858518663E-5</v>
      </c>
      <c r="J34" s="302">
        <f t="shared" si="25"/>
        <v>6.1562508757335987E-3</v>
      </c>
      <c r="K34" s="303"/>
      <c r="L34" s="302">
        <v>5.1290301567910252E-3</v>
      </c>
      <c r="M34" s="302">
        <v>5.6161118559122495E-4</v>
      </c>
      <c r="N34" s="302">
        <v>5.5660892440882857E-5</v>
      </c>
      <c r="O34" s="302">
        <f t="shared" si="26"/>
        <v>5.7463022348231332E-3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1.2192806603713404</v>
      </c>
      <c r="C36" s="311">
        <f t="shared" ref="C36:O36" si="27">SUM(C26:C34)</f>
        <v>0.47471992925127887</v>
      </c>
      <c r="D36" s="311">
        <f t="shared" si="27"/>
        <v>9.9941037738080093E-4</v>
      </c>
      <c r="E36" s="311">
        <f t="shared" si="27"/>
        <v>1.6949999999999998</v>
      </c>
      <c r="F36" s="311"/>
      <c r="G36" s="311">
        <f t="shared" si="27"/>
        <v>1.0150183574882019</v>
      </c>
      <c r="H36" s="311">
        <f t="shared" si="27"/>
        <v>1.7982608695392331E-2</v>
      </c>
      <c r="I36" s="311">
        <f t="shared" si="27"/>
        <v>9.9903381640553983E-4</v>
      </c>
      <c r="J36" s="311">
        <f t="shared" si="27"/>
        <v>1.0339999999999998</v>
      </c>
      <c r="K36" s="311"/>
      <c r="L36" s="311">
        <f t="shared" si="27"/>
        <v>1.0820163487743555</v>
      </c>
      <c r="M36" s="311">
        <f t="shared" si="27"/>
        <v>1.6984559490874733E-2</v>
      </c>
      <c r="N36" s="311">
        <f t="shared" si="27"/>
        <v>9.990917347707563E-4</v>
      </c>
      <c r="O36" s="311">
        <f t="shared" si="27"/>
        <v>1.1000000000000008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0.59841159364173191</v>
      </c>
      <c r="C43" s="302">
        <v>2.8850685770303273E-3</v>
      </c>
      <c r="D43" s="302">
        <v>5.0794663199888006E-2</v>
      </c>
      <c r="E43" s="302">
        <f>SUM(B43:D43)</f>
        <v>0.65209132541865023</v>
      </c>
      <c r="F43" s="303"/>
      <c r="G43" s="302">
        <v>0.43548921106735966</v>
      </c>
      <c r="H43" s="302">
        <v>9.9104082729765758E-2</v>
      </c>
      <c r="I43" s="302">
        <v>0</v>
      </c>
      <c r="J43" s="302">
        <f>SUM(G43:I43)</f>
        <v>0.53459329379712539</v>
      </c>
      <c r="K43" s="303"/>
      <c r="L43" s="302">
        <v>0.26582250655237905</v>
      </c>
      <c r="M43" s="302">
        <v>7.7116626209971284E-2</v>
      </c>
      <c r="N43" s="302">
        <v>0</v>
      </c>
      <c r="O43" s="302">
        <f>SUM(L43:N43)</f>
        <v>0.34293913276235033</v>
      </c>
    </row>
    <row r="44" spans="1:15" s="236" customFormat="1" x14ac:dyDescent="0.2">
      <c r="A44" s="237" t="str">
        <f>name!E$5</f>
        <v>Professional occupations</v>
      </c>
      <c r="B44" s="302">
        <v>1.0475263648087849</v>
      </c>
      <c r="C44" s="302">
        <v>1.0287781642538829E-2</v>
      </c>
      <c r="D44" s="302">
        <v>6.2982368524705984E-2</v>
      </c>
      <c r="E44" s="302">
        <f t="shared" ref="E44:E51" si="28">SUM(B44:D44)</f>
        <v>1.1207965149760297</v>
      </c>
      <c r="F44" s="303"/>
      <c r="G44" s="302">
        <v>0.86035414412566569</v>
      </c>
      <c r="H44" s="302">
        <v>4.1682891611727911E-2</v>
      </c>
      <c r="I44" s="302">
        <v>0</v>
      </c>
      <c r="J44" s="302">
        <f t="shared" ref="J44:J46" si="29">SUM(G44:I44)</f>
        <v>0.90203703573739358</v>
      </c>
      <c r="K44" s="303"/>
      <c r="L44" s="302">
        <v>0.59377973573144116</v>
      </c>
      <c r="M44" s="302">
        <v>2.1904281287332496E-2</v>
      </c>
      <c r="N44" s="302">
        <v>0</v>
      </c>
      <c r="O44" s="302">
        <f t="shared" ref="O44:O51" si="30">SUM(L44:N44)</f>
        <v>0.61568401701877362</v>
      </c>
    </row>
    <row r="45" spans="1:15" s="236" customFormat="1" x14ac:dyDescent="0.2">
      <c r="A45" s="237" t="str">
        <f>name!E$6</f>
        <v>Associate professional occupations</v>
      </c>
      <c r="B45" s="302">
        <v>0.67687487531244328</v>
      </c>
      <c r="C45" s="302">
        <v>6.8426705368168275E-3</v>
      </c>
      <c r="D45" s="302">
        <v>4.8048202178875128E-2</v>
      </c>
      <c r="E45" s="302">
        <f t="shared" si="28"/>
        <v>0.73176574802813532</v>
      </c>
      <c r="F45" s="303"/>
      <c r="G45" s="302">
        <v>0.50736578841561197</v>
      </c>
      <c r="H45" s="302">
        <v>3.2250258431965641E-2</v>
      </c>
      <c r="I45" s="302">
        <v>0</v>
      </c>
      <c r="J45" s="302">
        <f t="shared" si="29"/>
        <v>0.53961604684757758</v>
      </c>
      <c r="K45" s="303"/>
      <c r="L45" s="302">
        <v>0.27582192618937057</v>
      </c>
      <c r="M45" s="302">
        <v>1.7051032655736695E-2</v>
      </c>
      <c r="N45" s="302">
        <v>0</v>
      </c>
      <c r="O45" s="302">
        <f t="shared" si="30"/>
        <v>0.29287295884510728</v>
      </c>
    </row>
    <row r="46" spans="1:15" s="236" customFormat="1" x14ac:dyDescent="0.2">
      <c r="A46" s="237" t="str">
        <f>name!E$7</f>
        <v>Administrative and secretarial occupations</v>
      </c>
      <c r="B46" s="302">
        <v>0.42990810493113985</v>
      </c>
      <c r="C46" s="302">
        <v>1.3182064646432545E-2</v>
      </c>
      <c r="D46" s="302">
        <v>1.5557070432638813E-2</v>
      </c>
      <c r="E46" s="302">
        <f t="shared" si="28"/>
        <v>0.45864724001021123</v>
      </c>
      <c r="F46" s="303"/>
      <c r="G46" s="302">
        <v>0.28387675238188309</v>
      </c>
      <c r="H46" s="302">
        <v>0.13843445991305481</v>
      </c>
      <c r="I46" s="302">
        <v>0</v>
      </c>
      <c r="J46" s="302">
        <f t="shared" si="29"/>
        <v>0.4223112122949379</v>
      </c>
      <c r="K46" s="303"/>
      <c r="L46" s="302">
        <v>0.12932873222066799</v>
      </c>
      <c r="M46" s="302">
        <v>9.9292444382365522E-2</v>
      </c>
      <c r="N46" s="302">
        <v>0</v>
      </c>
      <c r="O46" s="302">
        <f t="shared" si="30"/>
        <v>0.22862117660303349</v>
      </c>
    </row>
    <row r="47" spans="1:15" s="236" customFormat="1" x14ac:dyDescent="0.2">
      <c r="A47" s="237" t="str">
        <f>name!E$8</f>
        <v>Skilled trades occupations</v>
      </c>
      <c r="B47" s="302">
        <v>0.10588486575667698</v>
      </c>
      <c r="C47" s="302">
        <v>2.7376704578994542E-3</v>
      </c>
      <c r="D47" s="302">
        <v>0.24254203453599119</v>
      </c>
      <c r="E47" s="302">
        <f t="shared" si="28"/>
        <v>0.35116457075056762</v>
      </c>
      <c r="F47" s="303"/>
      <c r="G47" s="302">
        <v>5.5563043655965455E-2</v>
      </c>
      <c r="H47" s="302">
        <v>2.9701973407657155E-3</v>
      </c>
      <c r="I47" s="302">
        <v>0</v>
      </c>
      <c r="J47" s="302">
        <f>SUM(G47:I47)</f>
        <v>5.853324099673117E-2</v>
      </c>
      <c r="K47" s="303"/>
      <c r="L47" s="302">
        <v>2.4416363509215132E-2</v>
      </c>
      <c r="M47" s="302">
        <v>1.4062626507924611E-3</v>
      </c>
      <c r="N47" s="302">
        <v>0</v>
      </c>
      <c r="O47" s="302">
        <f t="shared" si="30"/>
        <v>2.5822626160007592E-2</v>
      </c>
    </row>
    <row r="48" spans="1:15" s="236" customFormat="1" x14ac:dyDescent="0.2">
      <c r="A48" s="237" t="str">
        <f>name!E$9</f>
        <v>Caring, leisure and other service occupations</v>
      </c>
      <c r="B48" s="302">
        <v>5.1531034020251928E-2</v>
      </c>
      <c r="C48" s="302">
        <v>1.2336091892356748E-2</v>
      </c>
      <c r="D48" s="302">
        <v>4.8472142734590617E-3</v>
      </c>
      <c r="E48" s="302">
        <f t="shared" si="28"/>
        <v>6.8714340186067743E-2</v>
      </c>
      <c r="F48" s="303"/>
      <c r="G48" s="302">
        <v>3.2963290830873432E-2</v>
      </c>
      <c r="H48" s="302">
        <v>1.4941823963617807E-2</v>
      </c>
      <c r="I48" s="302">
        <v>0</v>
      </c>
      <c r="J48" s="302">
        <f t="shared" ref="J48:J51" si="31">SUM(G48:I48)</f>
        <v>4.7905114794491235E-2</v>
      </c>
      <c r="K48" s="303"/>
      <c r="L48" s="302">
        <v>2.363806894570698E-2</v>
      </c>
      <c r="M48" s="302">
        <v>1.0153501773849724E-2</v>
      </c>
      <c r="N48" s="302">
        <v>0</v>
      </c>
      <c r="O48" s="302">
        <f t="shared" si="30"/>
        <v>3.3791570719556706E-2</v>
      </c>
    </row>
    <row r="49" spans="1:15" s="236" customFormat="1" x14ac:dyDescent="0.2">
      <c r="A49" s="237" t="str">
        <f>name!E$10</f>
        <v>Sales and customer service occupations</v>
      </c>
      <c r="B49" s="302">
        <v>0.11244317570482147</v>
      </c>
      <c r="C49" s="302">
        <v>1.669790633228849E-2</v>
      </c>
      <c r="D49" s="302">
        <v>2.0264416900988746E-2</v>
      </c>
      <c r="E49" s="302">
        <f t="shared" si="28"/>
        <v>0.14940549893809871</v>
      </c>
      <c r="F49" s="303"/>
      <c r="G49" s="302">
        <v>6.8439119041167895E-2</v>
      </c>
      <c r="H49" s="302">
        <v>3.028669286380847E-2</v>
      </c>
      <c r="I49" s="302">
        <v>0</v>
      </c>
      <c r="J49" s="302">
        <f t="shared" si="31"/>
        <v>9.8725811904976368E-2</v>
      </c>
      <c r="K49" s="303"/>
      <c r="L49" s="302">
        <v>4.0784491391479792E-2</v>
      </c>
      <c r="M49" s="302">
        <v>1.9182400109569158E-2</v>
      </c>
      <c r="N49" s="302">
        <v>0</v>
      </c>
      <c r="O49" s="302">
        <f t="shared" si="30"/>
        <v>5.9966891501048947E-2</v>
      </c>
    </row>
    <row r="50" spans="1:15" s="236" customFormat="1" x14ac:dyDescent="0.2">
      <c r="A50" s="237" t="str">
        <f>name!E$11</f>
        <v>Process, plant and machine operatives</v>
      </c>
      <c r="B50" s="302">
        <v>0.11821654674552869</v>
      </c>
      <c r="C50" s="302">
        <v>2.5063211550149008E-3</v>
      </c>
      <c r="D50" s="302">
        <v>0.10566359628740173</v>
      </c>
      <c r="E50" s="302">
        <f t="shared" si="28"/>
        <v>0.22638646418794531</v>
      </c>
      <c r="F50" s="303"/>
      <c r="G50" s="302">
        <v>6.1619791485277672E-2</v>
      </c>
      <c r="H50" s="302">
        <v>7.2650820323102508E-3</v>
      </c>
      <c r="I50" s="302">
        <v>0</v>
      </c>
      <c r="J50" s="302">
        <f t="shared" si="31"/>
        <v>6.888487351758793E-2</v>
      </c>
      <c r="K50" s="303"/>
      <c r="L50" s="302">
        <v>3.1359050480390324E-2</v>
      </c>
      <c r="M50" s="302">
        <v>1.1880786376595944E-3</v>
      </c>
      <c r="N50" s="302">
        <v>0</v>
      </c>
      <c r="O50" s="302">
        <f t="shared" si="30"/>
        <v>3.2547129118049918E-2</v>
      </c>
    </row>
    <row r="51" spans="1:15" s="236" customFormat="1" x14ac:dyDescent="0.2">
      <c r="A51" s="237" t="str">
        <f>name!E$12</f>
        <v>Elementary occupations</v>
      </c>
      <c r="B51" s="302">
        <v>2.8459656793046236E-2</v>
      </c>
      <c r="C51" s="302">
        <v>1.9504011809064095E-2</v>
      </c>
      <c r="D51" s="302">
        <v>0.45406462890218463</v>
      </c>
      <c r="E51" s="302">
        <f t="shared" si="28"/>
        <v>0.50202829750429501</v>
      </c>
      <c r="F51" s="303"/>
      <c r="G51" s="302">
        <v>1.5187164581469587E-2</v>
      </c>
      <c r="H51" s="302">
        <v>1.6206205527705065E-2</v>
      </c>
      <c r="I51" s="302">
        <v>0</v>
      </c>
      <c r="J51" s="302">
        <f t="shared" si="31"/>
        <v>3.1393370109174652E-2</v>
      </c>
      <c r="K51" s="303"/>
      <c r="L51" s="302">
        <v>5.0491249793701625E-3</v>
      </c>
      <c r="M51" s="302">
        <v>6.7053722927022308E-3</v>
      </c>
      <c r="N51" s="302">
        <v>0</v>
      </c>
      <c r="O51" s="302">
        <f t="shared" si="30"/>
        <v>1.1754497272072393E-2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3.1692562177144254</v>
      </c>
      <c r="C53" s="311">
        <f t="shared" ref="C53:E53" si="32">SUM(C43:C51)</f>
        <v>8.6979587049442211E-2</v>
      </c>
      <c r="D53" s="311">
        <f t="shared" si="32"/>
        <v>1.0047641952361333</v>
      </c>
      <c r="E53" s="311">
        <f t="shared" si="32"/>
        <v>4.2610000000000001</v>
      </c>
      <c r="F53" s="311"/>
      <c r="G53" s="311">
        <f t="shared" ref="G53:J53" si="33">SUM(G43:G51)</f>
        <v>2.3208583055852738</v>
      </c>
      <c r="H53" s="311">
        <f t="shared" si="33"/>
        <v>0.3831416944147214</v>
      </c>
      <c r="I53" s="311">
        <f t="shared" si="33"/>
        <v>0</v>
      </c>
      <c r="J53" s="311">
        <f t="shared" si="33"/>
        <v>2.7039999999999957</v>
      </c>
      <c r="K53" s="311"/>
      <c r="L53" s="311">
        <f t="shared" ref="L53:O53" si="34">SUM(L43:L51)</f>
        <v>1.3900000000000212</v>
      </c>
      <c r="M53" s="311">
        <f t="shared" si="34"/>
        <v>0.25399999999997913</v>
      </c>
      <c r="N53" s="311">
        <f t="shared" si="34"/>
        <v>0</v>
      </c>
      <c r="O53" s="311">
        <f t="shared" si="34"/>
        <v>1.6440000000000003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2.5608749275012346</v>
      </c>
      <c r="C60" s="302">
        <v>0.38170649420518865</v>
      </c>
      <c r="D60" s="302">
        <v>0.19852929777123546</v>
      </c>
      <c r="E60" s="302">
        <f>SUM(B60:D60)</f>
        <v>3.1411107194776586</v>
      </c>
      <c r="F60" s="303"/>
      <c r="G60" s="302">
        <v>5.1326903176847329</v>
      </c>
      <c r="H60" s="302">
        <v>0.56024502590748715</v>
      </c>
      <c r="I60" s="302">
        <v>0.59951247409386788</v>
      </c>
      <c r="J60" s="302">
        <f>SUM(G60:I60)</f>
        <v>6.2924478176860879</v>
      </c>
      <c r="K60" s="303"/>
      <c r="L60" s="302">
        <v>5.6128583640711565</v>
      </c>
      <c r="M60" s="302">
        <v>0.55373810980369442</v>
      </c>
      <c r="N60" s="302">
        <v>0.66010829682369332</v>
      </c>
      <c r="O60" s="302">
        <f>SUM(L60:N60)</f>
        <v>6.8267047706985444</v>
      </c>
    </row>
    <row r="61" spans="1:15" s="236" customFormat="1" x14ac:dyDescent="0.2">
      <c r="A61" s="237" t="str">
        <f>name!E$5</f>
        <v>Professional occupations</v>
      </c>
      <c r="B61" s="302">
        <v>1.8360197918072994</v>
      </c>
      <c r="C61" s="302">
        <v>0.15348641167903548</v>
      </c>
      <c r="D61" s="302">
        <v>7.1619609270748508E-2</v>
      </c>
      <c r="E61" s="302">
        <f t="shared" ref="E61:E68" si="35">SUM(B61:D61)</f>
        <v>2.0611258127570835</v>
      </c>
      <c r="F61" s="303"/>
      <c r="G61" s="302">
        <v>4.2784262191905604</v>
      </c>
      <c r="H61" s="302">
        <v>0.28960076992720429</v>
      </c>
      <c r="I61" s="302">
        <v>0.28522440084376716</v>
      </c>
      <c r="J61" s="302">
        <f t="shared" ref="J61:J63" si="36">SUM(G61:I61)</f>
        <v>4.8532513899615326</v>
      </c>
      <c r="K61" s="303"/>
      <c r="L61" s="302">
        <v>5.5260146060471671</v>
      </c>
      <c r="M61" s="302">
        <v>0.29917948377788728</v>
      </c>
      <c r="N61" s="302">
        <v>0.22458545607921954</v>
      </c>
      <c r="O61" s="302">
        <f t="shared" ref="O61:O68" si="37">SUM(L61:N61)</f>
        <v>6.0497795459042738</v>
      </c>
    </row>
    <row r="62" spans="1:15" s="236" customFormat="1" x14ac:dyDescent="0.2">
      <c r="A62" s="237" t="str">
        <f>name!E$6</f>
        <v>Associate professional occupations</v>
      </c>
      <c r="B62" s="302">
        <v>2.7978143478053283</v>
      </c>
      <c r="C62" s="302">
        <v>0.33922774299142716</v>
      </c>
      <c r="D62" s="302">
        <v>6.5579049774203757E-2</v>
      </c>
      <c r="E62" s="302">
        <f t="shared" si="35"/>
        <v>3.2026211405709595</v>
      </c>
      <c r="F62" s="303"/>
      <c r="G62" s="302">
        <v>5.7763104663304805</v>
      </c>
      <c r="H62" s="302">
        <v>0.45465677776683749</v>
      </c>
      <c r="I62" s="302">
        <v>0.19329945244588106</v>
      </c>
      <c r="J62" s="302">
        <f t="shared" si="36"/>
        <v>6.4242666965431994</v>
      </c>
      <c r="K62" s="303"/>
      <c r="L62" s="302">
        <v>6.1608621781783519</v>
      </c>
      <c r="M62" s="302">
        <v>0.31703515565103668</v>
      </c>
      <c r="N62" s="302">
        <v>0.14476032201650002</v>
      </c>
      <c r="O62" s="302">
        <f t="shared" si="37"/>
        <v>6.6226576558458889</v>
      </c>
    </row>
    <row r="63" spans="1:15" s="236" customFormat="1" x14ac:dyDescent="0.2">
      <c r="A63" s="237" t="str">
        <f>name!E$7</f>
        <v>Administrative and secretarial occupations</v>
      </c>
      <c r="B63" s="302">
        <v>2.4114927340484895</v>
      </c>
      <c r="C63" s="302">
        <v>0.76809885678587253</v>
      </c>
      <c r="D63" s="302">
        <v>2.6611325545413709E-2</v>
      </c>
      <c r="E63" s="302">
        <f t="shared" si="35"/>
        <v>3.2062029163797758</v>
      </c>
      <c r="F63" s="303"/>
      <c r="G63" s="302">
        <v>4.1201747161503599</v>
      </c>
      <c r="H63" s="302">
        <v>0.94718976152693313</v>
      </c>
      <c r="I63" s="302">
        <v>6.905784917477803E-2</v>
      </c>
      <c r="J63" s="302">
        <f t="shared" si="36"/>
        <v>5.1364223268520712</v>
      </c>
      <c r="K63" s="303"/>
      <c r="L63" s="302">
        <v>3.7698562003619847</v>
      </c>
      <c r="M63" s="302">
        <v>0.59772409060868126</v>
      </c>
      <c r="N63" s="302">
        <v>5.8192149327511301E-2</v>
      </c>
      <c r="O63" s="302">
        <f t="shared" si="37"/>
        <v>4.4257724402981768</v>
      </c>
    </row>
    <row r="64" spans="1:15" s="236" customFormat="1" x14ac:dyDescent="0.2">
      <c r="A64" s="237" t="str">
        <f>name!E$8</f>
        <v>Skilled trades occupations</v>
      </c>
      <c r="B64" s="302">
        <v>3.6613535480908985</v>
      </c>
      <c r="C64" s="302">
        <v>0.51693985165274881</v>
      </c>
      <c r="D64" s="302">
        <v>0.46782729753334173</v>
      </c>
      <c r="E64" s="302">
        <f t="shared" si="35"/>
        <v>4.6461206972769888</v>
      </c>
      <c r="F64" s="303"/>
      <c r="G64" s="302">
        <v>4.6200858774447831</v>
      </c>
      <c r="H64" s="302">
        <v>0.33360594031588059</v>
      </c>
      <c r="I64" s="302">
        <v>0.93660567650937043</v>
      </c>
      <c r="J64" s="302">
        <f>SUM(G64:I64)</f>
        <v>5.8902974942700341</v>
      </c>
      <c r="K64" s="303"/>
      <c r="L64" s="302">
        <v>3.9389041698027114</v>
      </c>
      <c r="M64" s="302">
        <v>0.17897230096955899</v>
      </c>
      <c r="N64" s="302">
        <v>0.76934741224264702</v>
      </c>
      <c r="O64" s="302">
        <f t="shared" si="37"/>
        <v>4.8872238830149177</v>
      </c>
    </row>
    <row r="65" spans="1:15" s="236" customFormat="1" x14ac:dyDescent="0.2">
      <c r="A65" s="237" t="str">
        <f>name!E$9</f>
        <v>Caring, leisure and other service occupations</v>
      </c>
      <c r="B65" s="302">
        <v>0.20011211470554888</v>
      </c>
      <c r="C65" s="302">
        <v>7.079246676019213E-2</v>
      </c>
      <c r="D65" s="302">
        <v>1.5515239153179202E-2</v>
      </c>
      <c r="E65" s="302">
        <f t="shared" si="35"/>
        <v>0.28641982061892024</v>
      </c>
      <c r="F65" s="303"/>
      <c r="G65" s="302">
        <v>0.36948858811338586</v>
      </c>
      <c r="H65" s="302">
        <v>9.0509009476504379E-2</v>
      </c>
      <c r="I65" s="302">
        <v>0.10888034746009424</v>
      </c>
      <c r="J65" s="302">
        <f t="shared" ref="J65:J68" si="38">SUM(G65:I65)</f>
        <v>0.56887794504998446</v>
      </c>
      <c r="K65" s="303"/>
      <c r="L65" s="302">
        <v>0.4085806421293865</v>
      </c>
      <c r="M65" s="302">
        <v>6.1037476239616875E-2</v>
      </c>
      <c r="N65" s="302">
        <v>0.14417770967118684</v>
      </c>
      <c r="O65" s="302">
        <f t="shared" si="37"/>
        <v>0.61379582804019017</v>
      </c>
    </row>
    <row r="66" spans="1:15" s="236" customFormat="1" x14ac:dyDescent="0.2">
      <c r="A66" s="237" t="str">
        <f>name!E$10</f>
        <v>Sales and customer service occupations</v>
      </c>
      <c r="B66" s="302">
        <v>0.69020490349735764</v>
      </c>
      <c r="C66" s="302">
        <v>0.88031555584280619</v>
      </c>
      <c r="D66" s="302">
        <v>3.7200615274865227E-2</v>
      </c>
      <c r="E66" s="302">
        <f t="shared" si="35"/>
        <v>1.607721074615029</v>
      </c>
      <c r="F66" s="303"/>
      <c r="G66" s="302">
        <v>1.1578958890966073</v>
      </c>
      <c r="H66" s="302">
        <v>0.87565560947453924</v>
      </c>
      <c r="I66" s="302">
        <v>0.11777442579693789</v>
      </c>
      <c r="J66" s="302">
        <f t="shared" si="38"/>
        <v>2.1513259243680847</v>
      </c>
      <c r="K66" s="303"/>
      <c r="L66" s="302">
        <v>1.2877261346663649</v>
      </c>
      <c r="M66" s="302">
        <v>0.71636549173455433</v>
      </c>
      <c r="N66" s="302">
        <v>0.11818282924399652</v>
      </c>
      <c r="O66" s="302">
        <f t="shared" si="37"/>
        <v>2.122274455644916</v>
      </c>
    </row>
    <row r="67" spans="1:15" s="236" customFormat="1" x14ac:dyDescent="0.2">
      <c r="A67" s="237" t="str">
        <f>name!E$11</f>
        <v>Process, plant and machine operatives</v>
      </c>
      <c r="B67" s="302">
        <v>3.3381076138804513</v>
      </c>
      <c r="C67" s="302">
        <v>1.9214716596672028</v>
      </c>
      <c r="D67" s="302">
        <v>0.36391960734708878</v>
      </c>
      <c r="E67" s="302">
        <f t="shared" si="35"/>
        <v>5.6234988808947435</v>
      </c>
      <c r="F67" s="303"/>
      <c r="G67" s="302">
        <v>4.7366596157516057</v>
      </c>
      <c r="H67" s="302">
        <v>1.6917990766658617</v>
      </c>
      <c r="I67" s="302">
        <v>1.014760159505756</v>
      </c>
      <c r="J67" s="302">
        <f t="shared" si="38"/>
        <v>7.4432188519232234</v>
      </c>
      <c r="K67" s="303"/>
      <c r="L67" s="302">
        <v>4.3833353083611328</v>
      </c>
      <c r="M67" s="302">
        <v>2.5918323103740857</v>
      </c>
      <c r="N67" s="302">
        <v>1.2830410899410694</v>
      </c>
      <c r="O67" s="302">
        <f t="shared" si="37"/>
        <v>8.2582087086762872</v>
      </c>
    </row>
    <row r="68" spans="1:15" s="236" customFormat="1" x14ac:dyDescent="0.2">
      <c r="A68" s="237" t="str">
        <f>name!E$12</f>
        <v>Elementary occupations</v>
      </c>
      <c r="B68" s="302">
        <v>3.3792872959939722</v>
      </c>
      <c r="C68" s="302">
        <v>1.2647399433111939</v>
      </c>
      <c r="D68" s="302">
        <v>7.115169810361173E-2</v>
      </c>
      <c r="E68" s="302">
        <f t="shared" si="35"/>
        <v>4.715178937408778</v>
      </c>
      <c r="F68" s="303"/>
      <c r="G68" s="302">
        <v>4.4977135314435293</v>
      </c>
      <c r="H68" s="302">
        <v>1.236447608846913</v>
      </c>
      <c r="I68" s="302">
        <v>0.12873041305542279</v>
      </c>
      <c r="J68" s="302">
        <f t="shared" si="38"/>
        <v>5.8628915533458654</v>
      </c>
      <c r="K68" s="303"/>
      <c r="L68" s="302">
        <v>3.4445283721062006</v>
      </c>
      <c r="M68" s="302">
        <v>0.97869013763759583</v>
      </c>
      <c r="N68" s="302">
        <v>0.15636420213298416</v>
      </c>
      <c r="O68" s="302">
        <f t="shared" si="37"/>
        <v>4.57958271187678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20.875267277330583</v>
      </c>
      <c r="C70" s="311">
        <f t="shared" ref="C70:E70" si="39">SUM(C60:C68)</f>
        <v>6.2967789828956677</v>
      </c>
      <c r="D70" s="311">
        <f t="shared" si="39"/>
        <v>1.317953739773688</v>
      </c>
      <c r="E70" s="311">
        <f t="shared" si="39"/>
        <v>28.489999999999938</v>
      </c>
      <c r="F70" s="311"/>
      <c r="G70" s="311">
        <f t="shared" ref="G70:J70" si="40">SUM(G60:G68)</f>
        <v>34.689445221206043</v>
      </c>
      <c r="H70" s="311">
        <f t="shared" si="40"/>
        <v>6.4797095799081603</v>
      </c>
      <c r="I70" s="311">
        <f t="shared" si="40"/>
        <v>3.4538451988858756</v>
      </c>
      <c r="J70" s="311">
        <f t="shared" si="40"/>
        <v>44.623000000000083</v>
      </c>
      <c r="K70" s="311"/>
      <c r="L70" s="311">
        <f t="shared" ref="L70:O70" si="41">SUM(L60:L68)</f>
        <v>34.532665975724456</v>
      </c>
      <c r="M70" s="311">
        <f t="shared" si="41"/>
        <v>6.2945745567967117</v>
      </c>
      <c r="N70" s="311">
        <f t="shared" si="41"/>
        <v>3.5587594674788079</v>
      </c>
      <c r="O70" s="311">
        <f t="shared" si="41"/>
        <v>44.385999999999981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1.4593751109285091</v>
      </c>
      <c r="C77" s="302">
        <v>0.17665499901429871</v>
      </c>
      <c r="D77" s="302">
        <v>0.13585072714301483</v>
      </c>
      <c r="E77" s="302">
        <f>SUM(B77:D77)</f>
        <v>1.7718808370858228</v>
      </c>
      <c r="F77" s="303"/>
      <c r="G77" s="302">
        <v>2.252375340322009</v>
      </c>
      <c r="H77" s="302">
        <v>8.9516565047156146E-2</v>
      </c>
      <c r="I77" s="302">
        <v>0.40415872047666196</v>
      </c>
      <c r="J77" s="302">
        <f>SUM(G77:I77)</f>
        <v>2.7460506258458275</v>
      </c>
      <c r="K77" s="303"/>
      <c r="L77" s="302">
        <v>3.0880760888684851</v>
      </c>
      <c r="M77" s="302">
        <v>0.14396661100850588</v>
      </c>
      <c r="N77" s="302">
        <v>0.59627534315258346</v>
      </c>
      <c r="O77" s="302">
        <f>SUM(L77:N77)</f>
        <v>3.8283180430295745</v>
      </c>
    </row>
    <row r="78" spans="1:15" s="236" customFormat="1" x14ac:dyDescent="0.2">
      <c r="A78" s="237" t="str">
        <f>name!E$5</f>
        <v>Professional occupations</v>
      </c>
      <c r="B78" s="302">
        <v>2.0049819194083058</v>
      </c>
      <c r="C78" s="302">
        <v>0.13244369054240096</v>
      </c>
      <c r="D78" s="302">
        <v>0.10274748174723485</v>
      </c>
      <c r="E78" s="302">
        <f t="shared" ref="E78:E85" si="42">SUM(B78:D78)</f>
        <v>2.2401730916979417</v>
      </c>
      <c r="F78" s="303"/>
      <c r="G78" s="302">
        <v>3.6857106141196962</v>
      </c>
      <c r="H78" s="302">
        <v>8.9950741365426662E-2</v>
      </c>
      <c r="I78" s="302">
        <v>0.35212255380046759</v>
      </c>
      <c r="J78" s="302">
        <f t="shared" ref="J78:J80" si="43">SUM(G78:I78)</f>
        <v>4.1277839092855908</v>
      </c>
      <c r="K78" s="303"/>
      <c r="L78" s="302">
        <v>5.6590311218073746</v>
      </c>
      <c r="M78" s="302">
        <v>0.15291085096100065</v>
      </c>
      <c r="N78" s="302">
        <v>0.40477935798239412</v>
      </c>
      <c r="O78" s="302">
        <f t="shared" ref="O78:O85" si="44">SUM(L78:N78)</f>
        <v>6.2167213307507696</v>
      </c>
    </row>
    <row r="79" spans="1:15" s="236" customFormat="1" x14ac:dyDescent="0.2">
      <c r="A79" s="237" t="str">
        <f>name!E$6</f>
        <v>Associate professional occupations</v>
      </c>
      <c r="B79" s="302">
        <v>1.4665884649859242</v>
      </c>
      <c r="C79" s="302">
        <v>0.1222136166395799</v>
      </c>
      <c r="D79" s="302">
        <v>6.8922301692842677E-2</v>
      </c>
      <c r="E79" s="302">
        <f t="shared" si="42"/>
        <v>1.6577243833183468</v>
      </c>
      <c r="F79" s="303"/>
      <c r="G79" s="302">
        <v>2.4672964027089987</v>
      </c>
      <c r="H79" s="302">
        <v>8.4866095765128241E-2</v>
      </c>
      <c r="I79" s="302">
        <v>0.1860156001474082</v>
      </c>
      <c r="J79" s="302">
        <f t="shared" si="43"/>
        <v>2.7381780986215349</v>
      </c>
      <c r="K79" s="303"/>
      <c r="L79" s="302">
        <v>3.2206688038229987</v>
      </c>
      <c r="M79" s="302">
        <v>0.12456567195898782</v>
      </c>
      <c r="N79" s="302">
        <v>0.24426015366886358</v>
      </c>
      <c r="O79" s="302">
        <f t="shared" si="44"/>
        <v>3.5894946294508503</v>
      </c>
    </row>
    <row r="80" spans="1:15" s="236" customFormat="1" x14ac:dyDescent="0.2">
      <c r="A80" s="237" t="str">
        <f>name!E$7</f>
        <v>Administrative and secretarial occupations</v>
      </c>
      <c r="B80" s="302">
        <v>0.56250889981990404</v>
      </c>
      <c r="C80" s="302">
        <v>0.26890304828361999</v>
      </c>
      <c r="D80" s="302">
        <v>1.7939327979975779E-2</v>
      </c>
      <c r="E80" s="302">
        <f t="shared" si="42"/>
        <v>0.84935127608349981</v>
      </c>
      <c r="F80" s="303"/>
      <c r="G80" s="302">
        <v>0.81576420067892552</v>
      </c>
      <c r="H80" s="302">
        <v>0.10835441829491231</v>
      </c>
      <c r="I80" s="302">
        <v>3.9993011459069465E-2</v>
      </c>
      <c r="J80" s="302">
        <f t="shared" si="43"/>
        <v>0.96411163043290726</v>
      </c>
      <c r="K80" s="303"/>
      <c r="L80" s="302">
        <v>0.8459231380632023</v>
      </c>
      <c r="M80" s="302">
        <v>0.11212489229295144</v>
      </c>
      <c r="N80" s="302">
        <v>5.3283051713668199E-2</v>
      </c>
      <c r="O80" s="302">
        <f t="shared" si="44"/>
        <v>1.0113310820698218</v>
      </c>
    </row>
    <row r="81" spans="1:15" s="236" customFormat="1" x14ac:dyDescent="0.2">
      <c r="A81" s="237" t="str">
        <f>name!E$8</f>
        <v>Skilled trades occupations</v>
      </c>
      <c r="B81" s="302">
        <v>1.4157864010478356</v>
      </c>
      <c r="C81" s="302">
        <v>0.18355511194179558</v>
      </c>
      <c r="D81" s="302">
        <v>0.1522136051394303</v>
      </c>
      <c r="E81" s="302">
        <f t="shared" si="42"/>
        <v>1.7515551181290614</v>
      </c>
      <c r="F81" s="303"/>
      <c r="G81" s="302">
        <v>1.3116024479780257</v>
      </c>
      <c r="H81" s="302">
        <v>5.5919315540340249E-2</v>
      </c>
      <c r="I81" s="302">
        <v>0.28995303088336422</v>
      </c>
      <c r="J81" s="302">
        <f>SUM(G81:I81)</f>
        <v>1.6574747944017303</v>
      </c>
      <c r="K81" s="303"/>
      <c r="L81" s="302">
        <v>1.3259085049468502</v>
      </c>
      <c r="M81" s="302">
        <v>9.0123501699330283E-2</v>
      </c>
      <c r="N81" s="302">
        <v>0.47802227819252052</v>
      </c>
      <c r="O81" s="302">
        <f t="shared" si="44"/>
        <v>1.894054284838701</v>
      </c>
    </row>
    <row r="82" spans="1:15" s="236" customFormat="1" x14ac:dyDescent="0.2">
      <c r="A82" s="237" t="str">
        <f>name!E$9</f>
        <v>Caring, leisure and other service occupations</v>
      </c>
      <c r="B82" s="302">
        <v>0.17318095491496199</v>
      </c>
      <c r="C82" s="302">
        <v>8.7136492264956927E-2</v>
      </c>
      <c r="D82" s="302">
        <v>7.0252582410972693E-3</v>
      </c>
      <c r="E82" s="302">
        <f t="shared" si="42"/>
        <v>0.26734270542101618</v>
      </c>
      <c r="F82" s="303"/>
      <c r="G82" s="302">
        <v>0.19614518781510271</v>
      </c>
      <c r="H82" s="302">
        <v>2.7944246377475383E-2</v>
      </c>
      <c r="I82" s="302">
        <v>1.3543793693901652E-2</v>
      </c>
      <c r="J82" s="302">
        <f t="shared" ref="J82:J85" si="45">SUM(G82:I82)</f>
        <v>0.23763322788647975</v>
      </c>
      <c r="K82" s="303"/>
      <c r="L82" s="302">
        <v>0.22673896168241209</v>
      </c>
      <c r="M82" s="302">
        <v>3.365152187566213E-2</v>
      </c>
      <c r="N82" s="302">
        <v>3.7615945966405398E-2</v>
      </c>
      <c r="O82" s="302">
        <f t="shared" si="44"/>
        <v>0.29800642952447959</v>
      </c>
    </row>
    <row r="83" spans="1:15" s="236" customFormat="1" x14ac:dyDescent="0.2">
      <c r="A83" s="237" t="str">
        <f>name!E$10</f>
        <v>Sales and customer service occupations</v>
      </c>
      <c r="B83" s="302">
        <v>0.24016736844487066</v>
      </c>
      <c r="C83" s="302">
        <v>9.7951944571836258E-2</v>
      </c>
      <c r="D83" s="302">
        <v>1.5118118548696814E-2</v>
      </c>
      <c r="E83" s="302">
        <f t="shared" si="42"/>
        <v>0.35323743156540377</v>
      </c>
      <c r="F83" s="303"/>
      <c r="G83" s="302">
        <v>0.32112511882239309</v>
      </c>
      <c r="H83" s="302">
        <v>4.7749699631973105E-2</v>
      </c>
      <c r="I83" s="302">
        <v>3.1268673375477146E-2</v>
      </c>
      <c r="J83" s="302">
        <f t="shared" si="45"/>
        <v>0.40014349182984332</v>
      </c>
      <c r="K83" s="303"/>
      <c r="L83" s="302">
        <v>0.44382292648340549</v>
      </c>
      <c r="M83" s="302">
        <v>9.3662639509605877E-2</v>
      </c>
      <c r="N83" s="302">
        <v>4.2701673281646778E-2</v>
      </c>
      <c r="O83" s="302">
        <f t="shared" si="44"/>
        <v>0.5801872392746581</v>
      </c>
    </row>
    <row r="84" spans="1:15" s="236" customFormat="1" x14ac:dyDescent="0.2">
      <c r="A84" s="237" t="str">
        <f>name!E$11</f>
        <v>Process, plant and machine operatives</v>
      </c>
      <c r="B84" s="302">
        <v>0.30367586250481599</v>
      </c>
      <c r="C84" s="302">
        <v>0.10447007885569476</v>
      </c>
      <c r="D84" s="302">
        <v>0.10038445876745698</v>
      </c>
      <c r="E84" s="302">
        <f t="shared" si="42"/>
        <v>0.50853040012796769</v>
      </c>
      <c r="F84" s="303"/>
      <c r="G84" s="302">
        <v>0.27897630714377658</v>
      </c>
      <c r="H84" s="302">
        <v>5.7602494955314519E-2</v>
      </c>
      <c r="I84" s="302">
        <v>0.23694472012069984</v>
      </c>
      <c r="J84" s="302">
        <f t="shared" si="45"/>
        <v>0.57352352221979097</v>
      </c>
      <c r="K84" s="303"/>
      <c r="L84" s="302">
        <v>0.31592109868951535</v>
      </c>
      <c r="M84" s="302">
        <v>8.3195830343845631E-2</v>
      </c>
      <c r="N84" s="302">
        <v>0.42622047546832592</v>
      </c>
      <c r="O84" s="302">
        <f t="shared" si="44"/>
        <v>0.82533740450168691</v>
      </c>
    </row>
    <row r="85" spans="1:15" s="236" customFormat="1" x14ac:dyDescent="0.2">
      <c r="A85" s="237" t="str">
        <f>name!E$12</f>
        <v>Elementary occupations</v>
      </c>
      <c r="B85" s="302">
        <v>0.23512226026094663</v>
      </c>
      <c r="C85" s="302">
        <v>8.7412377759668827E-2</v>
      </c>
      <c r="D85" s="302">
        <v>2.6670118550329684E-2</v>
      </c>
      <c r="E85" s="302">
        <f t="shared" si="42"/>
        <v>0.34920475657094513</v>
      </c>
      <c r="F85" s="303"/>
      <c r="G85" s="302">
        <v>0.19936370416991514</v>
      </c>
      <c r="H85" s="302">
        <v>3.2269563003871383E-2</v>
      </c>
      <c r="I85" s="302">
        <v>5.0467432302517108E-2</v>
      </c>
      <c r="J85" s="302">
        <f t="shared" si="45"/>
        <v>0.28210069947630362</v>
      </c>
      <c r="K85" s="303"/>
      <c r="L85" s="302">
        <v>0.15290935565253425</v>
      </c>
      <c r="M85" s="302">
        <v>3.0798480345974773E-2</v>
      </c>
      <c r="N85" s="302">
        <v>6.7841720560935445E-2</v>
      </c>
      <c r="O85" s="302">
        <f t="shared" si="44"/>
        <v>0.25154955655944444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7.8613872423160736</v>
      </c>
      <c r="C87" s="311">
        <f t="shared" ref="C87:E87" si="46">SUM(C77:C85)</f>
        <v>1.2607413598738519</v>
      </c>
      <c r="D87" s="311">
        <f t="shared" si="46"/>
        <v>0.62687139781007917</v>
      </c>
      <c r="E87" s="311">
        <f t="shared" si="46"/>
        <v>9.7490000000000059</v>
      </c>
      <c r="F87" s="311"/>
      <c r="G87" s="311">
        <f t="shared" ref="G87:J87" si="47">SUM(G77:G85)</f>
        <v>11.528359323758842</v>
      </c>
      <c r="H87" s="311">
        <f t="shared" si="47"/>
        <v>0.59417313998159804</v>
      </c>
      <c r="I87" s="311">
        <f t="shared" si="47"/>
        <v>1.6044675362595671</v>
      </c>
      <c r="J87" s="311">
        <f t="shared" si="47"/>
        <v>13.727000000000009</v>
      </c>
      <c r="K87" s="311"/>
      <c r="L87" s="311">
        <f t="shared" ref="L87:O87" si="48">SUM(L77:L85)</f>
        <v>15.279000000016781</v>
      </c>
      <c r="M87" s="311">
        <f t="shared" si="48"/>
        <v>0.86499999999586441</v>
      </c>
      <c r="N87" s="311">
        <f t="shared" si="48"/>
        <v>2.3509999999873434</v>
      </c>
      <c r="O87" s="311">
        <f t="shared" si="48"/>
        <v>18.494999999999987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10.813945025676848</v>
      </c>
      <c r="C94" s="302">
        <v>1.0065931547915457</v>
      </c>
      <c r="D94" s="302">
        <v>2.0977980899925734</v>
      </c>
      <c r="E94" s="302">
        <f>SUM(B94:D94)</f>
        <v>13.918336270460966</v>
      </c>
      <c r="F94" s="303"/>
      <c r="G94" s="302">
        <v>10.952475573739186</v>
      </c>
      <c r="H94" s="302">
        <v>0.91943524302325863</v>
      </c>
      <c r="I94" s="302">
        <v>4.6782234491338235</v>
      </c>
      <c r="J94" s="302">
        <f>SUM(G94:I94)</f>
        <v>16.550134265896268</v>
      </c>
      <c r="K94" s="303"/>
      <c r="L94" s="302">
        <v>8.9867233579480779</v>
      </c>
      <c r="M94" s="302">
        <v>0.79558691302315687</v>
      </c>
      <c r="N94" s="302">
        <v>3.993243224559881</v>
      </c>
      <c r="O94" s="302">
        <f>SUM(L94:N94)</f>
        <v>13.775553495531117</v>
      </c>
    </row>
    <row r="95" spans="1:15" s="236" customFormat="1" x14ac:dyDescent="0.2">
      <c r="A95" s="237" t="str">
        <f>name!E$5</f>
        <v>Professional occupations</v>
      </c>
      <c r="B95" s="302">
        <v>12.175427975071132</v>
      </c>
      <c r="C95" s="302">
        <v>0.94024964705132086</v>
      </c>
      <c r="D95" s="302">
        <v>1.4479102348746582</v>
      </c>
      <c r="E95" s="302">
        <f t="shared" ref="E95:E102" si="49">SUM(B95:D95)</f>
        <v>14.563587856997112</v>
      </c>
      <c r="F95" s="303"/>
      <c r="G95" s="302">
        <v>14.362756693179493</v>
      </c>
      <c r="H95" s="302">
        <v>0.96964063257668431</v>
      </c>
      <c r="I95" s="302">
        <v>2.7350100642441788</v>
      </c>
      <c r="J95" s="302">
        <f t="shared" ref="J95:J97" si="50">SUM(G95:I95)</f>
        <v>18.067407390000355</v>
      </c>
      <c r="K95" s="303"/>
      <c r="L95" s="302">
        <v>13.21389943424774</v>
      </c>
      <c r="M95" s="302">
        <v>0.86737505560823247</v>
      </c>
      <c r="N95" s="302">
        <v>1.8034654492554403</v>
      </c>
      <c r="O95" s="302">
        <f t="shared" ref="O95:O102" si="51">SUM(L95:N95)</f>
        <v>15.884739939111412</v>
      </c>
    </row>
    <row r="96" spans="1:15" s="236" customFormat="1" x14ac:dyDescent="0.2">
      <c r="A96" s="237" t="str">
        <f>name!E$6</f>
        <v>Associate professional occupations</v>
      </c>
      <c r="B96" s="302">
        <v>12.170914519954762</v>
      </c>
      <c r="C96" s="302">
        <v>1.6629887835695489</v>
      </c>
      <c r="D96" s="302">
        <v>2.5463895432249299</v>
      </c>
      <c r="E96" s="302">
        <f t="shared" si="49"/>
        <v>16.380292846749242</v>
      </c>
      <c r="F96" s="303"/>
      <c r="G96" s="302">
        <v>12.49788364102805</v>
      </c>
      <c r="H96" s="302">
        <v>1.268633709146056</v>
      </c>
      <c r="I96" s="302">
        <v>3.2701400958984177</v>
      </c>
      <c r="J96" s="302">
        <f t="shared" si="50"/>
        <v>17.036657446072525</v>
      </c>
      <c r="K96" s="303"/>
      <c r="L96" s="302">
        <v>10.077643206468938</v>
      </c>
      <c r="M96" s="302">
        <v>0.8986416810808272</v>
      </c>
      <c r="N96" s="302">
        <v>2.5584077001365211</v>
      </c>
      <c r="O96" s="302">
        <f t="shared" si="51"/>
        <v>13.534692587686287</v>
      </c>
    </row>
    <row r="97" spans="1:15" s="236" customFormat="1" x14ac:dyDescent="0.2">
      <c r="A97" s="237" t="str">
        <f>name!E$7</f>
        <v>Administrative and secretarial occupations</v>
      </c>
      <c r="B97" s="302">
        <v>5.2677902440051509</v>
      </c>
      <c r="C97" s="302">
        <v>1.9181516630964175</v>
      </c>
      <c r="D97" s="302">
        <v>0.3004188103895597</v>
      </c>
      <c r="E97" s="302">
        <f t="shared" si="49"/>
        <v>7.4863607174911282</v>
      </c>
      <c r="F97" s="303"/>
      <c r="G97" s="302">
        <v>4.8001601939347402</v>
      </c>
      <c r="H97" s="302">
        <v>1.2685762298225745</v>
      </c>
      <c r="I97" s="302">
        <v>0.45970828467013669</v>
      </c>
      <c r="J97" s="302">
        <f t="shared" si="50"/>
        <v>6.5284447084274513</v>
      </c>
      <c r="K97" s="303"/>
      <c r="L97" s="302">
        <v>3.1891234092370064</v>
      </c>
      <c r="M97" s="302">
        <v>0.82352014095916726</v>
      </c>
      <c r="N97" s="302">
        <v>0.37212480687727412</v>
      </c>
      <c r="O97" s="302">
        <f t="shared" si="51"/>
        <v>4.3847683570734475</v>
      </c>
    </row>
    <row r="98" spans="1:15" s="236" customFormat="1" x14ac:dyDescent="0.2">
      <c r="A98" s="237" t="str">
        <f>name!E$8</f>
        <v>Skilled trades occupations</v>
      </c>
      <c r="B98" s="302">
        <v>10.125991761121766</v>
      </c>
      <c r="C98" s="302">
        <v>1.6608620763673809</v>
      </c>
      <c r="D98" s="302">
        <v>3.372518441608777</v>
      </c>
      <c r="E98" s="302">
        <f t="shared" si="49"/>
        <v>15.159372279097925</v>
      </c>
      <c r="F98" s="303"/>
      <c r="G98" s="302">
        <v>8.5604550267603479</v>
      </c>
      <c r="H98" s="302">
        <v>0.73796187636902677</v>
      </c>
      <c r="I98" s="302">
        <v>5.9654986357453677</v>
      </c>
      <c r="J98" s="302">
        <f>SUM(G98:I98)</f>
        <v>15.263915538874743</v>
      </c>
      <c r="K98" s="303"/>
      <c r="L98" s="302">
        <v>5.5962297435261972</v>
      </c>
      <c r="M98" s="302">
        <v>0.66231162865310744</v>
      </c>
      <c r="N98" s="302">
        <v>4.7829573565124193</v>
      </c>
      <c r="O98" s="302">
        <f t="shared" si="51"/>
        <v>11.041498728691725</v>
      </c>
    </row>
    <row r="99" spans="1:15" s="236" customFormat="1" x14ac:dyDescent="0.2">
      <c r="A99" s="237" t="str">
        <f>name!E$9</f>
        <v>Caring, leisure and other service occupations</v>
      </c>
      <c r="B99" s="302">
        <v>0.83084167163179246</v>
      </c>
      <c r="C99" s="302">
        <v>0.38226397121291616</v>
      </c>
      <c r="D99" s="302">
        <v>0.1334918261101202</v>
      </c>
      <c r="E99" s="302">
        <f t="shared" si="49"/>
        <v>1.3465974689548288</v>
      </c>
      <c r="F99" s="303"/>
      <c r="G99" s="302">
        <v>0.83389950042848859</v>
      </c>
      <c r="H99" s="302">
        <v>0.26435335147708544</v>
      </c>
      <c r="I99" s="302">
        <v>0.26367817167741692</v>
      </c>
      <c r="J99" s="302">
        <f t="shared" ref="J99:J102" si="52">SUM(G99:I99)</f>
        <v>1.3619310235829909</v>
      </c>
      <c r="K99" s="303"/>
      <c r="L99" s="302">
        <v>0.88330180710789974</v>
      </c>
      <c r="M99" s="302">
        <v>0.18383346930700467</v>
      </c>
      <c r="N99" s="302">
        <v>0.25542366549660883</v>
      </c>
      <c r="O99" s="302">
        <f t="shared" si="51"/>
        <v>1.3225589419115134</v>
      </c>
    </row>
    <row r="100" spans="1:15" s="236" customFormat="1" x14ac:dyDescent="0.2">
      <c r="A100" s="237" t="str">
        <f>name!E$10</f>
        <v>Sales and customer service occupations</v>
      </c>
      <c r="B100" s="302">
        <v>2.0582604900851713</v>
      </c>
      <c r="C100" s="302">
        <v>0.92357292927485357</v>
      </c>
      <c r="D100" s="302">
        <v>0.33651814719858486</v>
      </c>
      <c r="E100" s="302">
        <f t="shared" si="49"/>
        <v>3.3183515665586096</v>
      </c>
      <c r="F100" s="303"/>
      <c r="G100" s="302">
        <v>1.760720391280566</v>
      </c>
      <c r="H100" s="302">
        <v>0.54601954894895266</v>
      </c>
      <c r="I100" s="302">
        <v>0.45082203304341478</v>
      </c>
      <c r="J100" s="302">
        <f t="shared" si="52"/>
        <v>2.7575619732729333</v>
      </c>
      <c r="K100" s="303"/>
      <c r="L100" s="302">
        <v>1.4896571563461578</v>
      </c>
      <c r="M100" s="302">
        <v>0.46596159301146634</v>
      </c>
      <c r="N100" s="302">
        <v>0.31089681131238328</v>
      </c>
      <c r="O100" s="302">
        <f t="shared" si="51"/>
        <v>2.2665155606700074</v>
      </c>
    </row>
    <row r="101" spans="1:15" s="236" customFormat="1" x14ac:dyDescent="0.2">
      <c r="A101" s="237" t="str">
        <f>name!E$11</f>
        <v>Process, plant and machine operatives</v>
      </c>
      <c r="B101" s="302">
        <v>4.5627320569832754</v>
      </c>
      <c r="C101" s="302">
        <v>2.0798448852223181</v>
      </c>
      <c r="D101" s="302">
        <v>0.92177877354161319</v>
      </c>
      <c r="E101" s="302">
        <f t="shared" si="49"/>
        <v>7.5643557157472063</v>
      </c>
      <c r="F101" s="303"/>
      <c r="G101" s="302">
        <v>3.6072681316248651</v>
      </c>
      <c r="H101" s="302">
        <v>0.93776113045290077</v>
      </c>
      <c r="I101" s="302">
        <v>1.9807925115871095</v>
      </c>
      <c r="J101" s="302">
        <f t="shared" si="52"/>
        <v>6.5258217736648758</v>
      </c>
      <c r="K101" s="303"/>
      <c r="L101" s="302">
        <v>2.5585749275797851</v>
      </c>
      <c r="M101" s="302">
        <v>0.92348157649154583</v>
      </c>
      <c r="N101" s="302">
        <v>1.8893295298068489</v>
      </c>
      <c r="O101" s="302">
        <f t="shared" si="51"/>
        <v>5.3713860338781796</v>
      </c>
    </row>
    <row r="102" spans="1:15" s="236" customFormat="1" x14ac:dyDescent="0.2">
      <c r="A102" s="237" t="str">
        <f>name!E$12</f>
        <v>Elementary occupations</v>
      </c>
      <c r="B102" s="302">
        <v>4.1542716909032569</v>
      </c>
      <c r="C102" s="302">
        <v>1.3068887066026582</v>
      </c>
      <c r="D102" s="302">
        <v>0.52258488043702866</v>
      </c>
      <c r="E102" s="302">
        <f t="shared" si="49"/>
        <v>5.9837452779429432</v>
      </c>
      <c r="F102" s="303"/>
      <c r="G102" s="302">
        <v>2.4604937606069042</v>
      </c>
      <c r="H102" s="302">
        <v>0.75022407898805066</v>
      </c>
      <c r="I102" s="302">
        <v>0.63440804061305855</v>
      </c>
      <c r="J102" s="302">
        <f t="shared" si="52"/>
        <v>3.8451258802080135</v>
      </c>
      <c r="K102" s="303"/>
      <c r="L102" s="302">
        <v>1.3176870108488978</v>
      </c>
      <c r="M102" s="302">
        <v>0.41499183633174452</v>
      </c>
      <c r="N102" s="302">
        <v>0.53760750826574233</v>
      </c>
      <c r="O102" s="302">
        <f t="shared" si="51"/>
        <v>2.2702863554463848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62.16017543543316</v>
      </c>
      <c r="C104" s="311">
        <f t="shared" ref="C104:E104" si="53">SUM(C94:C102)</f>
        <v>11.881415817188961</v>
      </c>
      <c r="D104" s="311">
        <f t="shared" si="53"/>
        <v>11.679408747377845</v>
      </c>
      <c r="E104" s="311">
        <f t="shared" si="53"/>
        <v>85.720999999999961</v>
      </c>
      <c r="F104" s="311"/>
      <c r="G104" s="311">
        <f t="shared" ref="G104:J104" si="54">SUM(G94:G102)</f>
        <v>59.836112912582635</v>
      </c>
      <c r="H104" s="311">
        <f t="shared" si="54"/>
        <v>7.6626058008045899</v>
      </c>
      <c r="I104" s="311">
        <f t="shared" si="54"/>
        <v>20.438281286612924</v>
      </c>
      <c r="J104" s="311">
        <f t="shared" si="54"/>
        <v>87.937000000000154</v>
      </c>
      <c r="K104" s="311"/>
      <c r="L104" s="311">
        <f t="shared" ref="L104:O104" si="55">SUM(L94:L102)</f>
        <v>47.312840053310687</v>
      </c>
      <c r="M104" s="311">
        <f t="shared" si="55"/>
        <v>6.0357038944662538</v>
      </c>
      <c r="N104" s="311">
        <f t="shared" si="55"/>
        <v>16.503456052223122</v>
      </c>
      <c r="O104" s="311">
        <f t="shared" si="55"/>
        <v>69.852000000000089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1.1840776217675815</v>
      </c>
      <c r="C111" s="302">
        <v>2.0917108605549621E-2</v>
      </c>
      <c r="D111" s="302">
        <v>0.22842504680254519</v>
      </c>
      <c r="E111" s="302">
        <f>SUM(B111:D111)</f>
        <v>1.4334197771756763</v>
      </c>
      <c r="F111" s="303"/>
      <c r="G111" s="302">
        <v>1.3671083671111561</v>
      </c>
      <c r="H111" s="302">
        <v>3.8141726354301915E-2</v>
      </c>
      <c r="I111" s="302">
        <v>0.50559074513901392</v>
      </c>
      <c r="J111" s="302">
        <f>SUM(G111:I111)</f>
        <v>1.910840838604472</v>
      </c>
      <c r="K111" s="303"/>
      <c r="L111" s="302">
        <v>1.4394270864022123</v>
      </c>
      <c r="M111" s="302">
        <v>4.0846241754143107E-2</v>
      </c>
      <c r="N111" s="302">
        <v>0.65308754574640493</v>
      </c>
      <c r="O111" s="302">
        <f>SUM(L111:N111)</f>
        <v>2.1333608739027605</v>
      </c>
    </row>
    <row r="112" spans="1:15" s="236" customFormat="1" x14ac:dyDescent="0.2">
      <c r="A112" s="237" t="str">
        <f>name!E$5</f>
        <v>Professional occupations</v>
      </c>
      <c r="B112" s="302">
        <v>2.4221434854437542</v>
      </c>
      <c r="C112" s="302">
        <v>3.0942079988737325E-2</v>
      </c>
      <c r="D112" s="302">
        <v>0.28022902547406864</v>
      </c>
      <c r="E112" s="302">
        <f t="shared" ref="E112:E119" si="56">SUM(B112:D112)</f>
        <v>2.7333145909065601</v>
      </c>
      <c r="F112" s="303"/>
      <c r="G112" s="302">
        <v>3.1788764211219775</v>
      </c>
      <c r="H112" s="302">
        <v>5.4042366658620923E-2</v>
      </c>
      <c r="I112" s="302">
        <v>0.53994135592921877</v>
      </c>
      <c r="J112" s="302">
        <f t="shared" ref="J112:J114" si="57">SUM(G112:I112)</f>
        <v>3.772860143709817</v>
      </c>
      <c r="K112" s="303"/>
      <c r="L112" s="302">
        <v>3.7969223254734539</v>
      </c>
      <c r="M112" s="302">
        <v>6.4487062210372426E-2</v>
      </c>
      <c r="N112" s="302">
        <v>0.40562479331989992</v>
      </c>
      <c r="O112" s="302">
        <f t="shared" ref="O112:O119" si="58">SUM(L112:N112)</f>
        <v>4.2670341810037264</v>
      </c>
    </row>
    <row r="113" spans="1:15" s="236" customFormat="1" x14ac:dyDescent="0.2">
      <c r="A113" s="237" t="str">
        <f>name!E$6</f>
        <v>Associate professional occupations</v>
      </c>
      <c r="B113" s="302">
        <v>1.4388848137834889</v>
      </c>
      <c r="C113" s="302">
        <v>3.8531169457365642E-2</v>
      </c>
      <c r="D113" s="302">
        <v>0.16239601210306848</v>
      </c>
      <c r="E113" s="302">
        <f t="shared" si="56"/>
        <v>1.639811995343923</v>
      </c>
      <c r="F113" s="303"/>
      <c r="G113" s="302">
        <v>1.8006784138621856</v>
      </c>
      <c r="H113" s="302">
        <v>5.4091698687273419E-2</v>
      </c>
      <c r="I113" s="302">
        <v>0.29563050429645638</v>
      </c>
      <c r="J113" s="302">
        <f t="shared" si="57"/>
        <v>2.1504006168459155</v>
      </c>
      <c r="K113" s="303"/>
      <c r="L113" s="302">
        <v>1.7098078051509651</v>
      </c>
      <c r="M113" s="302">
        <v>5.6485465208419468E-2</v>
      </c>
      <c r="N113" s="302">
        <v>0.29914337032021898</v>
      </c>
      <c r="O113" s="302">
        <f t="shared" si="58"/>
        <v>2.0654366406796036</v>
      </c>
    </row>
    <row r="114" spans="1:15" s="236" customFormat="1" x14ac:dyDescent="0.2">
      <c r="A114" s="237" t="str">
        <f>name!E$7</f>
        <v>Administrative and secretarial occupations</v>
      </c>
      <c r="B114" s="302">
        <v>0.45692140013201904</v>
      </c>
      <c r="C114" s="302">
        <v>0.10657835873098782</v>
      </c>
      <c r="D114" s="302">
        <v>7.7303774972756242E-2</v>
      </c>
      <c r="E114" s="302">
        <f t="shared" si="56"/>
        <v>0.64080353383576305</v>
      </c>
      <c r="F114" s="303"/>
      <c r="G114" s="302">
        <v>0.44817168939233137</v>
      </c>
      <c r="H114" s="302">
        <v>0.12345626854413151</v>
      </c>
      <c r="I114" s="302">
        <v>0.12925550233471109</v>
      </c>
      <c r="J114" s="302">
        <f t="shared" si="57"/>
        <v>0.70088346027117399</v>
      </c>
      <c r="K114" s="303"/>
      <c r="L114" s="302">
        <v>0.16741613141110545</v>
      </c>
      <c r="M114" s="302">
        <v>9.3836306334614109E-2</v>
      </c>
      <c r="N114" s="302">
        <v>0.15414161655111724</v>
      </c>
      <c r="O114" s="302">
        <f t="shared" si="58"/>
        <v>0.41539405429683679</v>
      </c>
    </row>
    <row r="115" spans="1:15" s="236" customFormat="1" x14ac:dyDescent="0.2">
      <c r="A115" s="237" t="str">
        <f>name!E$8</f>
        <v>Skilled trades occupations</v>
      </c>
      <c r="B115" s="302">
        <v>2.1434751986502452</v>
      </c>
      <c r="C115" s="302">
        <v>3.1730015252617615E-2</v>
      </c>
      <c r="D115" s="302">
        <v>0.32816819940814884</v>
      </c>
      <c r="E115" s="302">
        <f t="shared" si="56"/>
        <v>2.5033734133110115</v>
      </c>
      <c r="F115" s="303"/>
      <c r="G115" s="302">
        <v>1.8350965593685236</v>
      </c>
      <c r="H115" s="302">
        <v>2.7020428164958116E-2</v>
      </c>
      <c r="I115" s="302">
        <v>0.48266854657149977</v>
      </c>
      <c r="J115" s="302">
        <f>SUM(G115:I115)</f>
        <v>2.3447855341049815</v>
      </c>
      <c r="K115" s="303"/>
      <c r="L115" s="302">
        <v>1.6181281273047778</v>
      </c>
      <c r="M115" s="302">
        <v>2.6607216361614627E-2</v>
      </c>
      <c r="N115" s="302">
        <v>0.47092876389902677</v>
      </c>
      <c r="O115" s="302">
        <f t="shared" si="58"/>
        <v>2.1156641075654194</v>
      </c>
    </row>
    <row r="116" spans="1:15" s="236" customFormat="1" x14ac:dyDescent="0.2">
      <c r="A116" s="237" t="str">
        <f>name!E$9</f>
        <v>Caring, leisure and other service occupations</v>
      </c>
      <c r="B116" s="302">
        <v>0.10857659485107972</v>
      </c>
      <c r="C116" s="302">
        <v>1.9332213693809313E-2</v>
      </c>
      <c r="D116" s="302">
        <v>1.7206155226375811E-2</v>
      </c>
      <c r="E116" s="302">
        <f t="shared" si="56"/>
        <v>0.14511496377126484</v>
      </c>
      <c r="F116" s="303"/>
      <c r="G116" s="302">
        <v>0.10359770656412608</v>
      </c>
      <c r="H116" s="302">
        <v>1.9859107904492659E-2</v>
      </c>
      <c r="I116" s="302">
        <v>2.7211001161851392E-2</v>
      </c>
      <c r="J116" s="302">
        <f t="shared" ref="J116:J119" si="59">SUM(G116:I116)</f>
        <v>0.15066781563047013</v>
      </c>
      <c r="K116" s="303"/>
      <c r="L116" s="302">
        <v>0.10869254601716659</v>
      </c>
      <c r="M116" s="302">
        <v>1.6973745375612026E-2</v>
      </c>
      <c r="N116" s="302">
        <v>4.3122389964923735E-2</v>
      </c>
      <c r="O116" s="302">
        <f t="shared" si="58"/>
        <v>0.16878868135770236</v>
      </c>
    </row>
    <row r="117" spans="1:15" s="236" customFormat="1" x14ac:dyDescent="0.2">
      <c r="A117" s="237" t="str">
        <f>name!E$10</f>
        <v>Sales and customer service occupations</v>
      </c>
      <c r="B117" s="302">
        <v>0.42492002483848823</v>
      </c>
      <c r="C117" s="302">
        <v>0.15543947535873248</v>
      </c>
      <c r="D117" s="302">
        <v>9.5263206691673388E-2</v>
      </c>
      <c r="E117" s="302">
        <f t="shared" si="56"/>
        <v>0.67562270688889414</v>
      </c>
      <c r="F117" s="303"/>
      <c r="G117" s="302">
        <v>0.40579067245646777</v>
      </c>
      <c r="H117" s="302">
        <v>0.20738460200843573</v>
      </c>
      <c r="I117" s="302">
        <v>0.14701691437766506</v>
      </c>
      <c r="J117" s="302">
        <f t="shared" si="59"/>
        <v>0.76019218884256856</v>
      </c>
      <c r="K117" s="303"/>
      <c r="L117" s="302">
        <v>0.34926087394156297</v>
      </c>
      <c r="M117" s="302">
        <v>0.2451512799945238</v>
      </c>
      <c r="N117" s="302">
        <v>0.16553151644729167</v>
      </c>
      <c r="O117" s="302">
        <f t="shared" si="58"/>
        <v>0.7599436703833784</v>
      </c>
    </row>
    <row r="118" spans="1:15" s="236" customFormat="1" x14ac:dyDescent="0.2">
      <c r="A118" s="237" t="str">
        <f>name!E$11</f>
        <v>Process, plant and machine operatives</v>
      </c>
      <c r="B118" s="302">
        <v>0.22738998578930916</v>
      </c>
      <c r="C118" s="302">
        <v>1.0354217642246696E-2</v>
      </c>
      <c r="D118" s="302">
        <v>0.1287578994116908</v>
      </c>
      <c r="E118" s="302">
        <f t="shared" si="56"/>
        <v>0.36650210284324669</v>
      </c>
      <c r="F118" s="303"/>
      <c r="G118" s="302">
        <v>0.19478191003001047</v>
      </c>
      <c r="H118" s="302">
        <v>1.3886222472251585E-2</v>
      </c>
      <c r="I118" s="302">
        <v>0.26304847234727097</v>
      </c>
      <c r="J118" s="302">
        <f t="shared" si="59"/>
        <v>0.47171660484953304</v>
      </c>
      <c r="K118" s="303"/>
      <c r="L118" s="302">
        <v>0.15536273772811307</v>
      </c>
      <c r="M118" s="302">
        <v>1.7666654165792706E-2</v>
      </c>
      <c r="N118" s="302">
        <v>0.26211090029877326</v>
      </c>
      <c r="O118" s="302">
        <f t="shared" si="58"/>
        <v>0.43514029219267902</v>
      </c>
    </row>
    <row r="119" spans="1:15" s="236" customFormat="1" x14ac:dyDescent="0.2">
      <c r="A119" s="237" t="str">
        <f>name!E$12</f>
        <v>Elementary occupations</v>
      </c>
      <c r="B119" s="302">
        <v>7.8610874729818717E-2</v>
      </c>
      <c r="C119" s="302">
        <v>3.8175361283113718E-2</v>
      </c>
      <c r="D119" s="302">
        <v>3.8250679910698873E-2</v>
      </c>
      <c r="E119" s="302">
        <f t="shared" si="56"/>
        <v>0.15503691592363131</v>
      </c>
      <c r="F119" s="303"/>
      <c r="G119" s="302">
        <v>6.7898260071253408E-2</v>
      </c>
      <c r="H119" s="302">
        <v>3.5117579201922051E-2</v>
      </c>
      <c r="I119" s="302">
        <v>5.763695786790525E-2</v>
      </c>
      <c r="J119" s="302">
        <f t="shared" si="59"/>
        <v>0.16065279714108072</v>
      </c>
      <c r="K119" s="303"/>
      <c r="L119" s="302">
        <v>2.7735198091740045E-2</v>
      </c>
      <c r="M119" s="302">
        <v>1.7992618670842453E-2</v>
      </c>
      <c r="N119" s="302">
        <v>4.3509681855301165E-2</v>
      </c>
      <c r="O119" s="302">
        <f t="shared" si="58"/>
        <v>8.9237498617883659E-2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8.484999999985785</v>
      </c>
      <c r="C121" s="311">
        <f t="shared" ref="C121:E121" si="60">SUM(C111:C119)</f>
        <v>0.45200000001316026</v>
      </c>
      <c r="D121" s="311">
        <f t="shared" si="60"/>
        <v>1.3560000000010262</v>
      </c>
      <c r="E121" s="311">
        <f t="shared" si="60"/>
        <v>10.292999999999973</v>
      </c>
      <c r="F121" s="311"/>
      <c r="G121" s="311">
        <f t="shared" ref="G121:J121" si="61">SUM(G111:G119)</f>
        <v>9.4019999999780328</v>
      </c>
      <c r="H121" s="311">
        <f t="shared" si="61"/>
        <v>0.57299999999638795</v>
      </c>
      <c r="I121" s="311">
        <f t="shared" si="61"/>
        <v>2.4480000000255928</v>
      </c>
      <c r="J121" s="311">
        <f t="shared" si="61"/>
        <v>12.423000000000012</v>
      </c>
      <c r="K121" s="311"/>
      <c r="L121" s="311">
        <f t="shared" ref="L121:O121" si="62">SUM(L111:L119)</f>
        <v>9.3727528315210993</v>
      </c>
      <c r="M121" s="311">
        <f t="shared" si="62"/>
        <v>0.58004659007593473</v>
      </c>
      <c r="N121" s="311">
        <f t="shared" si="62"/>
        <v>2.4972005784029578</v>
      </c>
      <c r="O121" s="311">
        <f t="shared" si="62"/>
        <v>12.449999999999989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1.976274951183862</v>
      </c>
      <c r="C128" s="302">
        <v>0.10281088525272326</v>
      </c>
      <c r="D128" s="302">
        <v>0</v>
      </c>
      <c r="E128" s="302">
        <f>SUM(B128:D128)</f>
        <v>2.0790858364365854</v>
      </c>
      <c r="F128" s="303"/>
      <c r="G128" s="302">
        <v>2.1965903655470984</v>
      </c>
      <c r="H128" s="302">
        <v>0.15704618335925635</v>
      </c>
      <c r="I128" s="302">
        <v>0.34653647545533339</v>
      </c>
      <c r="J128" s="302">
        <f>SUM(G128:I128)</f>
        <v>2.7001730243616882</v>
      </c>
      <c r="K128" s="303"/>
      <c r="L128" s="302">
        <v>2.794551013376033</v>
      </c>
      <c r="M128" s="302">
        <v>0.20364866677692064</v>
      </c>
      <c r="N128" s="302">
        <v>0.43980873861644076</v>
      </c>
      <c r="O128" s="302">
        <f>SUM(L128:N128)</f>
        <v>3.4380084187693942</v>
      </c>
    </row>
    <row r="129" spans="1:15" s="236" customFormat="1" x14ac:dyDescent="0.2">
      <c r="A129" s="237" t="str">
        <f>name!E$5</f>
        <v>Professional occupations</v>
      </c>
      <c r="B129" s="302">
        <v>2.1882660497745658</v>
      </c>
      <c r="C129" s="302">
        <v>0.28103625981193464</v>
      </c>
      <c r="D129" s="302">
        <v>0</v>
      </c>
      <c r="E129" s="302">
        <f t="shared" ref="E129:E136" si="63">SUM(B129:D129)</f>
        <v>2.4693023095865003</v>
      </c>
      <c r="F129" s="303"/>
      <c r="G129" s="302">
        <v>2.4292310075883083</v>
      </c>
      <c r="H129" s="302">
        <v>0.28020056769045376</v>
      </c>
      <c r="I129" s="302">
        <v>0.10567691143414738</v>
      </c>
      <c r="J129" s="302">
        <f t="shared" ref="J129:J131" si="64">SUM(G129:I129)</f>
        <v>2.8151084867129095</v>
      </c>
      <c r="K129" s="303"/>
      <c r="L129" s="302">
        <v>3.3328758727910595</v>
      </c>
      <c r="M129" s="302">
        <v>0.45902275260818232</v>
      </c>
      <c r="N129" s="302">
        <v>0.11591362488675884</v>
      </c>
      <c r="O129" s="302">
        <f t="shared" ref="O129:O136" si="65">SUM(L129:N129)</f>
        <v>3.9078122502860007</v>
      </c>
    </row>
    <row r="130" spans="1:15" s="236" customFormat="1" x14ac:dyDescent="0.2">
      <c r="A130" s="237" t="str">
        <f>name!E$6</f>
        <v>Associate professional occupations</v>
      </c>
      <c r="B130" s="302">
        <v>2.3282746735916713</v>
      </c>
      <c r="C130" s="302">
        <v>0.35478625423653343</v>
      </c>
      <c r="D130" s="302">
        <v>0</v>
      </c>
      <c r="E130" s="302">
        <f t="shared" si="63"/>
        <v>2.6830609278282047</v>
      </c>
      <c r="F130" s="303"/>
      <c r="G130" s="302">
        <v>2.2765737817060385</v>
      </c>
      <c r="H130" s="302">
        <v>0.22848137282552958</v>
      </c>
      <c r="I130" s="302">
        <v>6.9621820413342042E-2</v>
      </c>
      <c r="J130" s="302">
        <f t="shared" si="64"/>
        <v>2.5746769749449099</v>
      </c>
      <c r="K130" s="303"/>
      <c r="L130" s="302">
        <v>3.027710178920862</v>
      </c>
      <c r="M130" s="302">
        <v>0.36336839110634311</v>
      </c>
      <c r="N130" s="302">
        <v>7.7767369680205298E-2</v>
      </c>
      <c r="O130" s="302">
        <f t="shared" si="65"/>
        <v>3.4688459397074105</v>
      </c>
    </row>
    <row r="131" spans="1:15" s="236" customFormat="1" x14ac:dyDescent="0.2">
      <c r="A131" s="237" t="str">
        <f>name!E$7</f>
        <v>Administrative and secretarial occupations</v>
      </c>
      <c r="B131" s="302">
        <v>0.98193619821660005</v>
      </c>
      <c r="C131" s="302">
        <v>0.32660485010971108</v>
      </c>
      <c r="D131" s="302">
        <v>0</v>
      </c>
      <c r="E131" s="302">
        <f t="shared" si="63"/>
        <v>1.3085410483263111</v>
      </c>
      <c r="F131" s="303"/>
      <c r="G131" s="302">
        <v>0.66973463753525886</v>
      </c>
      <c r="H131" s="302">
        <v>0.31296057554031986</v>
      </c>
      <c r="I131" s="302">
        <v>1.5556684122196025E-2</v>
      </c>
      <c r="J131" s="302">
        <f t="shared" si="64"/>
        <v>0.99825189719777474</v>
      </c>
      <c r="K131" s="303"/>
      <c r="L131" s="302">
        <v>0.57864166960280006</v>
      </c>
      <c r="M131" s="302">
        <v>0.32765966775707944</v>
      </c>
      <c r="N131" s="302">
        <v>2.3288212951134594E-2</v>
      </c>
      <c r="O131" s="302">
        <f t="shared" si="65"/>
        <v>0.92958955031101409</v>
      </c>
    </row>
    <row r="132" spans="1:15" s="236" customFormat="1" x14ac:dyDescent="0.2">
      <c r="A132" s="237" t="str">
        <f>name!E$8</f>
        <v>Skilled trades occupations</v>
      </c>
      <c r="B132" s="302">
        <v>0.80553774868300809</v>
      </c>
      <c r="C132" s="302">
        <v>0.13335908499143689</v>
      </c>
      <c r="D132" s="302">
        <v>0</v>
      </c>
      <c r="E132" s="302">
        <f t="shared" si="63"/>
        <v>0.93889683367444499</v>
      </c>
      <c r="F132" s="303"/>
      <c r="G132" s="302">
        <v>0.71733536574033907</v>
      </c>
      <c r="H132" s="302">
        <v>0.18204957552766907</v>
      </c>
      <c r="I132" s="302">
        <v>0.58168849089363428</v>
      </c>
      <c r="J132" s="302">
        <f>SUM(G132:I132)</f>
        <v>1.4810734321616423</v>
      </c>
      <c r="K132" s="303"/>
      <c r="L132" s="302">
        <v>1.0268522436557477</v>
      </c>
      <c r="M132" s="302">
        <v>0.20772558817846243</v>
      </c>
      <c r="N132" s="302">
        <v>0.58868568235385876</v>
      </c>
      <c r="O132" s="302">
        <f t="shared" si="65"/>
        <v>1.8232635141880689</v>
      </c>
    </row>
    <row r="133" spans="1:15" s="236" customFormat="1" x14ac:dyDescent="0.2">
      <c r="A133" s="237" t="str">
        <f>name!E$9</f>
        <v>Caring, leisure and other service occupations</v>
      </c>
      <c r="B133" s="302">
        <v>0.35403810890820786</v>
      </c>
      <c r="C133" s="302">
        <v>9.3985506813917125E-2</v>
      </c>
      <c r="D133" s="302">
        <v>0</v>
      </c>
      <c r="E133" s="302">
        <f t="shared" si="63"/>
        <v>0.44802361572212501</v>
      </c>
      <c r="F133" s="303"/>
      <c r="G133" s="302">
        <v>0.34278783160704357</v>
      </c>
      <c r="H133" s="302">
        <v>9.5388921329647436E-2</v>
      </c>
      <c r="I133" s="302">
        <v>1.2759004090521327E-2</v>
      </c>
      <c r="J133" s="302">
        <f t="shared" ref="J133:J136" si="66">SUM(G133:I133)</f>
        <v>0.45093575702721234</v>
      </c>
      <c r="K133" s="303"/>
      <c r="L133" s="302">
        <v>0.56158084791652974</v>
      </c>
      <c r="M133" s="302">
        <v>0.18164325973667683</v>
      </c>
      <c r="N133" s="302">
        <v>2.0409185322620215E-2</v>
      </c>
      <c r="O133" s="302">
        <f t="shared" si="65"/>
        <v>0.76363329297582683</v>
      </c>
    </row>
    <row r="134" spans="1:15" s="236" customFormat="1" x14ac:dyDescent="0.2">
      <c r="A134" s="237" t="str">
        <f>name!E$10</f>
        <v>Sales and customer service occupations</v>
      </c>
      <c r="B134" s="302">
        <v>0.3039964568443847</v>
      </c>
      <c r="C134" s="302">
        <v>0.16241520937876719</v>
      </c>
      <c r="D134" s="302">
        <v>0</v>
      </c>
      <c r="E134" s="302">
        <f t="shared" si="63"/>
        <v>0.46641166622315189</v>
      </c>
      <c r="F134" s="303"/>
      <c r="G134" s="302">
        <v>0.2659423326532277</v>
      </c>
      <c r="H134" s="302">
        <v>0.1257278853644824</v>
      </c>
      <c r="I134" s="302">
        <v>5.7587767455199342E-2</v>
      </c>
      <c r="J134" s="302">
        <f t="shared" si="66"/>
        <v>0.4492579854729094</v>
      </c>
      <c r="K134" s="303"/>
      <c r="L134" s="302">
        <v>0.36476602010038595</v>
      </c>
      <c r="M134" s="302">
        <v>0.1754679907295352</v>
      </c>
      <c r="N134" s="302">
        <v>5.5387370925660241E-2</v>
      </c>
      <c r="O134" s="302">
        <f t="shared" si="65"/>
        <v>0.59562138175558144</v>
      </c>
    </row>
    <row r="135" spans="1:15" s="236" customFormat="1" x14ac:dyDescent="0.2">
      <c r="A135" s="237" t="str">
        <f>name!E$11</f>
        <v>Process, plant and machine operatives</v>
      </c>
      <c r="B135" s="302">
        <v>2.4775609642439531</v>
      </c>
      <c r="C135" s="302">
        <v>0.138773312842432</v>
      </c>
      <c r="D135" s="302">
        <v>0</v>
      </c>
      <c r="E135" s="302">
        <f t="shared" si="63"/>
        <v>2.6163342770863851</v>
      </c>
      <c r="F135" s="303"/>
      <c r="G135" s="302">
        <v>2.259451292993746</v>
      </c>
      <c r="H135" s="302">
        <v>0.20268061888736957</v>
      </c>
      <c r="I135" s="302">
        <v>0.12386469861269782</v>
      </c>
      <c r="J135" s="302">
        <f t="shared" si="66"/>
        <v>2.5859966104938135</v>
      </c>
      <c r="K135" s="303"/>
      <c r="L135" s="302">
        <v>2.8244748681363974</v>
      </c>
      <c r="M135" s="302">
        <v>0.13742177949369194</v>
      </c>
      <c r="N135" s="302">
        <v>0.12776486413905627</v>
      </c>
      <c r="O135" s="302">
        <f t="shared" si="65"/>
        <v>3.0896615117691457</v>
      </c>
    </row>
    <row r="136" spans="1:15" s="236" customFormat="1" x14ac:dyDescent="0.2">
      <c r="A136" s="237" t="str">
        <f>name!E$12</f>
        <v>Elementary occupations</v>
      </c>
      <c r="B136" s="302">
        <v>2.4688674206618861</v>
      </c>
      <c r="C136" s="302">
        <v>0.36647606445441</v>
      </c>
      <c r="D136" s="302">
        <v>0</v>
      </c>
      <c r="E136" s="302">
        <f t="shared" si="63"/>
        <v>2.835343485116296</v>
      </c>
      <c r="F136" s="303"/>
      <c r="G136" s="302">
        <v>2.40884258725875</v>
      </c>
      <c r="H136" s="302">
        <v>0.18631134140898908</v>
      </c>
      <c r="I136" s="302">
        <v>7.4371902959416702E-2</v>
      </c>
      <c r="J136" s="302">
        <f t="shared" si="66"/>
        <v>2.6695258316271557</v>
      </c>
      <c r="K136" s="303"/>
      <c r="L136" s="302">
        <v>2.5707174453435795</v>
      </c>
      <c r="M136" s="302">
        <v>0.22313196008607242</v>
      </c>
      <c r="N136" s="302">
        <v>9.7714734807919965E-2</v>
      </c>
      <c r="O136" s="302">
        <f t="shared" si="65"/>
        <v>2.891564140237572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13.884752572108138</v>
      </c>
      <c r="C138" s="311">
        <f t="shared" ref="C138:E138" si="67">SUM(C128:C136)</f>
        <v>1.9602474278918658</v>
      </c>
      <c r="D138" s="311">
        <f t="shared" si="67"/>
        <v>0</v>
      </c>
      <c r="E138" s="311">
        <f t="shared" si="67"/>
        <v>15.845000000000004</v>
      </c>
      <c r="F138" s="311"/>
      <c r="G138" s="311">
        <f t="shared" ref="G138:J138" si="68">SUM(G128:G136)</f>
        <v>13.566489202629814</v>
      </c>
      <c r="H138" s="311">
        <f t="shared" si="68"/>
        <v>1.7708470419337172</v>
      </c>
      <c r="I138" s="311">
        <f t="shared" si="68"/>
        <v>1.3876637554364883</v>
      </c>
      <c r="J138" s="311">
        <f t="shared" si="68"/>
        <v>16.725000000000016</v>
      </c>
      <c r="K138" s="311"/>
      <c r="L138" s="311">
        <f t="shared" ref="L138:O138" si="69">SUM(L128:L136)</f>
        <v>17.082170159843397</v>
      </c>
      <c r="M138" s="311">
        <f t="shared" si="69"/>
        <v>2.2790900564729641</v>
      </c>
      <c r="N138" s="311">
        <f t="shared" si="69"/>
        <v>1.5467397836836549</v>
      </c>
      <c r="O138" s="311">
        <f t="shared" si="69"/>
        <v>20.908000000000019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14.802363795996719</v>
      </c>
      <c r="C145" s="302">
        <v>1.3401639716450795</v>
      </c>
      <c r="D145" s="302">
        <v>5.5764034324191973</v>
      </c>
      <c r="E145" s="302">
        <f>SUM(B145:D145)</f>
        <v>21.718931200060997</v>
      </c>
      <c r="F145" s="303"/>
      <c r="G145" s="302">
        <v>23.246485393005329</v>
      </c>
      <c r="H145" s="302">
        <v>3.8276684891961552</v>
      </c>
      <c r="I145" s="302">
        <v>6.0315828127197131</v>
      </c>
      <c r="J145" s="302">
        <f>SUM(G145:I145)</f>
        <v>33.105736694921198</v>
      </c>
      <c r="K145" s="303"/>
      <c r="L145" s="302">
        <v>29.373853874612841</v>
      </c>
      <c r="M145" s="302">
        <v>5.065295766918271</v>
      </c>
      <c r="N145" s="302">
        <v>7.7798592227813845</v>
      </c>
      <c r="O145" s="302">
        <f>SUM(L145:N145)</f>
        <v>42.219008864312492</v>
      </c>
    </row>
    <row r="146" spans="1:15" s="236" customFormat="1" x14ac:dyDescent="0.2">
      <c r="A146" s="237" t="str">
        <f>name!E$5</f>
        <v>Professional occupations</v>
      </c>
      <c r="B146" s="302">
        <v>22.32161586062292</v>
      </c>
      <c r="C146" s="302">
        <v>1.2108648645261422</v>
      </c>
      <c r="D146" s="302">
        <v>3.0471566851104446</v>
      </c>
      <c r="E146" s="302">
        <f t="shared" ref="E146:E153" si="70">SUM(B146:D146)</f>
        <v>26.579637410259508</v>
      </c>
      <c r="F146" s="303"/>
      <c r="G146" s="302">
        <v>39.409462068445734</v>
      </c>
      <c r="H146" s="302">
        <v>3.0787119316630487</v>
      </c>
      <c r="I146" s="302">
        <v>2.7967129177240921</v>
      </c>
      <c r="J146" s="302">
        <f t="shared" ref="J146:J148" si="71">SUM(G146:I146)</f>
        <v>45.284886917832878</v>
      </c>
      <c r="K146" s="303"/>
      <c r="L146" s="302">
        <v>61.231235318089922</v>
      </c>
      <c r="M146" s="302">
        <v>4.2571241604856658</v>
      </c>
      <c r="N146" s="302">
        <v>2.6058556957596339</v>
      </c>
      <c r="O146" s="302">
        <f t="shared" ref="O146:O153" si="72">SUM(L146:N146)</f>
        <v>68.094215174335218</v>
      </c>
    </row>
    <row r="147" spans="1:15" s="236" customFormat="1" x14ac:dyDescent="0.2">
      <c r="A147" s="237" t="str">
        <f>name!E$6</f>
        <v>Associate professional occupations</v>
      </c>
      <c r="B147" s="302">
        <v>11.96641969829326</v>
      </c>
      <c r="C147" s="302">
        <v>1.2304977670933352</v>
      </c>
      <c r="D147" s="302">
        <v>1.5134544946162913</v>
      </c>
      <c r="E147" s="302">
        <f t="shared" si="70"/>
        <v>14.710371960002885</v>
      </c>
      <c r="F147" s="303"/>
      <c r="G147" s="302">
        <v>20.040098149334685</v>
      </c>
      <c r="H147" s="302">
        <v>2.724640378055069</v>
      </c>
      <c r="I147" s="302">
        <v>1.252599402359438</v>
      </c>
      <c r="J147" s="302">
        <f t="shared" si="71"/>
        <v>24.017337929749189</v>
      </c>
      <c r="K147" s="303"/>
      <c r="L147" s="302">
        <v>24.960723450164856</v>
      </c>
      <c r="M147" s="302">
        <v>3.0524650320183659</v>
      </c>
      <c r="N147" s="302">
        <v>1.4434338480845008</v>
      </c>
      <c r="O147" s="302">
        <f t="shared" si="72"/>
        <v>29.45662233026772</v>
      </c>
    </row>
    <row r="148" spans="1:15" s="236" customFormat="1" x14ac:dyDescent="0.2">
      <c r="A148" s="237" t="str">
        <f>name!E$7</f>
        <v>Administrative and secretarial occupations</v>
      </c>
      <c r="B148" s="302">
        <v>9.2328165044030683</v>
      </c>
      <c r="C148" s="302">
        <v>7.2526309651439886</v>
      </c>
      <c r="D148" s="302">
        <v>1.7412303083832856</v>
      </c>
      <c r="E148" s="302">
        <f t="shared" si="70"/>
        <v>18.226677777930345</v>
      </c>
      <c r="F148" s="303"/>
      <c r="G148" s="302">
        <v>12.430953332561669</v>
      </c>
      <c r="H148" s="302">
        <v>10.617746011810365</v>
      </c>
      <c r="I148" s="302">
        <v>1.161085612039652</v>
      </c>
      <c r="J148" s="302">
        <f t="shared" si="71"/>
        <v>24.209784956411685</v>
      </c>
      <c r="K148" s="303"/>
      <c r="L148" s="302">
        <v>10.185470254172644</v>
      </c>
      <c r="M148" s="302">
        <v>13.451300672990339</v>
      </c>
      <c r="N148" s="302">
        <v>0.78404907443232297</v>
      </c>
      <c r="O148" s="302">
        <f t="shared" si="72"/>
        <v>24.42082000159531</v>
      </c>
    </row>
    <row r="149" spans="1:15" s="236" customFormat="1" x14ac:dyDescent="0.2">
      <c r="A149" s="237" t="str">
        <f>name!E$8</f>
        <v>Skilled trades occupations</v>
      </c>
      <c r="B149" s="302">
        <v>49.534749093905781</v>
      </c>
      <c r="C149" s="302">
        <v>3.9225430617182484</v>
      </c>
      <c r="D149" s="302">
        <v>122.36751298335265</v>
      </c>
      <c r="E149" s="302">
        <f t="shared" si="70"/>
        <v>175.82480513897667</v>
      </c>
      <c r="F149" s="303"/>
      <c r="G149" s="302">
        <v>56.891121001270051</v>
      </c>
      <c r="H149" s="302">
        <v>4.9653479288485443</v>
      </c>
      <c r="I149" s="302">
        <v>73.460666582037774</v>
      </c>
      <c r="J149" s="302">
        <f>SUM(G149:I149)</f>
        <v>135.31713551215637</v>
      </c>
      <c r="K149" s="303"/>
      <c r="L149" s="302">
        <v>63.866804240325571</v>
      </c>
      <c r="M149" s="302">
        <v>9.5202314054595174</v>
      </c>
      <c r="N149" s="302">
        <v>96.674615327752548</v>
      </c>
      <c r="O149" s="302">
        <f t="shared" si="72"/>
        <v>170.06165097353764</v>
      </c>
    </row>
    <row r="150" spans="1:15" s="236" customFormat="1" x14ac:dyDescent="0.2">
      <c r="A150" s="237" t="str">
        <f>name!E$9</f>
        <v>Caring, leisure and other service occupations</v>
      </c>
      <c r="B150" s="302">
        <v>0.70685946745085249</v>
      </c>
      <c r="C150" s="302">
        <v>0.1843172954652634</v>
      </c>
      <c r="D150" s="302">
        <v>7.0355057576278024E-2</v>
      </c>
      <c r="E150" s="302">
        <f t="shared" si="70"/>
        <v>0.96153182049239394</v>
      </c>
      <c r="F150" s="303"/>
      <c r="G150" s="302">
        <v>1.0871915589875132</v>
      </c>
      <c r="H150" s="302">
        <v>0.41094342425420521</v>
      </c>
      <c r="I150" s="302">
        <v>6.2895856342722406E-2</v>
      </c>
      <c r="J150" s="302">
        <f t="shared" ref="J150:J153" si="73">SUM(G150:I150)</f>
        <v>1.5610308395844408</v>
      </c>
      <c r="K150" s="303"/>
      <c r="L150" s="302">
        <v>1.3185775796860344</v>
      </c>
      <c r="M150" s="302">
        <v>0.35895244174708413</v>
      </c>
      <c r="N150" s="302">
        <v>0.10103249068208631</v>
      </c>
      <c r="O150" s="302">
        <f t="shared" si="72"/>
        <v>1.7785625121152049</v>
      </c>
    </row>
    <row r="151" spans="1:15" s="236" customFormat="1" x14ac:dyDescent="0.2">
      <c r="A151" s="237" t="str">
        <f>name!E$10</f>
        <v>Sales and customer service occupations</v>
      </c>
      <c r="B151" s="302">
        <v>1.8480849315060819</v>
      </c>
      <c r="C151" s="302">
        <v>0.79873820203395685</v>
      </c>
      <c r="D151" s="302">
        <v>0.42070976594342763</v>
      </c>
      <c r="E151" s="302">
        <f t="shared" si="70"/>
        <v>3.0675328994834667</v>
      </c>
      <c r="F151" s="303"/>
      <c r="G151" s="302">
        <v>2.5754216507727468</v>
      </c>
      <c r="H151" s="302">
        <v>1.4105709827283683</v>
      </c>
      <c r="I151" s="302">
        <v>0.3065006369161401</v>
      </c>
      <c r="J151" s="302">
        <f t="shared" si="73"/>
        <v>4.2924932704172551</v>
      </c>
      <c r="K151" s="303"/>
      <c r="L151" s="302">
        <v>3.495009483864246</v>
      </c>
      <c r="M151" s="302">
        <v>1.904100841557864</v>
      </c>
      <c r="N151" s="302">
        <v>0.37978479945473964</v>
      </c>
      <c r="O151" s="302">
        <f t="shared" si="72"/>
        <v>5.7788951248768496</v>
      </c>
    </row>
    <row r="152" spans="1:15" s="236" customFormat="1" x14ac:dyDescent="0.2">
      <c r="A152" s="237" t="str">
        <f>name!E$11</f>
        <v>Process, plant and machine operatives</v>
      </c>
      <c r="B152" s="302">
        <v>9.649452469081325</v>
      </c>
      <c r="C152" s="302">
        <v>0.62895124992626494</v>
      </c>
      <c r="D152" s="302">
        <v>5.3558079176646158</v>
      </c>
      <c r="E152" s="302">
        <f t="shared" si="70"/>
        <v>15.634211636672205</v>
      </c>
      <c r="F152" s="303"/>
      <c r="G152" s="302">
        <v>11.325871038123124</v>
      </c>
      <c r="H152" s="302">
        <v>1.4693860937997283</v>
      </c>
      <c r="I152" s="302">
        <v>4.3922779648618615</v>
      </c>
      <c r="J152" s="302">
        <f t="shared" si="73"/>
        <v>17.187535096784714</v>
      </c>
      <c r="K152" s="303"/>
      <c r="L152" s="302">
        <v>14.073864684878277</v>
      </c>
      <c r="M152" s="302">
        <v>1.9362138353745795</v>
      </c>
      <c r="N152" s="302">
        <v>7.4888913035191784</v>
      </c>
      <c r="O152" s="302">
        <f t="shared" si="72"/>
        <v>23.498969823772036</v>
      </c>
    </row>
    <row r="153" spans="1:15" s="236" customFormat="1" x14ac:dyDescent="0.2">
      <c r="A153" s="237" t="str">
        <f>name!E$12</f>
        <v>Elementary occupations</v>
      </c>
      <c r="B153" s="302">
        <v>5.3492048793282354</v>
      </c>
      <c r="C153" s="302">
        <v>2.0762282039275397</v>
      </c>
      <c r="D153" s="302">
        <v>5.2838670728655091</v>
      </c>
      <c r="E153" s="302">
        <f t="shared" si="70"/>
        <v>12.709300156121284</v>
      </c>
      <c r="F153" s="303"/>
      <c r="G153" s="302">
        <v>5.947587943972545</v>
      </c>
      <c r="H153" s="302">
        <v>3.1979201638907826</v>
      </c>
      <c r="I153" s="302">
        <v>3.6715506742791022</v>
      </c>
      <c r="J153" s="302">
        <f t="shared" si="73"/>
        <v>12.81705878214243</v>
      </c>
      <c r="K153" s="303"/>
      <c r="L153" s="302">
        <v>5.6346922078409687</v>
      </c>
      <c r="M153" s="302">
        <v>2.8249765198860239</v>
      </c>
      <c r="N153" s="302">
        <v>5.8615864674599996</v>
      </c>
      <c r="O153" s="302">
        <f t="shared" si="72"/>
        <v>14.321255195186993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125.41156670058824</v>
      </c>
      <c r="C155" s="311">
        <f t="shared" ref="C155:E155" si="74">SUM(C145:C153)</f>
        <v>18.644935581479814</v>
      </c>
      <c r="D155" s="311">
        <f t="shared" si="74"/>
        <v>145.3764977179317</v>
      </c>
      <c r="E155" s="311">
        <f t="shared" si="74"/>
        <v>289.43299999999977</v>
      </c>
      <c r="F155" s="311"/>
      <c r="G155" s="311">
        <f t="shared" ref="G155:J155" si="75">SUM(G145:G153)</f>
        <v>172.95419213647338</v>
      </c>
      <c r="H155" s="311">
        <f t="shared" si="75"/>
        <v>31.702935404246269</v>
      </c>
      <c r="I155" s="311">
        <f t="shared" si="75"/>
        <v>93.135872459280492</v>
      </c>
      <c r="J155" s="311">
        <f t="shared" si="75"/>
        <v>297.79300000000012</v>
      </c>
      <c r="K155" s="311"/>
      <c r="L155" s="311">
        <f t="shared" ref="L155:O155" si="76">SUM(L145:L153)</f>
        <v>214.14023109363538</v>
      </c>
      <c r="M155" s="311">
        <f t="shared" si="76"/>
        <v>42.370660676437709</v>
      </c>
      <c r="N155" s="311">
        <f t="shared" si="76"/>
        <v>123.1191082299264</v>
      </c>
      <c r="O155" s="311">
        <f t="shared" si="76"/>
        <v>379.62999999999948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70.661211927793275</v>
      </c>
      <c r="C162" s="302">
        <v>5.4133983706655959</v>
      </c>
      <c r="D162" s="302">
        <v>16.901739548413261</v>
      </c>
      <c r="E162" s="302">
        <f>SUM(B162:D162)</f>
        <v>92.976349846872125</v>
      </c>
      <c r="F162" s="303"/>
      <c r="G162" s="302">
        <v>83.080734934156695</v>
      </c>
      <c r="H162" s="302">
        <v>8.2507582382988769</v>
      </c>
      <c r="I162" s="302">
        <v>9.5305750914274032</v>
      </c>
      <c r="J162" s="302">
        <f>SUM(G162:I162)</f>
        <v>100.86206826388297</v>
      </c>
      <c r="K162" s="303"/>
      <c r="L162" s="302">
        <v>94.30723201981769</v>
      </c>
      <c r="M162" s="302">
        <v>8.469886744928969</v>
      </c>
      <c r="N162" s="302">
        <v>11.034351748492879</v>
      </c>
      <c r="O162" s="302">
        <f>SUM(L162:N162)</f>
        <v>113.81147051323954</v>
      </c>
    </row>
    <row r="163" spans="1:15" s="236" customFormat="1" x14ac:dyDescent="0.2">
      <c r="A163" s="237" t="str">
        <f>name!E$5</f>
        <v>Professional occupations</v>
      </c>
      <c r="B163" s="302">
        <v>55.110414509235625</v>
      </c>
      <c r="C163" s="302">
        <v>7.3271791769496817</v>
      </c>
      <c r="D163" s="302">
        <v>3.9586841673762421</v>
      </c>
      <c r="E163" s="302">
        <f t="shared" ref="E163:E170" si="77">SUM(B163:D163)</f>
        <v>66.396277853561557</v>
      </c>
      <c r="F163" s="303"/>
      <c r="G163" s="302">
        <v>71.025462765706934</v>
      </c>
      <c r="H163" s="302">
        <v>9.5566049649151914</v>
      </c>
      <c r="I163" s="302">
        <v>2.4231863480752223</v>
      </c>
      <c r="J163" s="302">
        <f t="shared" ref="J163:J165" si="78">SUM(G163:I163)</f>
        <v>83.005254078697348</v>
      </c>
      <c r="K163" s="303"/>
      <c r="L163" s="302">
        <v>90.126180205634157</v>
      </c>
      <c r="M163" s="302">
        <v>10.65183669613085</v>
      </c>
      <c r="N163" s="302">
        <v>1.6585428060752616</v>
      </c>
      <c r="O163" s="302">
        <f t="shared" ref="O163:O170" si="79">SUM(L163:N163)</f>
        <v>102.43655970784026</v>
      </c>
    </row>
    <row r="164" spans="1:15" s="236" customFormat="1" x14ac:dyDescent="0.2">
      <c r="A164" s="237" t="str">
        <f>name!E$6</f>
        <v>Associate professional occupations</v>
      </c>
      <c r="B164" s="302">
        <v>52.081563788687603</v>
      </c>
      <c r="C164" s="302">
        <v>12.674734866089652</v>
      </c>
      <c r="D164" s="302">
        <v>3.6932036489136544</v>
      </c>
      <c r="E164" s="302">
        <f t="shared" si="77"/>
        <v>68.449502303690906</v>
      </c>
      <c r="F164" s="303"/>
      <c r="G164" s="302">
        <v>62.444602127660865</v>
      </c>
      <c r="H164" s="302">
        <v>14.03860345477198</v>
      </c>
      <c r="I164" s="302">
        <v>1.9212508200874929</v>
      </c>
      <c r="J164" s="302">
        <f t="shared" si="78"/>
        <v>78.404456402520339</v>
      </c>
      <c r="K164" s="303"/>
      <c r="L164" s="302">
        <v>66.261445059193292</v>
      </c>
      <c r="M164" s="302">
        <v>13.359946872326596</v>
      </c>
      <c r="N164" s="302">
        <v>1.5142337334617721</v>
      </c>
      <c r="O164" s="302">
        <f t="shared" si="79"/>
        <v>81.13562566498166</v>
      </c>
    </row>
    <row r="165" spans="1:15" s="236" customFormat="1" x14ac:dyDescent="0.2">
      <c r="A165" s="237" t="str">
        <f>name!E$7</f>
        <v>Administrative and secretarial occupations</v>
      </c>
      <c r="B165" s="302">
        <v>38.912062190273495</v>
      </c>
      <c r="C165" s="302">
        <v>16.590462023137647</v>
      </c>
      <c r="D165" s="302">
        <v>1.0295490896172022</v>
      </c>
      <c r="E165" s="302">
        <f t="shared" si="77"/>
        <v>56.532073303028348</v>
      </c>
      <c r="F165" s="303"/>
      <c r="G165" s="302">
        <v>40.289685521497532</v>
      </c>
      <c r="H165" s="302">
        <v>17.046752704175624</v>
      </c>
      <c r="I165" s="302">
        <v>0.64732440206190733</v>
      </c>
      <c r="J165" s="302">
        <f t="shared" si="78"/>
        <v>57.983762627735061</v>
      </c>
      <c r="K165" s="303"/>
      <c r="L165" s="302">
        <v>35.48110709232563</v>
      </c>
      <c r="M165" s="302">
        <v>13.520143552197711</v>
      </c>
      <c r="N165" s="302">
        <v>0.51879889778928256</v>
      </c>
      <c r="O165" s="302">
        <f t="shared" si="79"/>
        <v>49.52004954231262</v>
      </c>
    </row>
    <row r="166" spans="1:15" s="236" customFormat="1" x14ac:dyDescent="0.2">
      <c r="A166" s="237" t="str">
        <f>name!E$8</f>
        <v>Skilled trades occupations</v>
      </c>
      <c r="B166" s="302">
        <v>28.977632648089052</v>
      </c>
      <c r="C166" s="302">
        <v>5.2397095240410998</v>
      </c>
      <c r="D166" s="302">
        <v>8.6560992576745051</v>
      </c>
      <c r="E166" s="302">
        <f t="shared" si="77"/>
        <v>42.873441429804657</v>
      </c>
      <c r="F166" s="303"/>
      <c r="G166" s="302">
        <v>25.573269122139312</v>
      </c>
      <c r="H166" s="302">
        <v>4.2638771172672838</v>
      </c>
      <c r="I166" s="302">
        <v>3.675854817569423</v>
      </c>
      <c r="J166" s="302">
        <f>SUM(G166:I166)</f>
        <v>33.513001056976023</v>
      </c>
      <c r="K166" s="303"/>
      <c r="L166" s="302">
        <v>25.856916064500307</v>
      </c>
      <c r="M166" s="302">
        <v>4.233910094927344</v>
      </c>
      <c r="N166" s="302">
        <v>3.9443562215617396</v>
      </c>
      <c r="O166" s="302">
        <f t="shared" si="79"/>
        <v>34.03518238098939</v>
      </c>
    </row>
    <row r="167" spans="1:15" s="236" customFormat="1" x14ac:dyDescent="0.2">
      <c r="A167" s="237" t="str">
        <f>name!E$9</f>
        <v>Caring, leisure and other service occupations</v>
      </c>
      <c r="B167" s="302">
        <v>3.7503972775879793</v>
      </c>
      <c r="C167" s="302">
        <v>1.6699728730676675</v>
      </c>
      <c r="D167" s="302">
        <v>0.54504842923023955</v>
      </c>
      <c r="E167" s="302">
        <f t="shared" si="77"/>
        <v>5.9654185798858856</v>
      </c>
      <c r="F167" s="303"/>
      <c r="G167" s="302">
        <v>3.7352519467719101</v>
      </c>
      <c r="H167" s="302">
        <v>1.3664478070804305</v>
      </c>
      <c r="I167" s="302">
        <v>0.43606596759096278</v>
      </c>
      <c r="J167" s="302">
        <f t="shared" ref="J167:J170" si="80">SUM(G167:I167)</f>
        <v>5.5377657214433036</v>
      </c>
      <c r="K167" s="303"/>
      <c r="L167" s="302">
        <v>4.6475272825261484</v>
      </c>
      <c r="M167" s="302">
        <v>1.0677679881771105</v>
      </c>
      <c r="N167" s="302">
        <v>0.77198364600626079</v>
      </c>
      <c r="O167" s="302">
        <f t="shared" si="79"/>
        <v>6.4872789167095197</v>
      </c>
    </row>
    <row r="168" spans="1:15" s="236" customFormat="1" x14ac:dyDescent="0.2">
      <c r="A168" s="237" t="str">
        <f>name!E$10</f>
        <v>Sales and customer service occupations</v>
      </c>
      <c r="B168" s="302">
        <v>57.73794980112217</v>
      </c>
      <c r="C168" s="302">
        <v>168.0060383253012</v>
      </c>
      <c r="D168" s="302">
        <v>9.2745904933941965</v>
      </c>
      <c r="E168" s="302">
        <f t="shared" si="77"/>
        <v>235.01857861981756</v>
      </c>
      <c r="F168" s="303"/>
      <c r="G168" s="302">
        <v>53.458450236107701</v>
      </c>
      <c r="H168" s="302">
        <v>142.73875002965173</v>
      </c>
      <c r="I168" s="302">
        <v>3.0821151636665158</v>
      </c>
      <c r="J168" s="302">
        <f t="shared" si="80"/>
        <v>199.27931542942594</v>
      </c>
      <c r="K168" s="303"/>
      <c r="L168" s="302">
        <v>40.436603590451256</v>
      </c>
      <c r="M168" s="302">
        <v>130.33943408566154</v>
      </c>
      <c r="N168" s="302">
        <v>2.3637766137563427</v>
      </c>
      <c r="O168" s="302">
        <f t="shared" si="79"/>
        <v>173.13981428986912</v>
      </c>
    </row>
    <row r="169" spans="1:15" s="236" customFormat="1" x14ac:dyDescent="0.2">
      <c r="A169" s="237" t="str">
        <f>name!E$11</f>
        <v>Process, plant and machine operatives</v>
      </c>
      <c r="B169" s="302">
        <v>22.724251462187119</v>
      </c>
      <c r="C169" s="302">
        <v>5.3097061570670547</v>
      </c>
      <c r="D169" s="302">
        <v>1.94851453492741</v>
      </c>
      <c r="E169" s="302">
        <f t="shared" si="77"/>
        <v>29.982472154181583</v>
      </c>
      <c r="F169" s="303"/>
      <c r="G169" s="302">
        <v>20.510713034630104</v>
      </c>
      <c r="H169" s="302">
        <v>5.2103646544870248</v>
      </c>
      <c r="I169" s="302">
        <v>0.9940817490263405</v>
      </c>
      <c r="J169" s="302">
        <f t="shared" si="80"/>
        <v>26.71515943814347</v>
      </c>
      <c r="K169" s="303"/>
      <c r="L169" s="302">
        <v>19.09246218354674</v>
      </c>
      <c r="M169" s="302">
        <v>7.6184572238253807</v>
      </c>
      <c r="N169" s="302">
        <v>1.620953276171526</v>
      </c>
      <c r="O169" s="302">
        <f t="shared" si="79"/>
        <v>28.331872683543647</v>
      </c>
    </row>
    <row r="170" spans="1:15" s="236" customFormat="1" x14ac:dyDescent="0.2">
      <c r="A170" s="237" t="str">
        <f>name!E$12</f>
        <v>Elementary occupations</v>
      </c>
      <c r="B170" s="302">
        <v>31.025974330683141</v>
      </c>
      <c r="C170" s="302">
        <v>35.763411277756511</v>
      </c>
      <c r="D170" s="302">
        <v>0.96150030071707648</v>
      </c>
      <c r="E170" s="302">
        <f t="shared" si="77"/>
        <v>67.750885909156736</v>
      </c>
      <c r="F170" s="303"/>
      <c r="G170" s="302">
        <v>26.538041081687496</v>
      </c>
      <c r="H170" s="302">
        <v>26.498558030063705</v>
      </c>
      <c r="I170" s="302">
        <v>0.35561786942458584</v>
      </c>
      <c r="J170" s="302">
        <f t="shared" si="80"/>
        <v>53.392216981175785</v>
      </c>
      <c r="K170" s="303"/>
      <c r="L170" s="302">
        <v>23.603261317646478</v>
      </c>
      <c r="M170" s="302">
        <v>19.152957226826249</v>
      </c>
      <c r="N170" s="302">
        <v>0.36892775604081973</v>
      </c>
      <c r="O170" s="302">
        <f t="shared" si="79"/>
        <v>43.125146300513549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360.98145793565942</v>
      </c>
      <c r="C172" s="311">
        <f t="shared" ref="C172:E172" si="81">SUM(C162:C170)</f>
        <v>257.9946125940761</v>
      </c>
      <c r="D172" s="311">
        <f t="shared" si="81"/>
        <v>46.968929470263788</v>
      </c>
      <c r="E172" s="311">
        <f t="shared" si="81"/>
        <v>665.94499999999925</v>
      </c>
      <c r="F172" s="311"/>
      <c r="G172" s="311">
        <f t="shared" ref="G172:J172" si="82">SUM(G162:G170)</f>
        <v>386.65621077035848</v>
      </c>
      <c r="H172" s="311">
        <f t="shared" si="82"/>
        <v>228.97071700071183</v>
      </c>
      <c r="I172" s="311">
        <f t="shared" si="82"/>
        <v>23.066072228929851</v>
      </c>
      <c r="J172" s="311">
        <f t="shared" si="82"/>
        <v>638.69300000000021</v>
      </c>
      <c r="K172" s="311"/>
      <c r="L172" s="311">
        <f t="shared" ref="L172:O172" si="83">SUM(L162:L170)</f>
        <v>399.8127348156417</v>
      </c>
      <c r="M172" s="311">
        <f t="shared" si="83"/>
        <v>208.41434048500176</v>
      </c>
      <c r="N172" s="311">
        <f t="shared" si="83"/>
        <v>23.795924699355886</v>
      </c>
      <c r="O172" s="311">
        <f t="shared" si="83"/>
        <v>632.02299999999923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16.99687129947457</v>
      </c>
      <c r="C179" s="302">
        <v>1.0309716597168574</v>
      </c>
      <c r="D179" s="302">
        <v>5.1815626661677401</v>
      </c>
      <c r="E179" s="302">
        <f>SUM(B179:D179)</f>
        <v>23.209405625359167</v>
      </c>
      <c r="F179" s="303"/>
      <c r="G179" s="302">
        <v>21.751044109670278</v>
      </c>
      <c r="H179" s="302">
        <v>2.2962891041473008</v>
      </c>
      <c r="I179" s="302">
        <v>5.615792913916164</v>
      </c>
      <c r="J179" s="302">
        <f>SUM(G179:I179)</f>
        <v>29.663126127733744</v>
      </c>
      <c r="K179" s="303"/>
      <c r="L179" s="302">
        <v>23.65925606013235</v>
      </c>
      <c r="M179" s="302">
        <v>2.9147023310988498</v>
      </c>
      <c r="N179" s="302">
        <v>5.8951786301184361</v>
      </c>
      <c r="O179" s="302">
        <f>SUM(L179:N179)</f>
        <v>32.469137021349638</v>
      </c>
    </row>
    <row r="180" spans="1:15" s="236" customFormat="1" x14ac:dyDescent="0.2">
      <c r="A180" s="237" t="str">
        <f>name!E$5</f>
        <v>Professional occupations</v>
      </c>
      <c r="B180" s="302">
        <v>19.499633985479058</v>
      </c>
      <c r="C180" s="302">
        <v>1.3995368288316459</v>
      </c>
      <c r="D180" s="302">
        <v>1.5696372813502368</v>
      </c>
      <c r="E180" s="302">
        <f t="shared" ref="E180:E187" si="84">SUM(B180:D180)</f>
        <v>22.46880809566094</v>
      </c>
      <c r="F180" s="303"/>
      <c r="G180" s="302">
        <v>28.973060901558799</v>
      </c>
      <c r="H180" s="302">
        <v>2.8463861077114454</v>
      </c>
      <c r="I180" s="302">
        <v>1.9293250159131665</v>
      </c>
      <c r="J180" s="302">
        <f t="shared" ref="J180:J182" si="85">SUM(G180:I180)</f>
        <v>33.748772025183413</v>
      </c>
      <c r="K180" s="303"/>
      <c r="L180" s="302">
        <v>40.207901444520857</v>
      </c>
      <c r="M180" s="302">
        <v>4.204339670228018</v>
      </c>
      <c r="N180" s="302">
        <v>1.5817875801217587</v>
      </c>
      <c r="O180" s="302">
        <f t="shared" ref="O180:O187" si="86">SUM(L180:N180)</f>
        <v>45.994028694870629</v>
      </c>
    </row>
    <row r="181" spans="1:15" s="236" customFormat="1" x14ac:dyDescent="0.2">
      <c r="A181" s="237" t="str">
        <f>name!E$6</f>
        <v>Associate professional occupations</v>
      </c>
      <c r="B181" s="302">
        <v>23.155282740176954</v>
      </c>
      <c r="C181" s="302">
        <v>3.4537521748934266</v>
      </c>
      <c r="D181" s="302">
        <v>1.207221295552807</v>
      </c>
      <c r="E181" s="302">
        <f t="shared" si="84"/>
        <v>27.816256210623187</v>
      </c>
      <c r="F181" s="303"/>
      <c r="G181" s="302">
        <v>30.68761779945725</v>
      </c>
      <c r="H181" s="302">
        <v>4.0996765179787138</v>
      </c>
      <c r="I181" s="302">
        <v>1.5849402674457633</v>
      </c>
      <c r="J181" s="302">
        <f t="shared" si="85"/>
        <v>36.372234584881731</v>
      </c>
      <c r="K181" s="303"/>
      <c r="L181" s="302">
        <v>34.592513751299109</v>
      </c>
      <c r="M181" s="302">
        <v>4.4026419754265191</v>
      </c>
      <c r="N181" s="302">
        <v>1.3410604952135032</v>
      </c>
      <c r="O181" s="302">
        <f t="shared" si="86"/>
        <v>40.336216221939132</v>
      </c>
    </row>
    <row r="182" spans="1:15" s="236" customFormat="1" x14ac:dyDescent="0.2">
      <c r="A182" s="237" t="str">
        <f>name!E$7</f>
        <v>Administrative and secretarial occupations</v>
      </c>
      <c r="B182" s="302">
        <v>18.911098400743047</v>
      </c>
      <c r="C182" s="302">
        <v>4.8282785260032011</v>
      </c>
      <c r="D182" s="302">
        <v>0.80296482171050676</v>
      </c>
      <c r="E182" s="302">
        <f t="shared" si="84"/>
        <v>24.542341748456753</v>
      </c>
      <c r="F182" s="303"/>
      <c r="G182" s="302">
        <v>21.348461052141399</v>
      </c>
      <c r="H182" s="302">
        <v>8.0935434029529318</v>
      </c>
      <c r="I182" s="302">
        <v>0.79707707114565607</v>
      </c>
      <c r="J182" s="302">
        <f t="shared" si="85"/>
        <v>30.239081526239985</v>
      </c>
      <c r="K182" s="303"/>
      <c r="L182" s="302">
        <v>19.228692721590072</v>
      </c>
      <c r="M182" s="302">
        <v>7.0282039038337167</v>
      </c>
      <c r="N182" s="302">
        <v>0.7571967152247765</v>
      </c>
      <c r="O182" s="302">
        <f t="shared" si="86"/>
        <v>27.014093340648564</v>
      </c>
    </row>
    <row r="183" spans="1:15" s="236" customFormat="1" x14ac:dyDescent="0.2">
      <c r="A183" s="237" t="str">
        <f>name!E$8</f>
        <v>Skilled trades occupations</v>
      </c>
      <c r="B183" s="302">
        <v>9.7852481273683356</v>
      </c>
      <c r="C183" s="302">
        <v>1.6500829711265823</v>
      </c>
      <c r="D183" s="302">
        <v>4.7708004839799667</v>
      </c>
      <c r="E183" s="302">
        <f t="shared" si="84"/>
        <v>16.206131582474885</v>
      </c>
      <c r="F183" s="303"/>
      <c r="G183" s="302">
        <v>9.1536883560186801</v>
      </c>
      <c r="H183" s="302">
        <v>1.2292987274279068</v>
      </c>
      <c r="I183" s="302">
        <v>3.5115208289193434</v>
      </c>
      <c r="J183" s="302">
        <f>SUM(G183:I183)</f>
        <v>13.894507912365929</v>
      </c>
      <c r="K183" s="303"/>
      <c r="L183" s="302">
        <v>9.0042874697846003</v>
      </c>
      <c r="M183" s="302">
        <v>1.5156691142534511</v>
      </c>
      <c r="N183" s="302">
        <v>3.5456139078192628</v>
      </c>
      <c r="O183" s="302">
        <f t="shared" si="86"/>
        <v>14.065570491857315</v>
      </c>
    </row>
    <row r="184" spans="1:15" s="236" customFormat="1" x14ac:dyDescent="0.2">
      <c r="A184" s="237" t="str">
        <f>name!E$9</f>
        <v>Caring, leisure and other service occupations</v>
      </c>
      <c r="B184" s="302">
        <v>17.165130982662209</v>
      </c>
      <c r="C184" s="302">
        <v>11.014036842331819</v>
      </c>
      <c r="D184" s="302">
        <v>1.2785145497325596</v>
      </c>
      <c r="E184" s="302">
        <f t="shared" si="84"/>
        <v>29.457682374726588</v>
      </c>
      <c r="F184" s="303"/>
      <c r="G184" s="302">
        <v>17.997745448310166</v>
      </c>
      <c r="H184" s="302">
        <v>12.372128372066687</v>
      </c>
      <c r="I184" s="302">
        <v>1.1939699558068855</v>
      </c>
      <c r="J184" s="302">
        <f t="shared" ref="J184:J187" si="87">SUM(G184:I184)</f>
        <v>31.563843776183738</v>
      </c>
      <c r="K184" s="303"/>
      <c r="L184" s="302">
        <v>21.278108768932288</v>
      </c>
      <c r="M184" s="302">
        <v>12.565129794831048</v>
      </c>
      <c r="N184" s="302">
        <v>1.4113389767655757</v>
      </c>
      <c r="O184" s="302">
        <f t="shared" si="86"/>
        <v>35.254577540528913</v>
      </c>
    </row>
    <row r="185" spans="1:15" s="236" customFormat="1" x14ac:dyDescent="0.2">
      <c r="A185" s="237" t="str">
        <f>name!E$10</f>
        <v>Sales and customer service occupations</v>
      </c>
      <c r="B185" s="302">
        <v>6.5109033642550678</v>
      </c>
      <c r="C185" s="302">
        <v>2.1555649664307457</v>
      </c>
      <c r="D185" s="302">
        <v>0.94152189807803977</v>
      </c>
      <c r="E185" s="302">
        <f t="shared" si="84"/>
        <v>9.6079902287638532</v>
      </c>
      <c r="F185" s="303"/>
      <c r="G185" s="302">
        <v>7.5533331307326623</v>
      </c>
      <c r="H185" s="302">
        <v>2.8555927915817105</v>
      </c>
      <c r="I185" s="302">
        <v>0.75747904143767031</v>
      </c>
      <c r="J185" s="302">
        <f t="shared" si="87"/>
        <v>11.166404963752043</v>
      </c>
      <c r="K185" s="303"/>
      <c r="L185" s="302">
        <v>9.425630343370786</v>
      </c>
      <c r="M185" s="302">
        <v>3.842610751254695</v>
      </c>
      <c r="N185" s="302">
        <v>0.69501345862848574</v>
      </c>
      <c r="O185" s="302">
        <f t="shared" si="86"/>
        <v>13.963254553253966</v>
      </c>
    </row>
    <row r="186" spans="1:15" s="236" customFormat="1" x14ac:dyDescent="0.2">
      <c r="A186" s="237" t="str">
        <f>name!E$11</f>
        <v>Process, plant and machine operatives</v>
      </c>
      <c r="B186" s="302">
        <v>55.041220805921299</v>
      </c>
      <c r="C186" s="302">
        <v>6.6073886129369201</v>
      </c>
      <c r="D186" s="302">
        <v>38.082109004586336</v>
      </c>
      <c r="E186" s="302">
        <f t="shared" si="84"/>
        <v>99.730718423444557</v>
      </c>
      <c r="F186" s="303"/>
      <c r="G186" s="302">
        <v>50.667358202652615</v>
      </c>
      <c r="H186" s="302">
        <v>13.37095195087441</v>
      </c>
      <c r="I186" s="302">
        <v>31.831644442187415</v>
      </c>
      <c r="J186" s="302">
        <f t="shared" si="87"/>
        <v>95.869954595714432</v>
      </c>
      <c r="K186" s="303"/>
      <c r="L186" s="302">
        <v>45.040192029979053</v>
      </c>
      <c r="M186" s="302">
        <v>18.532578835205559</v>
      </c>
      <c r="N186" s="302">
        <v>41.243446347767531</v>
      </c>
      <c r="O186" s="302">
        <f t="shared" si="86"/>
        <v>104.81621721295214</v>
      </c>
    </row>
    <row r="187" spans="1:15" s="236" customFormat="1" x14ac:dyDescent="0.2">
      <c r="A187" s="237" t="str">
        <f>name!E$12</f>
        <v>Elementary occupations</v>
      </c>
      <c r="B187" s="302">
        <v>25.121940160416155</v>
      </c>
      <c r="C187" s="302">
        <v>6.6402521975327851</v>
      </c>
      <c r="D187" s="302">
        <v>1.9884733525410099</v>
      </c>
      <c r="E187" s="302">
        <f t="shared" si="84"/>
        <v>33.750665710489947</v>
      </c>
      <c r="F187" s="303"/>
      <c r="G187" s="302">
        <v>27.564016534713087</v>
      </c>
      <c r="H187" s="302">
        <v>8.0809602794281332</v>
      </c>
      <c r="I187" s="302">
        <v>1.6410976738038354</v>
      </c>
      <c r="J187" s="302">
        <f t="shared" si="87"/>
        <v>37.286074487945051</v>
      </c>
      <c r="K187" s="303"/>
      <c r="L187" s="302">
        <v>22.458068537840752</v>
      </c>
      <c r="M187" s="302">
        <v>7.1113034688223662</v>
      </c>
      <c r="N187" s="302">
        <v>1.9095329159366388</v>
      </c>
      <c r="O187" s="302">
        <f t="shared" si="86"/>
        <v>31.478904922599757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192.1873298664967</v>
      </c>
      <c r="C189" s="311">
        <f t="shared" ref="C189:E189" si="88">SUM(C179:C187)</f>
        <v>38.779864779803987</v>
      </c>
      <c r="D189" s="311">
        <f t="shared" si="88"/>
        <v>55.822805353699195</v>
      </c>
      <c r="E189" s="311">
        <f t="shared" si="88"/>
        <v>286.78999999999991</v>
      </c>
      <c r="F189" s="311"/>
      <c r="G189" s="311">
        <f t="shared" ref="G189:J189" si="89">SUM(G179:G187)</f>
        <v>215.69632553525494</v>
      </c>
      <c r="H189" s="311">
        <f t="shared" si="89"/>
        <v>55.244827254169245</v>
      </c>
      <c r="I189" s="311">
        <f t="shared" si="89"/>
        <v>48.8628472105759</v>
      </c>
      <c r="J189" s="311">
        <f t="shared" si="89"/>
        <v>319.80400000000003</v>
      </c>
      <c r="K189" s="311"/>
      <c r="L189" s="311">
        <f t="shared" ref="L189:O189" si="90">SUM(L179:L187)</f>
        <v>224.89465112744989</v>
      </c>
      <c r="M189" s="311">
        <f t="shared" si="90"/>
        <v>62.117179844954215</v>
      </c>
      <c r="N189" s="311">
        <f t="shared" si="90"/>
        <v>58.380169027595969</v>
      </c>
      <c r="O189" s="311">
        <f t="shared" si="90"/>
        <v>345.39200000000011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20.405728535449878</v>
      </c>
      <c r="C196" s="302">
        <v>1.4120108464981109</v>
      </c>
      <c r="D196" s="302">
        <v>4.5171508635429305</v>
      </c>
      <c r="E196" s="302">
        <f>SUM(B196:D196)</f>
        <v>26.334890245490918</v>
      </c>
      <c r="F196" s="303"/>
      <c r="G196" s="302">
        <v>26.141594623429732</v>
      </c>
      <c r="H196" s="302">
        <v>3.3292227783915642</v>
      </c>
      <c r="I196" s="302">
        <v>5.6992958247674963</v>
      </c>
      <c r="J196" s="302">
        <f>SUM(G196:I196)</f>
        <v>35.170113226588796</v>
      </c>
      <c r="K196" s="303"/>
      <c r="L196" s="302">
        <v>38.544373363559906</v>
      </c>
      <c r="M196" s="302">
        <v>5.6957172617382836</v>
      </c>
      <c r="N196" s="302">
        <v>8.2292936250535327</v>
      </c>
      <c r="O196" s="302">
        <f>SUM(L196:N196)</f>
        <v>52.469384250351723</v>
      </c>
    </row>
    <row r="197" spans="1:15" s="236" customFormat="1" x14ac:dyDescent="0.2">
      <c r="A197" s="237" t="str">
        <f>name!E$5</f>
        <v>Professional occupations</v>
      </c>
      <c r="B197" s="302">
        <v>7.1710017324714173</v>
      </c>
      <c r="C197" s="302">
        <v>0.73921996712251348</v>
      </c>
      <c r="D197" s="302">
        <v>0.33273898704496357</v>
      </c>
      <c r="E197" s="302">
        <f t="shared" ref="E197:E204" si="91">SUM(B197:D197)</f>
        <v>8.2429606866388951</v>
      </c>
      <c r="F197" s="303"/>
      <c r="G197" s="302">
        <v>10.966437469902161</v>
      </c>
      <c r="H197" s="302">
        <v>1.7606452681676235</v>
      </c>
      <c r="I197" s="302">
        <v>0.41457079372514588</v>
      </c>
      <c r="J197" s="302">
        <f t="shared" ref="J197:J199" si="92">SUM(G197:I197)</f>
        <v>13.14165353179493</v>
      </c>
      <c r="K197" s="303"/>
      <c r="L197" s="302">
        <v>15.303868060661678</v>
      </c>
      <c r="M197" s="302">
        <v>2.531205674795574</v>
      </c>
      <c r="N197" s="302">
        <v>0.30454910067311297</v>
      </c>
      <c r="O197" s="302">
        <f t="shared" ref="O197:O204" si="93">SUM(L197:N197)</f>
        <v>18.139622836130364</v>
      </c>
    </row>
    <row r="198" spans="1:15" s="236" customFormat="1" x14ac:dyDescent="0.2">
      <c r="A198" s="237" t="str">
        <f>name!E$6</f>
        <v>Associate professional occupations</v>
      </c>
      <c r="B198" s="302">
        <v>7.3238997161496977</v>
      </c>
      <c r="C198" s="302">
        <v>2.1840739316317141</v>
      </c>
      <c r="D198" s="302">
        <v>0.20739763652044563</v>
      </c>
      <c r="E198" s="302">
        <f t="shared" si="91"/>
        <v>9.7153712843018578</v>
      </c>
      <c r="F198" s="303"/>
      <c r="G198" s="302">
        <v>10.165780731543883</v>
      </c>
      <c r="H198" s="302">
        <v>3.957463647022244</v>
      </c>
      <c r="I198" s="302">
        <v>0.23790141039257351</v>
      </c>
      <c r="J198" s="302">
        <f t="shared" si="92"/>
        <v>14.361145788958702</v>
      </c>
      <c r="K198" s="303"/>
      <c r="L198" s="302">
        <v>13.445778740102437</v>
      </c>
      <c r="M198" s="302">
        <v>6.0671946134747179</v>
      </c>
      <c r="N198" s="302">
        <v>0.20621836053222248</v>
      </c>
      <c r="O198" s="302">
        <f t="shared" si="93"/>
        <v>19.719191714109378</v>
      </c>
    </row>
    <row r="199" spans="1:15" s="236" customFormat="1" x14ac:dyDescent="0.2">
      <c r="A199" s="237" t="str">
        <f>name!E$7</f>
        <v>Administrative and secretarial occupations</v>
      </c>
      <c r="B199" s="302">
        <v>11.537099934378888</v>
      </c>
      <c r="C199" s="302">
        <v>2.2412516256476223</v>
      </c>
      <c r="D199" s="302">
        <v>6.1469935253913463E-2</v>
      </c>
      <c r="E199" s="302">
        <f t="shared" si="91"/>
        <v>13.839821495280425</v>
      </c>
      <c r="F199" s="303"/>
      <c r="G199" s="302">
        <v>12.772110682118026</v>
      </c>
      <c r="H199" s="302">
        <v>3.7545910635708171</v>
      </c>
      <c r="I199" s="302">
        <v>8.6808795702180391E-2</v>
      </c>
      <c r="J199" s="302">
        <f t="shared" si="92"/>
        <v>16.613510541391022</v>
      </c>
      <c r="K199" s="303"/>
      <c r="L199" s="302">
        <v>16.968944965990193</v>
      </c>
      <c r="M199" s="302">
        <v>5.0028081873411319</v>
      </c>
      <c r="N199" s="302">
        <v>6.5009137044109294E-2</v>
      </c>
      <c r="O199" s="302">
        <f t="shared" si="93"/>
        <v>22.036762290375435</v>
      </c>
    </row>
    <row r="200" spans="1:15" s="236" customFormat="1" x14ac:dyDescent="0.2">
      <c r="A200" s="237" t="str">
        <f>name!E$8</f>
        <v>Skilled trades occupations</v>
      </c>
      <c r="B200" s="302">
        <v>70.832883824696239</v>
      </c>
      <c r="C200" s="302">
        <v>10.016596448146652</v>
      </c>
      <c r="D200" s="302">
        <v>1.6367513169767818</v>
      </c>
      <c r="E200" s="302">
        <f t="shared" si="91"/>
        <v>82.486231589819681</v>
      </c>
      <c r="F200" s="303"/>
      <c r="G200" s="302">
        <v>58.847131312554467</v>
      </c>
      <c r="H200" s="302">
        <v>11.705324817405952</v>
      </c>
      <c r="I200" s="302">
        <v>2.2110128919501948</v>
      </c>
      <c r="J200" s="302">
        <f>SUM(G200:I200)</f>
        <v>72.763469021910609</v>
      </c>
      <c r="K200" s="303"/>
      <c r="L200" s="302">
        <v>68.469984919172973</v>
      </c>
      <c r="M200" s="302">
        <v>10.70598409412284</v>
      </c>
      <c r="N200" s="302">
        <v>2.628332888668949</v>
      </c>
      <c r="O200" s="302">
        <f t="shared" si="93"/>
        <v>81.804301901964763</v>
      </c>
    </row>
    <row r="201" spans="1:15" s="236" customFormat="1" x14ac:dyDescent="0.2">
      <c r="A201" s="237" t="str">
        <f>name!E$9</f>
        <v>Caring, leisure and other service occupations</v>
      </c>
      <c r="B201" s="302">
        <v>9.3229628388029155</v>
      </c>
      <c r="C201" s="302">
        <v>5.4607038723215071</v>
      </c>
      <c r="D201" s="302">
        <v>0.28135236901792465</v>
      </c>
      <c r="E201" s="302">
        <f t="shared" si="91"/>
        <v>15.065019080142346</v>
      </c>
      <c r="F201" s="303"/>
      <c r="G201" s="302">
        <v>9.6562632672179198</v>
      </c>
      <c r="H201" s="302">
        <v>7.6948716449163337</v>
      </c>
      <c r="I201" s="302">
        <v>0.5390203750057766</v>
      </c>
      <c r="J201" s="302">
        <f t="shared" ref="J201:J204" si="94">SUM(G201:I201)</f>
        <v>17.890155287140029</v>
      </c>
      <c r="K201" s="303"/>
      <c r="L201" s="302">
        <v>12.53661287094428</v>
      </c>
      <c r="M201" s="302">
        <v>9.9527451098078501</v>
      </c>
      <c r="N201" s="302">
        <v>0.90509861238782841</v>
      </c>
      <c r="O201" s="302">
        <f t="shared" si="93"/>
        <v>23.39445659313996</v>
      </c>
    </row>
    <row r="202" spans="1:15" s="236" customFormat="1" x14ac:dyDescent="0.2">
      <c r="A202" s="237" t="str">
        <f>name!E$10</f>
        <v>Sales and customer service occupations</v>
      </c>
      <c r="B202" s="302">
        <v>6.4372319252566701</v>
      </c>
      <c r="C202" s="302">
        <v>12.365958259779283</v>
      </c>
      <c r="D202" s="302">
        <v>1.5780221203371509</v>
      </c>
      <c r="E202" s="302">
        <f t="shared" si="91"/>
        <v>20.381212305373104</v>
      </c>
      <c r="F202" s="303"/>
      <c r="G202" s="302">
        <v>6.9282490347327519</v>
      </c>
      <c r="H202" s="302">
        <v>18.64462860304576</v>
      </c>
      <c r="I202" s="302">
        <v>1.4852968179704551</v>
      </c>
      <c r="J202" s="302">
        <f t="shared" si="94"/>
        <v>27.058174455748965</v>
      </c>
      <c r="K202" s="303"/>
      <c r="L202" s="302">
        <v>9.4179723269644597</v>
      </c>
      <c r="M202" s="302">
        <v>22.839115332676389</v>
      </c>
      <c r="N202" s="302">
        <v>1.3308763069461937</v>
      </c>
      <c r="O202" s="302">
        <f t="shared" si="93"/>
        <v>33.58796396658704</v>
      </c>
    </row>
    <row r="203" spans="1:15" s="236" customFormat="1" x14ac:dyDescent="0.2">
      <c r="A203" s="237" t="str">
        <f>name!E$11</f>
        <v>Process, plant and machine operatives</v>
      </c>
      <c r="B203" s="302">
        <v>3.6527882914584042</v>
      </c>
      <c r="C203" s="302">
        <v>2.9531307366193316</v>
      </c>
      <c r="D203" s="302">
        <v>0.22929313325217446</v>
      </c>
      <c r="E203" s="302">
        <f t="shared" si="91"/>
        <v>6.8352121613299106</v>
      </c>
      <c r="F203" s="303"/>
      <c r="G203" s="302">
        <v>3.3724575143065496</v>
      </c>
      <c r="H203" s="302">
        <v>4.9063441537725945</v>
      </c>
      <c r="I203" s="302">
        <v>0.26100159412640783</v>
      </c>
      <c r="J203" s="302">
        <f t="shared" si="94"/>
        <v>8.5398032622055506</v>
      </c>
      <c r="K203" s="303"/>
      <c r="L203" s="302">
        <v>4.3630832686658403</v>
      </c>
      <c r="M203" s="302">
        <v>9.2398202914463123</v>
      </c>
      <c r="N203" s="302">
        <v>0.31578611162498771</v>
      </c>
      <c r="O203" s="302">
        <f t="shared" si="93"/>
        <v>13.918689671737141</v>
      </c>
    </row>
    <row r="204" spans="1:15" s="236" customFormat="1" x14ac:dyDescent="0.2">
      <c r="A204" s="237" t="str">
        <f>name!E$12</f>
        <v>Elementary occupations</v>
      </c>
      <c r="B204" s="302">
        <v>71.585840778570088</v>
      </c>
      <c r="C204" s="302">
        <v>115.37464182741017</v>
      </c>
      <c r="D204" s="302">
        <v>0.44779854564208782</v>
      </c>
      <c r="E204" s="302">
        <f t="shared" si="91"/>
        <v>187.40828115162233</v>
      </c>
      <c r="F204" s="303"/>
      <c r="G204" s="302">
        <v>72.533975362792958</v>
      </c>
      <c r="H204" s="302">
        <v>149.45090802516873</v>
      </c>
      <c r="I204" s="302">
        <v>0.46609149629925534</v>
      </c>
      <c r="J204" s="302">
        <f t="shared" si="94"/>
        <v>222.45097488426094</v>
      </c>
      <c r="K204" s="303"/>
      <c r="L204" s="302">
        <v>87.634881465208082</v>
      </c>
      <c r="M204" s="302">
        <v>180.06493676524013</v>
      </c>
      <c r="N204" s="302">
        <v>0.58180854515607594</v>
      </c>
      <c r="O204" s="302">
        <f t="shared" si="93"/>
        <v>268.28162677560431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208.26943757723419</v>
      </c>
      <c r="C206" s="311">
        <f t="shared" ref="C206:E206" si="95">SUM(C196:C204)</f>
        <v>152.74758751517692</v>
      </c>
      <c r="D206" s="311">
        <f t="shared" si="95"/>
        <v>9.291974907588374</v>
      </c>
      <c r="E206" s="311">
        <f t="shared" si="95"/>
        <v>370.30899999999951</v>
      </c>
      <c r="F206" s="311"/>
      <c r="G206" s="311">
        <f t="shared" ref="G206:J206" si="96">SUM(G196:G204)</f>
        <v>211.38399999859843</v>
      </c>
      <c r="H206" s="311">
        <f t="shared" si="96"/>
        <v>205.20400000146162</v>
      </c>
      <c r="I206" s="311">
        <f t="shared" si="96"/>
        <v>11.400999999939485</v>
      </c>
      <c r="J206" s="311">
        <f t="shared" si="96"/>
        <v>427.98899999999958</v>
      </c>
      <c r="K206" s="311"/>
      <c r="L206" s="311">
        <f t="shared" ref="L206:O206" si="97">SUM(L196:L204)</f>
        <v>266.68549998126986</v>
      </c>
      <c r="M206" s="311">
        <f t="shared" si="97"/>
        <v>252.09952733064324</v>
      </c>
      <c r="N206" s="311">
        <f t="shared" si="97"/>
        <v>14.566972688087009</v>
      </c>
      <c r="O206" s="311">
        <f t="shared" si="97"/>
        <v>533.35200000000009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19.927290415722084</v>
      </c>
      <c r="C213" s="302">
        <v>0.99065629118266318</v>
      </c>
      <c r="D213" s="302">
        <v>4.4063260560948674</v>
      </c>
      <c r="E213" s="302">
        <f>SUM(B213:D213)</f>
        <v>25.324272762999612</v>
      </c>
      <c r="F213" s="303"/>
      <c r="G213" s="302">
        <v>19.764130565283896</v>
      </c>
      <c r="H213" s="302">
        <v>1.6109632272073147</v>
      </c>
      <c r="I213" s="302">
        <v>4.7164966359625611</v>
      </c>
      <c r="J213" s="302">
        <f>SUM(G213:I213)</f>
        <v>26.09159042845377</v>
      </c>
      <c r="K213" s="303"/>
      <c r="L213" s="302">
        <v>20.945522926985923</v>
      </c>
      <c r="M213" s="302">
        <v>2.1797116397863361</v>
      </c>
      <c r="N213" s="302">
        <v>5.79138136672844</v>
      </c>
      <c r="O213" s="302">
        <f>SUM(L213:N213)</f>
        <v>28.916615933500701</v>
      </c>
    </row>
    <row r="214" spans="1:15" s="236" customFormat="1" x14ac:dyDescent="0.2">
      <c r="A214" s="237" t="str">
        <f>name!E$5</f>
        <v>Professional occupations</v>
      </c>
      <c r="B214" s="302">
        <v>33.401786194266009</v>
      </c>
      <c r="C214" s="302">
        <v>2.4032756210836568</v>
      </c>
      <c r="D214" s="302">
        <v>7.1823205423912144</v>
      </c>
      <c r="E214" s="302">
        <f t="shared" ref="E214:E221" si="98">SUM(B214:D214)</f>
        <v>42.987382357740884</v>
      </c>
      <c r="F214" s="303"/>
      <c r="G214" s="302">
        <v>39.856550541999354</v>
      </c>
      <c r="H214" s="302">
        <v>3.9390523842553677</v>
      </c>
      <c r="I214" s="302">
        <v>7.1681169437593892</v>
      </c>
      <c r="J214" s="302">
        <f t="shared" ref="J214:J216" si="99">SUM(G214:I214)</f>
        <v>50.96371987001411</v>
      </c>
      <c r="K214" s="303"/>
      <c r="L214" s="302">
        <v>48.343787258255851</v>
      </c>
      <c r="M214" s="302">
        <v>5.6725232505951393</v>
      </c>
      <c r="N214" s="302">
        <v>6.5319696584447522</v>
      </c>
      <c r="O214" s="302">
        <f t="shared" ref="O214:O221" si="100">SUM(L214:N214)</f>
        <v>60.548280167295744</v>
      </c>
    </row>
    <row r="215" spans="1:15" s="236" customFormat="1" x14ac:dyDescent="0.2">
      <c r="A215" s="237" t="str">
        <f>name!E$6</f>
        <v>Associate professional occupations</v>
      </c>
      <c r="B215" s="302">
        <v>35.243266803218184</v>
      </c>
      <c r="C215" s="302">
        <v>4.1000932589423309</v>
      </c>
      <c r="D215" s="302">
        <v>20.015887465737531</v>
      </c>
      <c r="E215" s="302">
        <f t="shared" si="98"/>
        <v>59.359247527898049</v>
      </c>
      <c r="F215" s="303"/>
      <c r="G215" s="302">
        <v>37.61772808001151</v>
      </c>
      <c r="H215" s="302">
        <v>5.1724044170643886</v>
      </c>
      <c r="I215" s="302">
        <v>20.506615832591315</v>
      </c>
      <c r="J215" s="302">
        <f t="shared" si="99"/>
        <v>63.296748329667217</v>
      </c>
      <c r="K215" s="303"/>
      <c r="L215" s="302">
        <v>38.956701190320906</v>
      </c>
      <c r="M215" s="302">
        <v>5.8329035000410956</v>
      </c>
      <c r="N215" s="302">
        <v>21.616530782344487</v>
      </c>
      <c r="O215" s="302">
        <f t="shared" si="100"/>
        <v>66.406135472706495</v>
      </c>
    </row>
    <row r="216" spans="1:15" s="236" customFormat="1" x14ac:dyDescent="0.2">
      <c r="A216" s="237" t="str">
        <f>name!E$7</f>
        <v>Administrative and secretarial occupations</v>
      </c>
      <c r="B216" s="302">
        <v>9.1728843794278152</v>
      </c>
      <c r="C216" s="302">
        <v>2.1004349986365987</v>
      </c>
      <c r="D216" s="302">
        <v>0.6147823891492864</v>
      </c>
      <c r="E216" s="302">
        <f t="shared" si="98"/>
        <v>11.888101767213701</v>
      </c>
      <c r="F216" s="303"/>
      <c r="G216" s="302">
        <v>8.5035018098512385</v>
      </c>
      <c r="H216" s="302">
        <v>2.3964979855602788</v>
      </c>
      <c r="I216" s="302">
        <v>0.5376084153287306</v>
      </c>
      <c r="J216" s="302">
        <f t="shared" si="99"/>
        <v>11.437608210740247</v>
      </c>
      <c r="K216" s="303"/>
      <c r="L216" s="302">
        <v>6.4007019701795782</v>
      </c>
      <c r="M216" s="302">
        <v>2.0258310909217045</v>
      </c>
      <c r="N216" s="302">
        <v>0.47919558219264885</v>
      </c>
      <c r="O216" s="302">
        <f t="shared" si="100"/>
        <v>8.9057286432939318</v>
      </c>
    </row>
    <row r="217" spans="1:15" s="236" customFormat="1" x14ac:dyDescent="0.2">
      <c r="A217" s="237" t="str">
        <f>name!E$8</f>
        <v>Skilled trades occupations</v>
      </c>
      <c r="B217" s="302">
        <v>7.6953078766465124</v>
      </c>
      <c r="C217" s="302">
        <v>0.52147793997075909</v>
      </c>
      <c r="D217" s="302">
        <v>1.7459201468231014</v>
      </c>
      <c r="E217" s="302">
        <f t="shared" si="98"/>
        <v>9.9627059634403725</v>
      </c>
      <c r="F217" s="303"/>
      <c r="G217" s="302">
        <v>5.5544388061288039</v>
      </c>
      <c r="H217" s="302">
        <v>0.46849178395996782</v>
      </c>
      <c r="I217" s="302">
        <v>1.652145036696802</v>
      </c>
      <c r="J217" s="302">
        <f>SUM(G217:I217)</f>
        <v>7.6750756267855733</v>
      </c>
      <c r="K217" s="303"/>
      <c r="L217" s="302">
        <v>4.2718050251332631</v>
      </c>
      <c r="M217" s="302">
        <v>0.57150156244450934</v>
      </c>
      <c r="N217" s="302">
        <v>1.9487436750596472</v>
      </c>
      <c r="O217" s="302">
        <f t="shared" si="100"/>
        <v>6.7920502626374191</v>
      </c>
    </row>
    <row r="218" spans="1:15" s="236" customFormat="1" x14ac:dyDescent="0.2">
      <c r="A218" s="237" t="str">
        <f>name!E$9</f>
        <v>Caring, leisure and other service occupations</v>
      </c>
      <c r="B218" s="302">
        <v>3.3292333911966416</v>
      </c>
      <c r="C218" s="302">
        <v>0.84165614954720347</v>
      </c>
      <c r="D218" s="302">
        <v>0.41410404496615777</v>
      </c>
      <c r="E218" s="302">
        <f t="shared" si="98"/>
        <v>4.584993585710003</v>
      </c>
      <c r="F218" s="303"/>
      <c r="G218" s="302">
        <v>2.8847954985608251</v>
      </c>
      <c r="H218" s="302">
        <v>1.104191260790494</v>
      </c>
      <c r="I218" s="302">
        <v>0.44675839969800896</v>
      </c>
      <c r="J218" s="302">
        <f t="shared" ref="J218:J221" si="101">SUM(G218:I218)</f>
        <v>4.4357451590493282</v>
      </c>
      <c r="K218" s="303"/>
      <c r="L218" s="302">
        <v>3.230925095417704</v>
      </c>
      <c r="M218" s="302">
        <v>1.186325189142267</v>
      </c>
      <c r="N218" s="302">
        <v>0.56284148036649195</v>
      </c>
      <c r="O218" s="302">
        <f t="shared" si="100"/>
        <v>4.9800917649264633</v>
      </c>
    </row>
    <row r="219" spans="1:15" s="236" customFormat="1" x14ac:dyDescent="0.2">
      <c r="A219" s="237" t="str">
        <f>name!E$10</f>
        <v>Sales and customer service occupations</v>
      </c>
      <c r="B219" s="302">
        <v>4.8783506091346354</v>
      </c>
      <c r="C219" s="302">
        <v>0.68859450057924343</v>
      </c>
      <c r="D219" s="302">
        <v>0.90830025943772341</v>
      </c>
      <c r="E219" s="302">
        <f t="shared" si="98"/>
        <v>6.4752453691516019</v>
      </c>
      <c r="F219" s="303"/>
      <c r="G219" s="302">
        <v>4.2942612156453057</v>
      </c>
      <c r="H219" s="302">
        <v>0.85915757960194106</v>
      </c>
      <c r="I219" s="302">
        <v>0.67676176192009041</v>
      </c>
      <c r="J219" s="302">
        <f t="shared" si="101"/>
        <v>5.8301805571673375</v>
      </c>
      <c r="K219" s="303"/>
      <c r="L219" s="302">
        <v>4.4004033219568335</v>
      </c>
      <c r="M219" s="302">
        <v>1.0167330104910866</v>
      </c>
      <c r="N219" s="302">
        <v>0.659847336168912</v>
      </c>
      <c r="O219" s="302">
        <f t="shared" si="100"/>
        <v>6.0769836686168324</v>
      </c>
    </row>
    <row r="220" spans="1:15" s="236" customFormat="1" x14ac:dyDescent="0.2">
      <c r="A220" s="237" t="str">
        <f>name!E$11</f>
        <v>Process, plant and machine operatives</v>
      </c>
      <c r="B220" s="302">
        <v>0.89443720948219885</v>
      </c>
      <c r="C220" s="302">
        <v>0.25018396205673554</v>
      </c>
      <c r="D220" s="302">
        <v>0.19832818115272977</v>
      </c>
      <c r="E220" s="302">
        <f t="shared" si="98"/>
        <v>1.3429493526916643</v>
      </c>
      <c r="F220" s="303"/>
      <c r="G220" s="302">
        <v>0.64675446923393431</v>
      </c>
      <c r="H220" s="302">
        <v>0.33281431201219613</v>
      </c>
      <c r="I220" s="302">
        <v>0.21454243614252977</v>
      </c>
      <c r="J220" s="302">
        <f t="shared" si="101"/>
        <v>1.1941112173886603</v>
      </c>
      <c r="K220" s="303"/>
      <c r="L220" s="302">
        <v>0.53699628948829259</v>
      </c>
      <c r="M220" s="302">
        <v>0.44511338929747296</v>
      </c>
      <c r="N220" s="302">
        <v>0.27319587817777452</v>
      </c>
      <c r="O220" s="302">
        <f t="shared" si="100"/>
        <v>1.2553055569635401</v>
      </c>
    </row>
    <row r="221" spans="1:15" s="236" customFormat="1" x14ac:dyDescent="0.2">
      <c r="A221" s="237" t="str">
        <f>name!E$12</f>
        <v>Elementary occupations</v>
      </c>
      <c r="B221" s="302">
        <v>4.019631684077857</v>
      </c>
      <c r="C221" s="302">
        <v>2.3181294478649046</v>
      </c>
      <c r="D221" s="302">
        <v>1.5743401812115279</v>
      </c>
      <c r="E221" s="302">
        <f t="shared" si="98"/>
        <v>7.912101313154289</v>
      </c>
      <c r="F221" s="303"/>
      <c r="G221" s="302">
        <v>3.3317030825612619</v>
      </c>
      <c r="H221" s="302">
        <v>2.5748036099841749</v>
      </c>
      <c r="I221" s="302">
        <v>0.81271390818848099</v>
      </c>
      <c r="J221" s="302">
        <f t="shared" si="101"/>
        <v>6.7192206007339177</v>
      </c>
      <c r="K221" s="303"/>
      <c r="L221" s="302">
        <v>3.3930449224520172</v>
      </c>
      <c r="M221" s="302">
        <v>1.8997009106132172</v>
      </c>
      <c r="N221" s="302">
        <v>1.2150626969934053</v>
      </c>
      <c r="O221" s="302">
        <f t="shared" si="100"/>
        <v>6.5078085300586395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118.56218856317193</v>
      </c>
      <c r="C223" s="311">
        <f t="shared" ref="C223:E223" si="102">SUM(C213:C221)</f>
        <v>14.214502169864099</v>
      </c>
      <c r="D223" s="311">
        <f t="shared" si="102"/>
        <v>37.06030926696414</v>
      </c>
      <c r="E223" s="311">
        <f t="shared" si="102"/>
        <v>169.83700000000022</v>
      </c>
      <c r="F223" s="311"/>
      <c r="G223" s="311">
        <f t="shared" ref="G223:J223" si="103">SUM(G213:G221)</f>
        <v>122.45386406927614</v>
      </c>
      <c r="H223" s="311">
        <f t="shared" si="103"/>
        <v>18.458376560436125</v>
      </c>
      <c r="I223" s="311">
        <f t="shared" si="103"/>
        <v>36.731759370287911</v>
      </c>
      <c r="J223" s="311">
        <f t="shared" si="103"/>
        <v>177.64400000000015</v>
      </c>
      <c r="K223" s="311"/>
      <c r="L223" s="311">
        <f t="shared" ref="L223:O223" si="104">SUM(L213:L221)</f>
        <v>130.47988800019036</v>
      </c>
      <c r="M223" s="311">
        <f t="shared" si="104"/>
        <v>20.830343543332827</v>
      </c>
      <c r="N223" s="311">
        <f t="shared" si="104"/>
        <v>39.07876845647656</v>
      </c>
      <c r="O223" s="311">
        <f t="shared" si="104"/>
        <v>190.38899999999978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40.645430031225239</v>
      </c>
      <c r="C230" s="302">
        <v>2.9488135568614138</v>
      </c>
      <c r="D230" s="302">
        <v>3.4230005971975497</v>
      </c>
      <c r="E230" s="302">
        <f>SUM(B230:D230)</f>
        <v>47.017244185284206</v>
      </c>
      <c r="F230" s="303"/>
      <c r="G230" s="302">
        <v>49.805968150023297</v>
      </c>
      <c r="H230" s="302">
        <v>4.8325569031711506</v>
      </c>
      <c r="I230" s="302">
        <v>4.9658793658521079</v>
      </c>
      <c r="J230" s="302">
        <f>SUM(G230:I230)</f>
        <v>59.60440441904656</v>
      </c>
      <c r="K230" s="303"/>
      <c r="L230" s="302">
        <v>56.885943559328446</v>
      </c>
      <c r="M230" s="302">
        <v>5.9261031422184312</v>
      </c>
      <c r="N230" s="302">
        <v>6.2339024641698524</v>
      </c>
      <c r="O230" s="302">
        <f>SUM(L230:N230)</f>
        <v>69.045949165716735</v>
      </c>
    </row>
    <row r="231" spans="1:15" s="236" customFormat="1" x14ac:dyDescent="0.2">
      <c r="A231" s="237" t="str">
        <f>name!E$5</f>
        <v>Professional occupations</v>
      </c>
      <c r="B231" s="302">
        <v>103.75417185308092</v>
      </c>
      <c r="C231" s="302">
        <v>5.0461996549435169</v>
      </c>
      <c r="D231" s="302">
        <v>6.6906872761123521</v>
      </c>
      <c r="E231" s="302">
        <f t="shared" ref="E231:E238" si="105">SUM(B231:D231)</f>
        <v>115.4910587841368</v>
      </c>
      <c r="F231" s="303"/>
      <c r="G231" s="302">
        <v>143.83547105668944</v>
      </c>
      <c r="H231" s="302">
        <v>6.8740022706751489</v>
      </c>
      <c r="I231" s="302">
        <v>8.1780963785662273</v>
      </c>
      <c r="J231" s="302">
        <f t="shared" ref="J231:J233" si="106">SUM(G231:I231)</f>
        <v>158.88756970593084</v>
      </c>
      <c r="K231" s="303"/>
      <c r="L231" s="302">
        <v>181.05331660047457</v>
      </c>
      <c r="M231" s="302">
        <v>9.228352489084461</v>
      </c>
      <c r="N231" s="302">
        <v>7.6325496811269931</v>
      </c>
      <c r="O231" s="302">
        <f t="shared" ref="O231:O238" si="107">SUM(L231:N231)</f>
        <v>197.91421877068603</v>
      </c>
    </row>
    <row r="232" spans="1:15" s="236" customFormat="1" x14ac:dyDescent="0.2">
      <c r="A232" s="237" t="str">
        <f>name!E$6</f>
        <v>Associate professional occupations</v>
      </c>
      <c r="B232" s="302">
        <v>42.369665408037442</v>
      </c>
      <c r="C232" s="302">
        <v>3.4424810419338829</v>
      </c>
      <c r="D232" s="302">
        <v>4.7204432913185812</v>
      </c>
      <c r="E232" s="302">
        <f t="shared" si="105"/>
        <v>50.532589741289904</v>
      </c>
      <c r="F232" s="303"/>
      <c r="G232" s="302">
        <v>54.974052284463355</v>
      </c>
      <c r="H232" s="302">
        <v>4.2283101594716106</v>
      </c>
      <c r="I232" s="302">
        <v>5.457686751158807</v>
      </c>
      <c r="J232" s="302">
        <f t="shared" si="106"/>
        <v>64.660049195093777</v>
      </c>
      <c r="K232" s="303"/>
      <c r="L232" s="302">
        <v>61.341775308081949</v>
      </c>
      <c r="M232" s="302">
        <v>4.2631529812153826</v>
      </c>
      <c r="N232" s="302">
        <v>7.065520483052719</v>
      </c>
      <c r="O232" s="302">
        <f t="shared" si="107"/>
        <v>72.670448772350056</v>
      </c>
    </row>
    <row r="233" spans="1:15" s="236" customFormat="1" x14ac:dyDescent="0.2">
      <c r="A233" s="237" t="str">
        <f>name!E$7</f>
        <v>Administrative and secretarial occupations</v>
      </c>
      <c r="B233" s="302">
        <v>10.857707155195708</v>
      </c>
      <c r="C233" s="302">
        <v>3.5861284061027749</v>
      </c>
      <c r="D233" s="302">
        <v>0.44853461446762527</v>
      </c>
      <c r="E233" s="302">
        <f t="shared" si="105"/>
        <v>14.892370175766109</v>
      </c>
      <c r="F233" s="303"/>
      <c r="G233" s="302">
        <v>13.137547014969844</v>
      </c>
      <c r="H233" s="302">
        <v>3.0772422379794326</v>
      </c>
      <c r="I233" s="302">
        <v>0.3536811561435575</v>
      </c>
      <c r="J233" s="302">
        <f t="shared" si="106"/>
        <v>16.568470409092836</v>
      </c>
      <c r="K233" s="303"/>
      <c r="L233" s="302">
        <v>11.573536098328413</v>
      </c>
      <c r="M233" s="302">
        <v>2.5661225087180499</v>
      </c>
      <c r="N233" s="302">
        <v>0.40504038006110166</v>
      </c>
      <c r="O233" s="302">
        <f t="shared" si="107"/>
        <v>14.544698987107566</v>
      </c>
    </row>
    <row r="234" spans="1:15" s="236" customFormat="1" x14ac:dyDescent="0.2">
      <c r="A234" s="237" t="str">
        <f>name!E$8</f>
        <v>Skilled trades occupations</v>
      </c>
      <c r="B234" s="302">
        <v>11.709796473557782</v>
      </c>
      <c r="C234" s="302">
        <v>0.66117472547676459</v>
      </c>
      <c r="D234" s="302">
        <v>1.6884017004371148</v>
      </c>
      <c r="E234" s="302">
        <f t="shared" si="105"/>
        <v>14.059372899471661</v>
      </c>
      <c r="F234" s="303"/>
      <c r="G234" s="302">
        <v>9.7561182405540361</v>
      </c>
      <c r="H234" s="302">
        <v>0.58988574383244829</v>
      </c>
      <c r="I234" s="302">
        <v>1.8210777476813758</v>
      </c>
      <c r="J234" s="302">
        <f>SUM(G234:I234)</f>
        <v>12.16708173206786</v>
      </c>
      <c r="K234" s="303"/>
      <c r="L234" s="302">
        <v>8.000458676355569</v>
      </c>
      <c r="M234" s="302">
        <v>0.7294629308345365</v>
      </c>
      <c r="N234" s="302">
        <v>3.2957010035297429</v>
      </c>
      <c r="O234" s="302">
        <f t="shared" si="107"/>
        <v>12.025622610719848</v>
      </c>
    </row>
    <row r="235" spans="1:15" s="236" customFormat="1" x14ac:dyDescent="0.2">
      <c r="A235" s="237" t="str">
        <f>name!E$9</f>
        <v>Caring, leisure and other service occupations</v>
      </c>
      <c r="B235" s="302">
        <v>4.0711093648257464</v>
      </c>
      <c r="C235" s="302">
        <v>0.51763805689318698</v>
      </c>
      <c r="D235" s="302">
        <v>0.26275590043887204</v>
      </c>
      <c r="E235" s="302">
        <f t="shared" si="105"/>
        <v>4.8515033221578054</v>
      </c>
      <c r="F235" s="303"/>
      <c r="G235" s="302">
        <v>4.2819111860234242</v>
      </c>
      <c r="H235" s="302">
        <v>0.61108208409914611</v>
      </c>
      <c r="I235" s="302">
        <v>0.23764858521005294</v>
      </c>
      <c r="J235" s="302">
        <f t="shared" ref="J235:J238" si="108">SUM(G235:I235)</f>
        <v>5.1306418553326232</v>
      </c>
      <c r="K235" s="303"/>
      <c r="L235" s="302">
        <v>5.8952422401315383</v>
      </c>
      <c r="M235" s="302">
        <v>0.67148692592741777</v>
      </c>
      <c r="N235" s="302">
        <v>0.40698838206381255</v>
      </c>
      <c r="O235" s="302">
        <f t="shared" si="107"/>
        <v>6.9737175481227691</v>
      </c>
    </row>
    <row r="236" spans="1:15" s="236" customFormat="1" x14ac:dyDescent="0.2">
      <c r="A236" s="237" t="str">
        <f>name!E$10</f>
        <v>Sales and customer service occupations</v>
      </c>
      <c r="B236" s="302">
        <v>6.5414019668814181</v>
      </c>
      <c r="C236" s="302">
        <v>1.502832892191307</v>
      </c>
      <c r="D236" s="302">
        <v>0.44038087957048916</v>
      </c>
      <c r="E236" s="302">
        <f t="shared" si="105"/>
        <v>8.4846157386432139</v>
      </c>
      <c r="F236" s="303"/>
      <c r="G236" s="302">
        <v>6.854713531547981</v>
      </c>
      <c r="H236" s="302">
        <v>2.2354583540443071</v>
      </c>
      <c r="I236" s="302">
        <v>0.35718469753926285</v>
      </c>
      <c r="J236" s="302">
        <f t="shared" si="108"/>
        <v>9.4473565831315494</v>
      </c>
      <c r="K236" s="303"/>
      <c r="L236" s="302">
        <v>9.0446465588944331</v>
      </c>
      <c r="M236" s="302">
        <v>2.9400215524521047</v>
      </c>
      <c r="N236" s="302">
        <v>0.44069296275620362</v>
      </c>
      <c r="O236" s="302">
        <f t="shared" si="107"/>
        <v>12.425361074102742</v>
      </c>
    </row>
    <row r="237" spans="1:15" s="236" customFormat="1" x14ac:dyDescent="0.2">
      <c r="A237" s="237" t="str">
        <f>name!E$11</f>
        <v>Process, plant and machine operatives</v>
      </c>
      <c r="B237" s="302">
        <v>0.92816036055828</v>
      </c>
      <c r="C237" s="302">
        <v>0.42611142598655366</v>
      </c>
      <c r="D237" s="302">
        <v>0.65470179405326234</v>
      </c>
      <c r="E237" s="302">
        <f t="shared" si="105"/>
        <v>2.0089735805980959</v>
      </c>
      <c r="F237" s="303"/>
      <c r="G237" s="302">
        <v>0.82227255561164903</v>
      </c>
      <c r="H237" s="302">
        <v>0.63358813360989097</v>
      </c>
      <c r="I237" s="302">
        <v>0.91484138218307365</v>
      </c>
      <c r="J237" s="302">
        <f t="shared" si="108"/>
        <v>2.3707020714046134</v>
      </c>
      <c r="K237" s="303"/>
      <c r="L237" s="302">
        <v>1.111078477370494</v>
      </c>
      <c r="M237" s="302">
        <v>0.74274411862491885</v>
      </c>
      <c r="N237" s="302">
        <v>1.4670848912170797</v>
      </c>
      <c r="O237" s="302">
        <f t="shared" si="107"/>
        <v>3.3209074872124926</v>
      </c>
    </row>
    <row r="238" spans="1:15" s="236" customFormat="1" x14ac:dyDescent="0.2">
      <c r="A238" s="237" t="str">
        <f>name!E$12</f>
        <v>Elementary occupations</v>
      </c>
      <c r="B238" s="302">
        <v>2.3772973360514023</v>
      </c>
      <c r="C238" s="302">
        <v>0.80825884172959506</v>
      </c>
      <c r="D238" s="302">
        <v>1.509715394871908</v>
      </c>
      <c r="E238" s="302">
        <f t="shared" si="105"/>
        <v>4.6952715726529046</v>
      </c>
      <c r="F238" s="303"/>
      <c r="G238" s="302">
        <v>1.9930880589977951</v>
      </c>
      <c r="H238" s="302">
        <v>0.89480205308675886</v>
      </c>
      <c r="I238" s="302">
        <v>1.0118339168148109</v>
      </c>
      <c r="J238" s="302">
        <f t="shared" si="108"/>
        <v>3.8997240288993646</v>
      </c>
      <c r="K238" s="303"/>
      <c r="L238" s="302">
        <v>2.2722876208882421</v>
      </c>
      <c r="M238" s="302">
        <v>0.57941274108966245</v>
      </c>
      <c r="N238" s="302">
        <v>1.4703752220046917</v>
      </c>
      <c r="O238" s="302">
        <f t="shared" si="107"/>
        <v>4.3220755839825964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223.25473994941393</v>
      </c>
      <c r="C240" s="311">
        <f t="shared" ref="C240:E240" si="109">SUM(C230:C238)</f>
        <v>18.939638602119</v>
      </c>
      <c r="D240" s="311">
        <f t="shared" si="109"/>
        <v>19.838621448467755</v>
      </c>
      <c r="E240" s="311">
        <f t="shared" si="109"/>
        <v>262.03300000000075</v>
      </c>
      <c r="F240" s="311"/>
      <c r="G240" s="311">
        <f t="shared" ref="G240:J240" si="110">SUM(G230:G238)</f>
        <v>285.46114207888087</v>
      </c>
      <c r="H240" s="311">
        <f t="shared" si="110"/>
        <v>23.976927939969894</v>
      </c>
      <c r="I240" s="311">
        <f t="shared" si="110"/>
        <v>23.297929981149277</v>
      </c>
      <c r="J240" s="311">
        <f t="shared" si="110"/>
        <v>332.73599999999993</v>
      </c>
      <c r="K240" s="311"/>
      <c r="L240" s="311">
        <f t="shared" ref="L240:O240" si="111">SUM(L230:L238)</f>
        <v>337.17828513985364</v>
      </c>
      <c r="M240" s="311">
        <f t="shared" si="111"/>
        <v>27.646859390164963</v>
      </c>
      <c r="N240" s="311">
        <f t="shared" si="111"/>
        <v>28.417855469982193</v>
      </c>
      <c r="O240" s="311">
        <f t="shared" si="111"/>
        <v>393.24300000000073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67.079803610792638</v>
      </c>
      <c r="C247" s="302">
        <v>3.3907833838699144</v>
      </c>
      <c r="D247" s="302">
        <v>3.0603741739457702</v>
      </c>
      <c r="E247" s="302">
        <f>SUM(B247:D247)</f>
        <v>73.530961168608329</v>
      </c>
      <c r="F247" s="303"/>
      <c r="G247" s="302">
        <v>72.248078407286442</v>
      </c>
      <c r="H247" s="302">
        <v>4.7053937082485282</v>
      </c>
      <c r="I247" s="302">
        <v>3.6148962057198064</v>
      </c>
      <c r="J247" s="302">
        <f>SUM(G247:I247)</f>
        <v>80.568368321254766</v>
      </c>
      <c r="K247" s="303"/>
      <c r="L247" s="302">
        <v>72.379660167751766</v>
      </c>
      <c r="M247" s="302">
        <v>5.4410070239294797</v>
      </c>
      <c r="N247" s="302">
        <v>4.4632009847602907</v>
      </c>
      <c r="O247" s="302">
        <f>SUM(L247:N247)</f>
        <v>82.283868176441544</v>
      </c>
    </row>
    <row r="248" spans="1:15" s="236" customFormat="1" x14ac:dyDescent="0.2">
      <c r="A248" s="237" t="str">
        <f>name!E$5</f>
        <v>Professional occupations</v>
      </c>
      <c r="B248" s="302">
        <v>81.679314440931279</v>
      </c>
      <c r="C248" s="302">
        <v>3.0661416438177462</v>
      </c>
      <c r="D248" s="302">
        <v>3.9555472407051639</v>
      </c>
      <c r="E248" s="302">
        <f t="shared" ref="E248:E255" si="112">SUM(B248:D248)</f>
        <v>88.701003325454181</v>
      </c>
      <c r="F248" s="303"/>
      <c r="G248" s="302">
        <v>103.59090227170861</v>
      </c>
      <c r="H248" s="302">
        <v>3.9075274718007029</v>
      </c>
      <c r="I248" s="302">
        <v>4.5565916006282094</v>
      </c>
      <c r="J248" s="302">
        <f t="shared" ref="J248:J250" si="113">SUM(G248:I248)</f>
        <v>112.05502134413753</v>
      </c>
      <c r="K248" s="303"/>
      <c r="L248" s="302">
        <v>124.19720333116366</v>
      </c>
      <c r="M248" s="302">
        <v>4.6948462642088407</v>
      </c>
      <c r="N248" s="302">
        <v>5.3207577456069979</v>
      </c>
      <c r="O248" s="302">
        <f t="shared" ref="O248:O255" si="114">SUM(L248:N248)</f>
        <v>134.21280734097951</v>
      </c>
    </row>
    <row r="249" spans="1:15" s="236" customFormat="1" x14ac:dyDescent="0.2">
      <c r="A249" s="237" t="str">
        <f>name!E$6</f>
        <v>Associate professional occupations</v>
      </c>
      <c r="B249" s="302">
        <v>93.291634134995491</v>
      </c>
      <c r="C249" s="302">
        <v>6.1442272177892221</v>
      </c>
      <c r="D249" s="302">
        <v>5.8462381357339686</v>
      </c>
      <c r="E249" s="302">
        <f t="shared" si="112"/>
        <v>105.28209948851868</v>
      </c>
      <c r="F249" s="303"/>
      <c r="G249" s="302">
        <v>100.64070644383422</v>
      </c>
      <c r="H249" s="302">
        <v>6.26422090641646</v>
      </c>
      <c r="I249" s="302">
        <v>6.9161873694391174</v>
      </c>
      <c r="J249" s="302">
        <f t="shared" si="113"/>
        <v>113.82111471968979</v>
      </c>
      <c r="K249" s="303"/>
      <c r="L249" s="302">
        <v>98.267646032773911</v>
      </c>
      <c r="M249" s="302">
        <v>6.9207724181112482</v>
      </c>
      <c r="N249" s="302">
        <v>6.7576208545200567</v>
      </c>
      <c r="O249" s="302">
        <f t="shared" si="114"/>
        <v>111.94603930540522</v>
      </c>
    </row>
    <row r="250" spans="1:15" s="236" customFormat="1" x14ac:dyDescent="0.2">
      <c r="A250" s="237" t="str">
        <f>name!E$7</f>
        <v>Administrative and secretarial occupations</v>
      </c>
      <c r="B250" s="302">
        <v>54.419629930660541</v>
      </c>
      <c r="C250" s="302">
        <v>16.563973929228489</v>
      </c>
      <c r="D250" s="302">
        <v>1.1060748468244965</v>
      </c>
      <c r="E250" s="302">
        <f t="shared" si="112"/>
        <v>72.089678706713528</v>
      </c>
      <c r="F250" s="303"/>
      <c r="G250" s="302">
        <v>52.519317095026736</v>
      </c>
      <c r="H250" s="302">
        <v>15.193767372075758</v>
      </c>
      <c r="I250" s="302">
        <v>0.94480076755797238</v>
      </c>
      <c r="J250" s="302">
        <f t="shared" si="113"/>
        <v>68.657885234660469</v>
      </c>
      <c r="K250" s="303"/>
      <c r="L250" s="302">
        <v>40.740779182510714</v>
      </c>
      <c r="M250" s="302">
        <v>13.007355410275352</v>
      </c>
      <c r="N250" s="302">
        <v>0.98814418271510784</v>
      </c>
      <c r="O250" s="302">
        <f t="shared" si="114"/>
        <v>54.736278775501177</v>
      </c>
    </row>
    <row r="251" spans="1:15" s="236" customFormat="1" x14ac:dyDescent="0.2">
      <c r="A251" s="237" t="str">
        <f>name!E$8</f>
        <v>Skilled trades occupations</v>
      </c>
      <c r="B251" s="302">
        <v>3.8883930945501195</v>
      </c>
      <c r="C251" s="302">
        <v>0.46898053648126892</v>
      </c>
      <c r="D251" s="302">
        <v>0.75331379729727788</v>
      </c>
      <c r="E251" s="302">
        <f t="shared" si="112"/>
        <v>5.1106874283286654</v>
      </c>
      <c r="F251" s="303"/>
      <c r="G251" s="302">
        <v>3.0763399081506795</v>
      </c>
      <c r="H251" s="302">
        <v>0.29726483917978785</v>
      </c>
      <c r="I251" s="302">
        <v>0.68643617312997096</v>
      </c>
      <c r="J251" s="302">
        <f>SUM(G251:I251)</f>
        <v>4.0600409204604384</v>
      </c>
      <c r="K251" s="303"/>
      <c r="L251" s="302">
        <v>3.0605535275848674</v>
      </c>
      <c r="M251" s="302">
        <v>0.37508276450840405</v>
      </c>
      <c r="N251" s="302">
        <v>0.7913853839938364</v>
      </c>
      <c r="O251" s="302">
        <f t="shared" si="114"/>
        <v>4.2270216760871078</v>
      </c>
    </row>
    <row r="252" spans="1:15" s="236" customFormat="1" x14ac:dyDescent="0.2">
      <c r="A252" s="237" t="str">
        <f>name!E$9</f>
        <v>Caring, leisure and other service occupations</v>
      </c>
      <c r="B252" s="302">
        <v>1.6219558908972114</v>
      </c>
      <c r="C252" s="302">
        <v>0.16018930959869088</v>
      </c>
      <c r="D252" s="302">
        <v>0.42913549399079326</v>
      </c>
      <c r="E252" s="302">
        <f t="shared" si="112"/>
        <v>2.2112806944866956</v>
      </c>
      <c r="F252" s="303"/>
      <c r="G252" s="302">
        <v>1.6062275316959631</v>
      </c>
      <c r="H252" s="302">
        <v>0.13213278174459012</v>
      </c>
      <c r="I252" s="302">
        <v>0.37273157343128688</v>
      </c>
      <c r="J252" s="302">
        <f t="shared" ref="J252:J255" si="115">SUM(G252:I252)</f>
        <v>2.11109188687184</v>
      </c>
      <c r="K252" s="303"/>
      <c r="L252" s="302">
        <v>1.8968869423328036</v>
      </c>
      <c r="M252" s="302">
        <v>0.11556510560793781</v>
      </c>
      <c r="N252" s="302">
        <v>0.5973594355656322</v>
      </c>
      <c r="O252" s="302">
        <f t="shared" si="114"/>
        <v>2.6098114835063733</v>
      </c>
    </row>
    <row r="253" spans="1:15" s="236" customFormat="1" x14ac:dyDescent="0.2">
      <c r="A253" s="237" t="str">
        <f>name!E$10</f>
        <v>Sales and customer service occupations</v>
      </c>
      <c r="B253" s="302">
        <v>14.01389277474043</v>
      </c>
      <c r="C253" s="302">
        <v>4.3008400305759213</v>
      </c>
      <c r="D253" s="302">
        <v>1.6772528330022245</v>
      </c>
      <c r="E253" s="302">
        <f t="shared" si="112"/>
        <v>19.991985638318578</v>
      </c>
      <c r="F253" s="303"/>
      <c r="G253" s="302">
        <v>13.152882970461244</v>
      </c>
      <c r="H253" s="302">
        <v>4.2373389927861993</v>
      </c>
      <c r="I253" s="302">
        <v>0.92117665614240452</v>
      </c>
      <c r="J253" s="302">
        <f t="shared" si="115"/>
        <v>18.311398619389845</v>
      </c>
      <c r="K253" s="303"/>
      <c r="L253" s="302">
        <v>14.335642177066195</v>
      </c>
      <c r="M253" s="302">
        <v>5.083367327357049</v>
      </c>
      <c r="N253" s="302">
        <v>0.912810384506751</v>
      </c>
      <c r="O253" s="302">
        <f t="shared" si="114"/>
        <v>20.331819888929996</v>
      </c>
    </row>
    <row r="254" spans="1:15" s="236" customFormat="1" x14ac:dyDescent="0.2">
      <c r="A254" s="237" t="str">
        <f>name!E$11</f>
        <v>Process, plant and machine operatives</v>
      </c>
      <c r="B254" s="302">
        <v>1.6054932966642925</v>
      </c>
      <c r="C254" s="302">
        <v>0.17025746328455729</v>
      </c>
      <c r="D254" s="302">
        <v>0.27821506045820649</v>
      </c>
      <c r="E254" s="302">
        <f t="shared" si="112"/>
        <v>2.0539658204070563</v>
      </c>
      <c r="F254" s="303"/>
      <c r="G254" s="302">
        <v>1.2117245979111984</v>
      </c>
      <c r="H254" s="302">
        <v>0.12980549787735488</v>
      </c>
      <c r="I254" s="302">
        <v>0.51927552490717599</v>
      </c>
      <c r="J254" s="302">
        <f t="shared" si="115"/>
        <v>1.8608056206957291</v>
      </c>
      <c r="K254" s="303"/>
      <c r="L254" s="302">
        <v>1.3201219642313728</v>
      </c>
      <c r="M254" s="302">
        <v>0.25540505169940947</v>
      </c>
      <c r="N254" s="302">
        <v>0.80212270116487938</v>
      </c>
      <c r="O254" s="302">
        <f t="shared" si="114"/>
        <v>2.3776497170956619</v>
      </c>
    </row>
    <row r="255" spans="1:15" s="236" customFormat="1" x14ac:dyDescent="0.2">
      <c r="A255" s="237" t="str">
        <f>name!E$12</f>
        <v>Elementary occupations</v>
      </c>
      <c r="B255" s="302">
        <v>2.10502391704782</v>
      </c>
      <c r="C255" s="302">
        <v>0.72751247549251929</v>
      </c>
      <c r="D255" s="302">
        <v>0.41880133662432711</v>
      </c>
      <c r="E255" s="302">
        <f t="shared" si="112"/>
        <v>3.2513377291646663</v>
      </c>
      <c r="F255" s="303"/>
      <c r="G255" s="302">
        <v>1.6488207738275116</v>
      </c>
      <c r="H255" s="302">
        <v>0.50954842962889235</v>
      </c>
      <c r="I255" s="302">
        <v>0.28090412938318821</v>
      </c>
      <c r="J255" s="302">
        <f t="shared" si="115"/>
        <v>2.4392733328395924</v>
      </c>
      <c r="K255" s="303"/>
      <c r="L255" s="302">
        <v>1.432644752912541</v>
      </c>
      <c r="M255" s="302">
        <v>0.42651109954301741</v>
      </c>
      <c r="N255" s="302">
        <v>0.3385477835978557</v>
      </c>
      <c r="O255" s="302">
        <f t="shared" si="114"/>
        <v>2.1977036360534141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319.70514109127987</v>
      </c>
      <c r="C257" s="311">
        <f t="shared" ref="C257:E257" si="116">SUM(C247:C255)</f>
        <v>34.992905990138325</v>
      </c>
      <c r="D257" s="311">
        <f t="shared" si="116"/>
        <v>17.524952918582226</v>
      </c>
      <c r="E257" s="311">
        <f t="shared" si="116"/>
        <v>372.22300000000035</v>
      </c>
      <c r="F257" s="311"/>
      <c r="G257" s="311">
        <f t="shared" ref="G257:J257" si="117">SUM(G247:G255)</f>
        <v>349.69499999990256</v>
      </c>
      <c r="H257" s="311">
        <f t="shared" si="117"/>
        <v>35.376999999758283</v>
      </c>
      <c r="I257" s="311">
        <f t="shared" si="117"/>
        <v>18.81300000033913</v>
      </c>
      <c r="J257" s="311">
        <f t="shared" si="117"/>
        <v>403.88499999999999</v>
      </c>
      <c r="K257" s="311"/>
      <c r="L257" s="311">
        <f t="shared" ref="L257:O257" si="118">SUM(L247:L255)</f>
        <v>357.63113807832787</v>
      </c>
      <c r="M257" s="311">
        <f t="shared" si="118"/>
        <v>36.319912465240748</v>
      </c>
      <c r="N257" s="311">
        <f t="shared" si="118"/>
        <v>20.97194945643141</v>
      </c>
      <c r="O257" s="311">
        <f t="shared" si="118"/>
        <v>414.923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22.46120024245214</v>
      </c>
      <c r="C264" s="302">
        <v>3.7233627230092456</v>
      </c>
      <c r="D264" s="302">
        <v>4.3466763744243542</v>
      </c>
      <c r="E264" s="302">
        <f>SUM(B264:D264)</f>
        <v>30.53123933988574</v>
      </c>
      <c r="F264" s="303"/>
      <c r="G264" s="302">
        <v>28.427211954278246</v>
      </c>
      <c r="H264" s="302">
        <v>5.9994673986883393</v>
      </c>
      <c r="I264" s="302">
        <v>3.4996492531150989</v>
      </c>
      <c r="J264" s="302">
        <f>SUM(G264:I264)</f>
        <v>37.92632860608169</v>
      </c>
      <c r="K264" s="303"/>
      <c r="L264" s="302">
        <v>30.410629025654714</v>
      </c>
      <c r="M264" s="302">
        <v>6.2853090703388057</v>
      </c>
      <c r="N264" s="302">
        <v>4.02240079759191</v>
      </c>
      <c r="O264" s="302">
        <f>SUM(L264:N264)</f>
        <v>40.718338893585425</v>
      </c>
    </row>
    <row r="265" spans="1:15" s="236" customFormat="1" x14ac:dyDescent="0.2">
      <c r="A265" s="237" t="str">
        <f>name!E$5</f>
        <v>Professional occupations</v>
      </c>
      <c r="B265" s="302">
        <v>27.347542979913399</v>
      </c>
      <c r="C265" s="302">
        <v>4.3357223214899161</v>
      </c>
      <c r="D265" s="302">
        <v>1.8312011975126818</v>
      </c>
      <c r="E265" s="302">
        <f t="shared" ref="E265:E272" si="119">SUM(B265:D265)</f>
        <v>33.514466498916001</v>
      </c>
      <c r="F265" s="303"/>
      <c r="G265" s="302">
        <v>38.46100843673171</v>
      </c>
      <c r="H265" s="302">
        <v>6.4865906204084753</v>
      </c>
      <c r="I265" s="302">
        <v>1.4362838839481837</v>
      </c>
      <c r="J265" s="302">
        <f t="shared" ref="J265:J267" si="120">SUM(G265:I265)</f>
        <v>46.383882941088373</v>
      </c>
      <c r="K265" s="303"/>
      <c r="L265" s="302">
        <v>42.18360894047256</v>
      </c>
      <c r="M265" s="302">
        <v>6.6015802191153377</v>
      </c>
      <c r="N265" s="302">
        <v>1.0539729269826568</v>
      </c>
      <c r="O265" s="302">
        <f t="shared" ref="O265:O272" si="121">SUM(L265:N265)</f>
        <v>49.83916208657056</v>
      </c>
    </row>
    <row r="266" spans="1:15" s="236" customFormat="1" x14ac:dyDescent="0.2">
      <c r="A266" s="237" t="str">
        <f>name!E$6</f>
        <v>Associate professional occupations</v>
      </c>
      <c r="B266" s="302">
        <v>22.407274256072633</v>
      </c>
      <c r="C266" s="302">
        <v>4.5858434121538245</v>
      </c>
      <c r="D266" s="302">
        <v>1.4035980120690263</v>
      </c>
      <c r="E266" s="302">
        <f t="shared" si="119"/>
        <v>28.396715680295483</v>
      </c>
      <c r="F266" s="303"/>
      <c r="G266" s="302">
        <v>28.33887424735963</v>
      </c>
      <c r="H266" s="302">
        <v>6.0372769911979685</v>
      </c>
      <c r="I266" s="302">
        <v>0.93986544717100373</v>
      </c>
      <c r="J266" s="302">
        <f t="shared" si="120"/>
        <v>35.316016685728599</v>
      </c>
      <c r="K266" s="303"/>
      <c r="L266" s="302">
        <v>27.10609785795716</v>
      </c>
      <c r="M266" s="302">
        <v>5.1682752412637418</v>
      </c>
      <c r="N266" s="302">
        <v>0.73468392777313607</v>
      </c>
      <c r="O266" s="302">
        <f t="shared" si="121"/>
        <v>33.009057026994036</v>
      </c>
    </row>
    <row r="267" spans="1:15" s="236" customFormat="1" x14ac:dyDescent="0.2">
      <c r="A267" s="237" t="str">
        <f>name!E$7</f>
        <v>Administrative and secretarial occupations</v>
      </c>
      <c r="B267" s="302">
        <v>9.1348876855945207</v>
      </c>
      <c r="C267" s="302">
        <v>8.1444332509785813</v>
      </c>
      <c r="D267" s="302">
        <v>0.57943653385828242</v>
      </c>
      <c r="E267" s="302">
        <f t="shared" si="119"/>
        <v>17.858757470431382</v>
      </c>
      <c r="F267" s="303"/>
      <c r="G267" s="302">
        <v>9.34570218443762</v>
      </c>
      <c r="H267" s="302">
        <v>7.6121957161260729</v>
      </c>
      <c r="I267" s="302">
        <v>0.39216256904522206</v>
      </c>
      <c r="J267" s="302">
        <f t="shared" si="120"/>
        <v>17.350060469608916</v>
      </c>
      <c r="K267" s="303"/>
      <c r="L267" s="302">
        <v>7.5522385602649393</v>
      </c>
      <c r="M267" s="302">
        <v>5.9827018187693284</v>
      </c>
      <c r="N267" s="302">
        <v>0.24480201883317243</v>
      </c>
      <c r="O267" s="302">
        <f t="shared" si="121"/>
        <v>13.779742397867441</v>
      </c>
    </row>
    <row r="268" spans="1:15" s="236" customFormat="1" x14ac:dyDescent="0.2">
      <c r="A268" s="237" t="str">
        <f>name!E$8</f>
        <v>Skilled trades occupations</v>
      </c>
      <c r="B268" s="302">
        <v>4.843916030305464</v>
      </c>
      <c r="C268" s="302">
        <v>0.71459075665035987</v>
      </c>
      <c r="D268" s="302">
        <v>2.0361630836510658</v>
      </c>
      <c r="E268" s="302">
        <f t="shared" si="119"/>
        <v>7.5946698706068894</v>
      </c>
      <c r="F268" s="303"/>
      <c r="G268" s="302">
        <v>4.934158856073549</v>
      </c>
      <c r="H268" s="302">
        <v>0.82526435779661456</v>
      </c>
      <c r="I268" s="302">
        <v>1.2843491117410293</v>
      </c>
      <c r="J268" s="302">
        <f>SUM(G268:I268)</f>
        <v>7.0437723256111928</v>
      </c>
      <c r="K268" s="303"/>
      <c r="L268" s="302">
        <v>5.7953600749778893</v>
      </c>
      <c r="M268" s="302">
        <v>1.1928745525106774</v>
      </c>
      <c r="N268" s="302">
        <v>1.5896235154130223</v>
      </c>
      <c r="O268" s="302">
        <f t="shared" si="121"/>
        <v>8.5778581429015883</v>
      </c>
    </row>
    <row r="269" spans="1:15" s="236" customFormat="1" x14ac:dyDescent="0.2">
      <c r="A269" s="237" t="str">
        <f>name!E$9</f>
        <v>Caring, leisure and other service occupations</v>
      </c>
      <c r="B269" s="302">
        <v>1.6827537689001353</v>
      </c>
      <c r="C269" s="302">
        <v>0.88946266589589407</v>
      </c>
      <c r="D269" s="302">
        <v>0.52297113928084793</v>
      </c>
      <c r="E269" s="302">
        <f t="shared" si="119"/>
        <v>3.0951875740768773</v>
      </c>
      <c r="F269" s="303"/>
      <c r="G269" s="302">
        <v>1.7161549196455688</v>
      </c>
      <c r="H269" s="302">
        <v>0.94485427336392702</v>
      </c>
      <c r="I269" s="302">
        <v>0.36179736564469744</v>
      </c>
      <c r="J269" s="302">
        <f t="shared" ref="J269:J272" si="122">SUM(G269:I269)</f>
        <v>3.0228065586541932</v>
      </c>
      <c r="K269" s="303"/>
      <c r="L269" s="302">
        <v>1.5888171827724817</v>
      </c>
      <c r="M269" s="302">
        <v>0.77112481348760575</v>
      </c>
      <c r="N269" s="302">
        <v>0.62224430401887854</v>
      </c>
      <c r="O269" s="302">
        <f t="shared" si="121"/>
        <v>2.9821863002789657</v>
      </c>
    </row>
    <row r="270" spans="1:15" s="236" customFormat="1" x14ac:dyDescent="0.2">
      <c r="A270" s="237" t="str">
        <f>name!E$10</f>
        <v>Sales and customer service occupations</v>
      </c>
      <c r="B270" s="302">
        <v>7.3114976359095234</v>
      </c>
      <c r="C270" s="302">
        <v>2.5909903074067779</v>
      </c>
      <c r="D270" s="302">
        <v>1.0050369532207932</v>
      </c>
      <c r="E270" s="302">
        <f t="shared" si="119"/>
        <v>10.907524896537096</v>
      </c>
      <c r="F270" s="303"/>
      <c r="G270" s="302">
        <v>6.9946406266588284</v>
      </c>
      <c r="H270" s="302">
        <v>2.5402614271734176</v>
      </c>
      <c r="I270" s="302">
        <v>0.60083977086425167</v>
      </c>
      <c r="J270" s="302">
        <f t="shared" si="122"/>
        <v>10.135741824696497</v>
      </c>
      <c r="K270" s="303"/>
      <c r="L270" s="302">
        <v>6.2437691114119449</v>
      </c>
      <c r="M270" s="302">
        <v>2.1653148245929632</v>
      </c>
      <c r="N270" s="302">
        <v>0.49659984299247151</v>
      </c>
      <c r="O270" s="302">
        <f t="shared" si="121"/>
        <v>8.9056837789973802</v>
      </c>
    </row>
    <row r="271" spans="1:15" s="236" customFormat="1" x14ac:dyDescent="0.2">
      <c r="A271" s="237" t="str">
        <f>name!E$11</f>
        <v>Process, plant and machine operatives</v>
      </c>
      <c r="B271" s="302">
        <v>0.66676980701302824</v>
      </c>
      <c r="C271" s="302">
        <v>0.15196049283785534</v>
      </c>
      <c r="D271" s="302">
        <v>7.0234397168271775E-2</v>
      </c>
      <c r="E271" s="302">
        <f t="shared" si="119"/>
        <v>0.88896469701915537</v>
      </c>
      <c r="F271" s="303"/>
      <c r="G271" s="302">
        <v>0.64254742232575091</v>
      </c>
      <c r="H271" s="302">
        <v>0.17090425456499306</v>
      </c>
      <c r="I271" s="302">
        <v>6.2982070224474496E-2</v>
      </c>
      <c r="J271" s="302">
        <f t="shared" si="122"/>
        <v>0.87643374711521838</v>
      </c>
      <c r="K271" s="303"/>
      <c r="L271" s="302">
        <v>0.64365525260776091</v>
      </c>
      <c r="M271" s="302">
        <v>0.15173400676554716</v>
      </c>
      <c r="N271" s="302">
        <v>9.1267194836460244E-2</v>
      </c>
      <c r="O271" s="302">
        <f t="shared" si="121"/>
        <v>0.88665645420976835</v>
      </c>
    </row>
    <row r="272" spans="1:15" s="236" customFormat="1" x14ac:dyDescent="0.2">
      <c r="A272" s="237" t="str">
        <f>name!E$12</f>
        <v>Elementary occupations</v>
      </c>
      <c r="B272" s="302">
        <v>1.1911575932960894</v>
      </c>
      <c r="C272" s="302">
        <v>1.2566340698390956</v>
      </c>
      <c r="D272" s="302">
        <v>1.1616823090963475</v>
      </c>
      <c r="E272" s="302">
        <f t="shared" si="119"/>
        <v>3.6094739722315325</v>
      </c>
      <c r="F272" s="303"/>
      <c r="G272" s="302">
        <v>1.1387013526085201</v>
      </c>
      <c r="H272" s="302">
        <v>0.97218496059825765</v>
      </c>
      <c r="I272" s="302">
        <v>0.61107052820860319</v>
      </c>
      <c r="J272" s="302">
        <f t="shared" si="122"/>
        <v>2.721956841415381</v>
      </c>
      <c r="K272" s="303"/>
      <c r="L272" s="302">
        <v>1.0760616448894851</v>
      </c>
      <c r="M272" s="302">
        <v>8.7908814472389976E-2</v>
      </c>
      <c r="N272" s="302">
        <v>0.95634445923285738</v>
      </c>
      <c r="O272" s="302">
        <f t="shared" si="121"/>
        <v>2.1203149185947323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97.046999999456929</v>
      </c>
      <c r="C274" s="311">
        <f t="shared" ref="C274:E274" si="123">SUM(C264:C272)</f>
        <v>26.393000000261548</v>
      </c>
      <c r="D274" s="311">
        <f t="shared" si="123"/>
        <v>12.957000000281672</v>
      </c>
      <c r="E274" s="311">
        <f t="shared" si="123"/>
        <v>136.39700000000016</v>
      </c>
      <c r="F274" s="311"/>
      <c r="G274" s="311">
        <f t="shared" ref="G274:J274" si="124">SUM(G264:G272)</f>
        <v>119.99900000011941</v>
      </c>
      <c r="H274" s="311">
        <f t="shared" si="124"/>
        <v>31.588999999918066</v>
      </c>
      <c r="I274" s="311">
        <f t="shared" si="124"/>
        <v>9.1889999999625669</v>
      </c>
      <c r="J274" s="311">
        <f t="shared" si="124"/>
        <v>160.7770000000001</v>
      </c>
      <c r="K274" s="311"/>
      <c r="L274" s="311">
        <f t="shared" ref="L274:O274" si="125">SUM(L264:L272)</f>
        <v>122.60023765100897</v>
      </c>
      <c r="M274" s="311">
        <f t="shared" si="125"/>
        <v>28.406823361316398</v>
      </c>
      <c r="N274" s="311">
        <f t="shared" si="125"/>
        <v>9.8119389876745657</v>
      </c>
      <c r="O274" s="311">
        <f t="shared" si="125"/>
        <v>160.8189999999999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79.600781831855329</v>
      </c>
      <c r="C281" s="302">
        <v>12.302530339350728</v>
      </c>
      <c r="D281" s="302">
        <v>12.162869244406462</v>
      </c>
      <c r="E281" s="302">
        <f>SUM(B281:D281)</f>
        <v>104.06618141561252</v>
      </c>
      <c r="F281" s="303"/>
      <c r="G281" s="302">
        <v>75.755632908476073</v>
      </c>
      <c r="H281" s="302">
        <v>16.716494952442542</v>
      </c>
      <c r="I281" s="302">
        <v>15.277339189649727</v>
      </c>
      <c r="J281" s="302">
        <f>SUM(G281:I281)</f>
        <v>107.74946705056834</v>
      </c>
      <c r="K281" s="303"/>
      <c r="L281" s="302">
        <v>80.751393431319627</v>
      </c>
      <c r="M281" s="302">
        <v>21.569783188783781</v>
      </c>
      <c r="N281" s="302">
        <v>18.579032599625684</v>
      </c>
      <c r="O281" s="302">
        <f>SUM(L281:N281)</f>
        <v>120.90020921972911</v>
      </c>
    </row>
    <row r="282" spans="1:15" s="236" customFormat="1" x14ac:dyDescent="0.2">
      <c r="A282" s="237" t="str">
        <f>name!E$5</f>
        <v>Professional occupations</v>
      </c>
      <c r="B282" s="302">
        <v>249.17900103259547</v>
      </c>
      <c r="C282" s="302">
        <v>29.327386550960263</v>
      </c>
      <c r="D282" s="302">
        <v>55.793313513784561</v>
      </c>
      <c r="E282" s="302">
        <f t="shared" ref="E282:E289" si="126">SUM(B282:D282)</f>
        <v>334.29970109734029</v>
      </c>
      <c r="F282" s="303"/>
      <c r="G282" s="302">
        <v>280.90813191090666</v>
      </c>
      <c r="H282" s="302">
        <v>38.605595764842136</v>
      </c>
      <c r="I282" s="302">
        <v>57.045563567242731</v>
      </c>
      <c r="J282" s="302">
        <f t="shared" ref="J282:J284" si="127">SUM(G282:I282)</f>
        <v>376.55929124299149</v>
      </c>
      <c r="K282" s="303"/>
      <c r="L282" s="302">
        <v>342.86286097329065</v>
      </c>
      <c r="M282" s="302">
        <v>50.321020484292994</v>
      </c>
      <c r="N282" s="302">
        <v>61.994957226408111</v>
      </c>
      <c r="O282" s="302">
        <f t="shared" ref="O282:O289" si="128">SUM(L282:N282)</f>
        <v>455.17883868399178</v>
      </c>
    </row>
    <row r="283" spans="1:15" s="236" customFormat="1" x14ac:dyDescent="0.2">
      <c r="A283" s="237" t="str">
        <f>name!E$6</f>
        <v>Associate professional occupations</v>
      </c>
      <c r="B283" s="302">
        <v>122.82878756687157</v>
      </c>
      <c r="C283" s="302">
        <v>19.457982699481445</v>
      </c>
      <c r="D283" s="302">
        <v>24.466839473793886</v>
      </c>
      <c r="E283" s="302">
        <f t="shared" si="126"/>
        <v>166.75360974014691</v>
      </c>
      <c r="F283" s="303"/>
      <c r="G283" s="302">
        <v>120.95419087425354</v>
      </c>
      <c r="H283" s="302">
        <v>21.246499462788524</v>
      </c>
      <c r="I283" s="302">
        <v>23.679458794134945</v>
      </c>
      <c r="J283" s="302">
        <f t="shared" si="127"/>
        <v>165.88014913117701</v>
      </c>
      <c r="K283" s="303"/>
      <c r="L283" s="302">
        <v>124.95129841695542</v>
      </c>
      <c r="M283" s="302">
        <v>24.063666517135818</v>
      </c>
      <c r="N283" s="302">
        <v>27.144546487063124</v>
      </c>
      <c r="O283" s="302">
        <f t="shared" si="128"/>
        <v>176.15951142115438</v>
      </c>
    </row>
    <row r="284" spans="1:15" s="236" customFormat="1" x14ac:dyDescent="0.2">
      <c r="A284" s="237" t="str">
        <f>name!E$7</f>
        <v>Administrative and secretarial occupations</v>
      </c>
      <c r="B284" s="302">
        <v>54.577566129689394</v>
      </c>
      <c r="C284" s="302">
        <v>30.531797155230297</v>
      </c>
      <c r="D284" s="302">
        <v>8.3279205266537932</v>
      </c>
      <c r="E284" s="302">
        <f t="shared" si="126"/>
        <v>93.437283811573494</v>
      </c>
      <c r="F284" s="303"/>
      <c r="G284" s="302">
        <v>45.32808502122581</v>
      </c>
      <c r="H284" s="302">
        <v>28.582232194724046</v>
      </c>
      <c r="I284" s="302">
        <v>7.3418825160489058</v>
      </c>
      <c r="J284" s="302">
        <f t="shared" si="127"/>
        <v>81.252199731998772</v>
      </c>
      <c r="K284" s="303"/>
      <c r="L284" s="302">
        <v>32.292993519236028</v>
      </c>
      <c r="M284" s="302">
        <v>25.976328861973862</v>
      </c>
      <c r="N284" s="302">
        <v>7.7834735737070018</v>
      </c>
      <c r="O284" s="302">
        <f t="shared" si="128"/>
        <v>66.052795954916888</v>
      </c>
    </row>
    <row r="285" spans="1:15" s="236" customFormat="1" x14ac:dyDescent="0.2">
      <c r="A285" s="237" t="str">
        <f>name!E$8</f>
        <v>Skilled trades occupations</v>
      </c>
      <c r="B285" s="302">
        <v>11.606460986692687</v>
      </c>
      <c r="C285" s="302">
        <v>2.1125259984864697</v>
      </c>
      <c r="D285" s="302">
        <v>1.6172948923696675</v>
      </c>
      <c r="E285" s="302">
        <f t="shared" si="126"/>
        <v>15.336281877548824</v>
      </c>
      <c r="F285" s="303"/>
      <c r="G285" s="302">
        <v>8.2060619789332971</v>
      </c>
      <c r="H285" s="302">
        <v>1.1250978768354984</v>
      </c>
      <c r="I285" s="302">
        <v>1.5151313494702976</v>
      </c>
      <c r="J285" s="302">
        <f>SUM(G285:I285)</f>
        <v>10.846291205239094</v>
      </c>
      <c r="K285" s="303"/>
      <c r="L285" s="302">
        <v>8.0846717866724873</v>
      </c>
      <c r="M285" s="302">
        <v>1.7246719096246326</v>
      </c>
      <c r="N285" s="302">
        <v>2.1031572190508543</v>
      </c>
      <c r="O285" s="302">
        <f t="shared" si="128"/>
        <v>11.912500915347973</v>
      </c>
    </row>
    <row r="286" spans="1:15" s="236" customFormat="1" x14ac:dyDescent="0.2">
      <c r="A286" s="237" t="str">
        <f>name!E$9</f>
        <v>Caring, leisure and other service occupations</v>
      </c>
      <c r="B286" s="302">
        <v>3.1133699724649344</v>
      </c>
      <c r="C286" s="302">
        <v>0.93977508164740176</v>
      </c>
      <c r="D286" s="302">
        <v>1.6200772682964353</v>
      </c>
      <c r="E286" s="302">
        <f t="shared" si="126"/>
        <v>5.6732223224087717</v>
      </c>
      <c r="F286" s="303"/>
      <c r="G286" s="302">
        <v>2.3302726616315996</v>
      </c>
      <c r="H286" s="302">
        <v>0.98113727986449817</v>
      </c>
      <c r="I286" s="302">
        <v>1.5331688661740408</v>
      </c>
      <c r="J286" s="302">
        <f t="shared" ref="J286:J289" si="129">SUM(G286:I286)</f>
        <v>4.844578807670139</v>
      </c>
      <c r="K286" s="303"/>
      <c r="L286" s="302">
        <v>2.7730084148049987</v>
      </c>
      <c r="M286" s="302">
        <v>1.2185491135397479</v>
      </c>
      <c r="N286" s="302">
        <v>2.1838295329896797</v>
      </c>
      <c r="O286" s="302">
        <f t="shared" si="128"/>
        <v>6.1753870613344262</v>
      </c>
    </row>
    <row r="287" spans="1:15" s="236" customFormat="1" x14ac:dyDescent="0.2">
      <c r="A287" s="237" t="str">
        <f>name!E$10</f>
        <v>Sales and customer service occupations</v>
      </c>
      <c r="B287" s="302">
        <v>13.207093378312226</v>
      </c>
      <c r="C287" s="302">
        <v>4.8749626328658318</v>
      </c>
      <c r="D287" s="302">
        <v>2.1122035361720704</v>
      </c>
      <c r="E287" s="302">
        <f t="shared" si="126"/>
        <v>20.194259547350129</v>
      </c>
      <c r="F287" s="303"/>
      <c r="G287" s="302">
        <v>10.682684795978192</v>
      </c>
      <c r="H287" s="302">
        <v>4.5514720863319686</v>
      </c>
      <c r="I287" s="302">
        <v>1.6075530760387955</v>
      </c>
      <c r="J287" s="302">
        <f t="shared" si="129"/>
        <v>16.841709958348954</v>
      </c>
      <c r="K287" s="303"/>
      <c r="L287" s="302">
        <v>11.153595223077341</v>
      </c>
      <c r="M287" s="302">
        <v>5.5092385629372185</v>
      </c>
      <c r="N287" s="302">
        <v>1.7229099090587847</v>
      </c>
      <c r="O287" s="302">
        <f t="shared" si="128"/>
        <v>18.385743695073344</v>
      </c>
    </row>
    <row r="288" spans="1:15" s="236" customFormat="1" x14ac:dyDescent="0.2">
      <c r="A288" s="237" t="str">
        <f>name!E$11</f>
        <v>Process, plant and machine operatives</v>
      </c>
      <c r="B288" s="302">
        <v>2.4768887358093075</v>
      </c>
      <c r="C288" s="302">
        <v>1.3455430592549771</v>
      </c>
      <c r="D288" s="302">
        <v>0.77362409554932277</v>
      </c>
      <c r="E288" s="302">
        <f t="shared" si="126"/>
        <v>4.5960558906136075</v>
      </c>
      <c r="F288" s="303"/>
      <c r="G288" s="302">
        <v>1.6377273310480327</v>
      </c>
      <c r="H288" s="302">
        <v>1.0900418010901414</v>
      </c>
      <c r="I288" s="302">
        <v>0.83158733005448737</v>
      </c>
      <c r="J288" s="302">
        <f t="shared" si="129"/>
        <v>3.5593564621926612</v>
      </c>
      <c r="K288" s="303"/>
      <c r="L288" s="302">
        <v>1.7003077612418975</v>
      </c>
      <c r="M288" s="302">
        <v>1.539804905425429</v>
      </c>
      <c r="N288" s="302">
        <v>1.6538489038550626</v>
      </c>
      <c r="O288" s="302">
        <f t="shared" si="128"/>
        <v>4.8939615705223893</v>
      </c>
    </row>
    <row r="289" spans="1:15" s="236" customFormat="1" x14ac:dyDescent="0.2">
      <c r="A289" s="237" t="str">
        <f>name!E$12</f>
        <v>Elementary occupations</v>
      </c>
      <c r="B289" s="302">
        <v>4.1483371453179938</v>
      </c>
      <c r="C289" s="302">
        <v>4.3483576742988799</v>
      </c>
      <c r="D289" s="302">
        <v>5.3147094777879857</v>
      </c>
      <c r="E289" s="302">
        <f t="shared" si="126"/>
        <v>13.811404297404859</v>
      </c>
      <c r="F289" s="303"/>
      <c r="G289" s="302">
        <v>3.0510344996368084</v>
      </c>
      <c r="H289" s="302">
        <v>3.64702781025467</v>
      </c>
      <c r="I289" s="302">
        <v>3.7378940999215629</v>
      </c>
      <c r="J289" s="302">
        <f t="shared" si="129"/>
        <v>10.435956409813041</v>
      </c>
      <c r="K289" s="303"/>
      <c r="L289" s="302">
        <v>1.8991749068805248</v>
      </c>
      <c r="M289" s="302">
        <v>3.3867812666509094</v>
      </c>
      <c r="N289" s="302">
        <v>6.9640953043981133</v>
      </c>
      <c r="O289" s="302">
        <f t="shared" si="128"/>
        <v>12.250051477929548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540.73828677960898</v>
      </c>
      <c r="C291" s="311">
        <f t="shared" ref="C291:E291" si="130">SUM(C281:C289)</f>
        <v>105.2408611915763</v>
      </c>
      <c r="D291" s="311">
        <f t="shared" si="130"/>
        <v>112.1888520288142</v>
      </c>
      <c r="E291" s="311">
        <f t="shared" si="130"/>
        <v>758.16799999999921</v>
      </c>
      <c r="F291" s="311"/>
      <c r="G291" s="311">
        <f t="shared" ref="G291:J291" si="131">SUM(G281:G289)</f>
        <v>548.85382198209004</v>
      </c>
      <c r="H291" s="311">
        <f t="shared" si="131"/>
        <v>116.54559922917402</v>
      </c>
      <c r="I291" s="311">
        <f t="shared" si="131"/>
        <v>112.5695787887355</v>
      </c>
      <c r="J291" s="311">
        <f t="shared" si="131"/>
        <v>777.96899999999948</v>
      </c>
      <c r="K291" s="311"/>
      <c r="L291" s="311">
        <f t="shared" ref="L291:O291" si="132">SUM(L281:L289)</f>
        <v>606.4693044334789</v>
      </c>
      <c r="M291" s="311">
        <f t="shared" si="132"/>
        <v>135.30984481036438</v>
      </c>
      <c r="N291" s="311">
        <f t="shared" si="132"/>
        <v>130.1298507561564</v>
      </c>
      <c r="O291" s="311">
        <f t="shared" si="132"/>
        <v>871.90899999999976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51.939849358170385</v>
      </c>
      <c r="C298" s="302">
        <v>11.598612684867396</v>
      </c>
      <c r="D298" s="302">
        <v>5.0232190520303881</v>
      </c>
      <c r="E298" s="302">
        <f>SUM(B298:D298)</f>
        <v>68.561681095068167</v>
      </c>
      <c r="F298" s="303"/>
      <c r="G298" s="302">
        <v>56.113456946964384</v>
      </c>
      <c r="H298" s="302">
        <v>15.969099155358043</v>
      </c>
      <c r="I298" s="302">
        <v>5.0753464713881442</v>
      </c>
      <c r="J298" s="302">
        <f>SUM(G298:I298)</f>
        <v>77.157902573710572</v>
      </c>
      <c r="K298" s="303"/>
      <c r="L298" s="302">
        <v>64.429314525690302</v>
      </c>
      <c r="M298" s="302">
        <v>20.348227949475369</v>
      </c>
      <c r="N298" s="302">
        <v>6.0218562476440987</v>
      </c>
      <c r="O298" s="302">
        <f>SUM(L298:N298)</f>
        <v>90.799398722809769</v>
      </c>
    </row>
    <row r="299" spans="1:15" s="236" customFormat="1" x14ac:dyDescent="0.2">
      <c r="A299" s="237" t="str">
        <f>name!E$5</f>
        <v>Professional occupations</v>
      </c>
      <c r="B299" s="302">
        <v>68.856254306518792</v>
      </c>
      <c r="C299" s="302">
        <v>20.079197337844697</v>
      </c>
      <c r="D299" s="302">
        <v>4.6609530429070567</v>
      </c>
      <c r="E299" s="302">
        <f t="shared" ref="E299:E306" si="133">SUM(B299:D299)</f>
        <v>93.59640468727055</v>
      </c>
      <c r="F299" s="303"/>
      <c r="G299" s="302">
        <v>84.163142273568738</v>
      </c>
      <c r="H299" s="302">
        <v>28.600469492717028</v>
      </c>
      <c r="I299" s="302">
        <v>4.3823853416075567</v>
      </c>
      <c r="J299" s="302">
        <f t="shared" ref="J299:J301" si="134">SUM(G299:I299)</f>
        <v>117.14599710789332</v>
      </c>
      <c r="K299" s="303"/>
      <c r="L299" s="302">
        <v>108.70686178025689</v>
      </c>
      <c r="M299" s="302">
        <v>43.277674895710838</v>
      </c>
      <c r="N299" s="302">
        <v>3.6806027432569537</v>
      </c>
      <c r="O299" s="302">
        <f t="shared" ref="O299:O306" si="135">SUM(L299:N299)</f>
        <v>155.66513941922466</v>
      </c>
    </row>
    <row r="300" spans="1:15" s="236" customFormat="1" x14ac:dyDescent="0.2">
      <c r="A300" s="237" t="str">
        <f>name!E$6</f>
        <v>Associate professional occupations</v>
      </c>
      <c r="B300" s="302">
        <v>80.123978769957247</v>
      </c>
      <c r="C300" s="302">
        <v>24.177277064225454</v>
      </c>
      <c r="D300" s="302">
        <v>11.033094758113636</v>
      </c>
      <c r="E300" s="302">
        <f t="shared" si="133"/>
        <v>115.33435059229633</v>
      </c>
      <c r="F300" s="303"/>
      <c r="G300" s="302">
        <v>87.903259034862387</v>
      </c>
      <c r="H300" s="302">
        <v>28.078883745939763</v>
      </c>
      <c r="I300" s="302">
        <v>10.297034239070758</v>
      </c>
      <c r="J300" s="302">
        <f t="shared" si="134"/>
        <v>126.2791770198729</v>
      </c>
      <c r="K300" s="303"/>
      <c r="L300" s="302">
        <v>90.535375908424442</v>
      </c>
      <c r="M300" s="302">
        <v>34.592987294422407</v>
      </c>
      <c r="N300" s="302">
        <v>9.0176087455443206</v>
      </c>
      <c r="O300" s="302">
        <f t="shared" si="135"/>
        <v>134.14597194839118</v>
      </c>
    </row>
    <row r="301" spans="1:15" s="236" customFormat="1" x14ac:dyDescent="0.2">
      <c r="A301" s="237" t="str">
        <f>name!E$7</f>
        <v>Administrative and secretarial occupations</v>
      </c>
      <c r="B301" s="302">
        <v>29.549967093228116</v>
      </c>
      <c r="C301" s="302">
        <v>20.625471001514487</v>
      </c>
      <c r="D301" s="302">
        <v>1.122347912295605</v>
      </c>
      <c r="E301" s="302">
        <f t="shared" si="133"/>
        <v>51.297786007038205</v>
      </c>
      <c r="F301" s="303"/>
      <c r="G301" s="302">
        <v>29.018084326807561</v>
      </c>
      <c r="H301" s="302">
        <v>20.639812431508172</v>
      </c>
      <c r="I301" s="302">
        <v>0.98838738231714818</v>
      </c>
      <c r="J301" s="302">
        <f t="shared" si="134"/>
        <v>50.646284140632879</v>
      </c>
      <c r="K301" s="303"/>
      <c r="L301" s="302">
        <v>26.933067146123797</v>
      </c>
      <c r="M301" s="302">
        <v>20.000277027037374</v>
      </c>
      <c r="N301" s="302">
        <v>0.76505859208055804</v>
      </c>
      <c r="O301" s="302">
        <f t="shared" si="135"/>
        <v>47.698402765241731</v>
      </c>
    </row>
    <row r="302" spans="1:15" s="236" customFormat="1" x14ac:dyDescent="0.2">
      <c r="A302" s="237" t="str">
        <f>name!E$8</f>
        <v>Skilled trades occupations</v>
      </c>
      <c r="B302" s="302">
        <v>10.965116795670365</v>
      </c>
      <c r="C302" s="302">
        <v>3.9740669886176896</v>
      </c>
      <c r="D302" s="302">
        <v>2.2030130288305099</v>
      </c>
      <c r="E302" s="302">
        <f t="shared" si="133"/>
        <v>17.142196813118566</v>
      </c>
      <c r="F302" s="303"/>
      <c r="G302" s="302">
        <v>8.8762900851323767</v>
      </c>
      <c r="H302" s="302">
        <v>2.7185407022471875</v>
      </c>
      <c r="I302" s="302">
        <v>1.7732342871474733</v>
      </c>
      <c r="J302" s="302">
        <f>SUM(G302:I302)</f>
        <v>13.368065074527038</v>
      </c>
      <c r="K302" s="303"/>
      <c r="L302" s="302">
        <v>8.0682704467903648</v>
      </c>
      <c r="M302" s="302">
        <v>3.954370609360585</v>
      </c>
      <c r="N302" s="302">
        <v>2.0187157956949369</v>
      </c>
      <c r="O302" s="302">
        <f t="shared" si="135"/>
        <v>14.041356851845887</v>
      </c>
    </row>
    <row r="303" spans="1:15" s="236" customFormat="1" x14ac:dyDescent="0.2">
      <c r="A303" s="237" t="str">
        <f>name!E$9</f>
        <v>Caring, leisure and other service occupations</v>
      </c>
      <c r="B303" s="302">
        <v>13.804216786620467</v>
      </c>
      <c r="C303" s="302">
        <v>16.768497035235555</v>
      </c>
      <c r="D303" s="302">
        <v>3.4372569665508399</v>
      </c>
      <c r="E303" s="302">
        <f t="shared" si="133"/>
        <v>34.009970788406861</v>
      </c>
      <c r="F303" s="303"/>
      <c r="G303" s="302">
        <v>13.048883503638471</v>
      </c>
      <c r="H303" s="302">
        <v>17.452472837752875</v>
      </c>
      <c r="I303" s="302">
        <v>3.2336794119788665</v>
      </c>
      <c r="J303" s="302">
        <f t="shared" ref="J303:J306" si="136">SUM(G303:I303)</f>
        <v>33.735035753370212</v>
      </c>
      <c r="K303" s="303"/>
      <c r="L303" s="302">
        <v>14.798627418298844</v>
      </c>
      <c r="M303" s="302">
        <v>20.569666516845672</v>
      </c>
      <c r="N303" s="302">
        <v>3.5481679085607345</v>
      </c>
      <c r="O303" s="302">
        <f t="shared" si="135"/>
        <v>38.91646184370525</v>
      </c>
    </row>
    <row r="304" spans="1:15" s="236" customFormat="1" x14ac:dyDescent="0.2">
      <c r="A304" s="237" t="str">
        <f>name!E$10</f>
        <v>Sales and customer service occupations</v>
      </c>
      <c r="B304" s="302">
        <v>18.473833562991327</v>
      </c>
      <c r="C304" s="302">
        <v>10.055044238199427</v>
      </c>
      <c r="D304" s="302">
        <v>1.2209251453153644</v>
      </c>
      <c r="E304" s="302">
        <f t="shared" si="133"/>
        <v>29.749802946506115</v>
      </c>
      <c r="F304" s="303"/>
      <c r="G304" s="302">
        <v>17.091271553657467</v>
      </c>
      <c r="H304" s="302">
        <v>10.189479303476192</v>
      </c>
      <c r="I304" s="302">
        <v>0.92428596076711556</v>
      </c>
      <c r="J304" s="302">
        <f t="shared" si="136"/>
        <v>28.205036817900776</v>
      </c>
      <c r="K304" s="303"/>
      <c r="L304" s="302">
        <v>19.872395329100595</v>
      </c>
      <c r="M304" s="302">
        <v>14.811872212168499</v>
      </c>
      <c r="N304" s="302">
        <v>0.80493440012727002</v>
      </c>
      <c r="O304" s="302">
        <f t="shared" si="135"/>
        <v>35.489201941396367</v>
      </c>
    </row>
    <row r="305" spans="1:15" s="236" customFormat="1" x14ac:dyDescent="0.2">
      <c r="A305" s="237" t="str">
        <f>name!E$11</f>
        <v>Process, plant and machine operatives</v>
      </c>
      <c r="B305" s="302">
        <v>8.6665545351745088</v>
      </c>
      <c r="C305" s="302">
        <v>8.2964379324404938</v>
      </c>
      <c r="D305" s="302">
        <v>0.45539897427785275</v>
      </c>
      <c r="E305" s="302">
        <f t="shared" si="133"/>
        <v>17.418391441892854</v>
      </c>
      <c r="F305" s="303"/>
      <c r="G305" s="302">
        <v>7.5008764065803968</v>
      </c>
      <c r="H305" s="302">
        <v>8.7521669156947492</v>
      </c>
      <c r="I305" s="302">
        <v>0.47641559452502602</v>
      </c>
      <c r="J305" s="302">
        <f t="shared" si="136"/>
        <v>16.729458916800173</v>
      </c>
      <c r="K305" s="303"/>
      <c r="L305" s="302">
        <v>7.3484852210876435</v>
      </c>
      <c r="M305" s="302">
        <v>9.9297693414686563</v>
      </c>
      <c r="N305" s="302">
        <v>0.62422568922542743</v>
      </c>
      <c r="O305" s="302">
        <f t="shared" si="135"/>
        <v>17.902480251781725</v>
      </c>
    </row>
    <row r="306" spans="1:15" s="236" customFormat="1" x14ac:dyDescent="0.2">
      <c r="A306" s="237" t="str">
        <f>name!E$12</f>
        <v>Elementary occupations</v>
      </c>
      <c r="B306" s="302">
        <v>56.176415833645336</v>
      </c>
      <c r="C306" s="302">
        <v>66.282033342781631</v>
      </c>
      <c r="D306" s="302">
        <v>20.849966451974577</v>
      </c>
      <c r="E306" s="302">
        <f t="shared" si="133"/>
        <v>143.30841562840155</v>
      </c>
      <c r="F306" s="303"/>
      <c r="G306" s="302">
        <v>47.810338638985677</v>
      </c>
      <c r="H306" s="302">
        <v>56.898400011005172</v>
      </c>
      <c r="I306" s="302">
        <v>15.208303945301241</v>
      </c>
      <c r="J306" s="302">
        <f t="shared" si="136"/>
        <v>119.91704259529209</v>
      </c>
      <c r="K306" s="303"/>
      <c r="L306" s="302">
        <v>53.842602223578076</v>
      </c>
      <c r="M306" s="302">
        <v>34.784154153332075</v>
      </c>
      <c r="N306" s="302">
        <v>19.914829878692437</v>
      </c>
      <c r="O306" s="302">
        <f t="shared" si="135"/>
        <v>108.5415862556026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338.5561870419765</v>
      </c>
      <c r="C308" s="311">
        <f t="shared" ref="C308:E308" si="137">SUM(C298:C306)</f>
        <v>181.85663762572682</v>
      </c>
      <c r="D308" s="311">
        <f t="shared" si="137"/>
        <v>50.006175332295825</v>
      </c>
      <c r="E308" s="311">
        <f t="shared" si="137"/>
        <v>570.4189999999993</v>
      </c>
      <c r="F308" s="311"/>
      <c r="G308" s="311">
        <f t="shared" ref="G308:J308" si="138">SUM(G298:G306)</f>
        <v>351.52560277019751</v>
      </c>
      <c r="H308" s="311">
        <f t="shared" si="138"/>
        <v>189.2993245956992</v>
      </c>
      <c r="I308" s="311">
        <f t="shared" si="138"/>
        <v>42.359072634103327</v>
      </c>
      <c r="J308" s="311">
        <f t="shared" si="138"/>
        <v>583.18399999999997</v>
      </c>
      <c r="K308" s="311"/>
      <c r="L308" s="311">
        <f t="shared" ref="L308:O308" si="139">SUM(L298:L306)</f>
        <v>394.53499999935087</v>
      </c>
      <c r="M308" s="311">
        <f t="shared" si="139"/>
        <v>202.26899999982149</v>
      </c>
      <c r="N308" s="311">
        <f t="shared" si="139"/>
        <v>46.396000000826731</v>
      </c>
      <c r="O308" s="311">
        <f t="shared" si="139"/>
        <v>643.19999999999914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16.943789374519131</v>
      </c>
      <c r="C315" s="302">
        <v>3.1024474116317888</v>
      </c>
      <c r="D315" s="302">
        <v>0.43353262233879675</v>
      </c>
      <c r="E315" s="302">
        <f>SUM(B315:D315)</f>
        <v>20.479769408489716</v>
      </c>
      <c r="F315" s="303"/>
      <c r="G315" s="302">
        <v>19.597148767769713</v>
      </c>
      <c r="H315" s="302">
        <v>3.9859833985019959</v>
      </c>
      <c r="I315" s="302">
        <v>1.7429749700645305</v>
      </c>
      <c r="J315" s="302">
        <f>SUM(G315:I315)</f>
        <v>25.32610713633624</v>
      </c>
      <c r="K315" s="303"/>
      <c r="L315" s="302">
        <v>17.899242532736654</v>
      </c>
      <c r="M315" s="302">
        <v>4.7347626297061707</v>
      </c>
      <c r="N315" s="302">
        <v>2.215336245011243</v>
      </c>
      <c r="O315" s="302">
        <f>SUM(L315:N315)</f>
        <v>24.849341407454069</v>
      </c>
    </row>
    <row r="316" spans="1:15" s="236" customFormat="1" x14ac:dyDescent="0.2">
      <c r="A316" s="237" t="str">
        <f>name!E$5</f>
        <v>Professional occupations</v>
      </c>
      <c r="B316" s="302">
        <v>52.446724085931855</v>
      </c>
      <c r="C316" s="302">
        <v>10.820135800222287</v>
      </c>
      <c r="D316" s="302">
        <v>2.0299574605741633</v>
      </c>
      <c r="E316" s="302">
        <f t="shared" ref="E316:E323" si="140">SUM(B316:D316)</f>
        <v>65.296817346728304</v>
      </c>
      <c r="F316" s="303"/>
      <c r="G316" s="302">
        <v>68.837244745742595</v>
      </c>
      <c r="H316" s="302">
        <v>12.947527785702988</v>
      </c>
      <c r="I316" s="302">
        <v>7.0578521126352136</v>
      </c>
      <c r="J316" s="302">
        <f t="shared" ref="J316:J318" si="141">SUM(G316:I316)</f>
        <v>88.8426246440808</v>
      </c>
      <c r="K316" s="303"/>
      <c r="L316" s="302">
        <v>74.063797387162865</v>
      </c>
      <c r="M316" s="302">
        <v>16.630827152385919</v>
      </c>
      <c r="N316" s="302">
        <v>6.9633320125985492</v>
      </c>
      <c r="O316" s="302">
        <f t="shared" ref="O316:O323" si="142">SUM(L316:N316)</f>
        <v>97.65795655214734</v>
      </c>
    </row>
    <row r="317" spans="1:15" s="236" customFormat="1" x14ac:dyDescent="0.2">
      <c r="A317" s="237" t="str">
        <f>name!E$6</f>
        <v>Associate professional occupations</v>
      </c>
      <c r="B317" s="302">
        <v>65.929397382763014</v>
      </c>
      <c r="C317" s="302">
        <v>10.001697304395803</v>
      </c>
      <c r="D317" s="302">
        <v>0.79494375124522798</v>
      </c>
      <c r="E317" s="302">
        <f t="shared" si="140"/>
        <v>76.726038438404046</v>
      </c>
      <c r="F317" s="303"/>
      <c r="G317" s="302">
        <v>77.333494206461708</v>
      </c>
      <c r="H317" s="302">
        <v>9.9379583587660196</v>
      </c>
      <c r="I317" s="302">
        <v>2.5220637991989752</v>
      </c>
      <c r="J317" s="302">
        <f t="shared" si="141"/>
        <v>89.793516364426708</v>
      </c>
      <c r="K317" s="303"/>
      <c r="L317" s="302">
        <v>83.299749241266909</v>
      </c>
      <c r="M317" s="302">
        <v>11.428466573343329</v>
      </c>
      <c r="N317" s="302">
        <v>2.682622849296421</v>
      </c>
      <c r="O317" s="302">
        <f t="shared" si="142"/>
        <v>97.410838663906659</v>
      </c>
    </row>
    <row r="318" spans="1:15" s="236" customFormat="1" x14ac:dyDescent="0.2">
      <c r="A318" s="237" t="str">
        <f>name!E$7</f>
        <v>Administrative and secretarial occupations</v>
      </c>
      <c r="B318" s="302">
        <v>18.412371535412969</v>
      </c>
      <c r="C318" s="302">
        <v>18.277062846079485</v>
      </c>
      <c r="D318" s="302">
        <v>0.19446162887902221</v>
      </c>
      <c r="E318" s="302">
        <f t="shared" si="140"/>
        <v>36.88389601037148</v>
      </c>
      <c r="F318" s="303"/>
      <c r="G318" s="302">
        <v>18.088110852394422</v>
      </c>
      <c r="H318" s="302">
        <v>15.482408559929524</v>
      </c>
      <c r="I318" s="302">
        <v>0.62991918162294203</v>
      </c>
      <c r="J318" s="302">
        <f t="shared" si="141"/>
        <v>34.200438593946892</v>
      </c>
      <c r="K318" s="303"/>
      <c r="L318" s="302">
        <v>8.593456108419657</v>
      </c>
      <c r="M318" s="302">
        <v>12.052021405723639</v>
      </c>
      <c r="N318" s="302">
        <v>0.32457393622860031</v>
      </c>
      <c r="O318" s="302">
        <f t="shared" si="142"/>
        <v>20.970051450371894</v>
      </c>
    </row>
    <row r="319" spans="1:15" s="236" customFormat="1" x14ac:dyDescent="0.2">
      <c r="A319" s="237" t="str">
        <f>name!E$8</f>
        <v>Skilled trades occupations</v>
      </c>
      <c r="B319" s="302">
        <v>2.3897718958008825</v>
      </c>
      <c r="C319" s="302">
        <v>0.24177023446783344</v>
      </c>
      <c r="D319" s="302">
        <v>0.11367578315312699</v>
      </c>
      <c r="E319" s="302">
        <f t="shared" si="140"/>
        <v>2.7452179134218428</v>
      </c>
      <c r="F319" s="303"/>
      <c r="G319" s="302">
        <v>2.0462897472405248</v>
      </c>
      <c r="H319" s="302">
        <v>0.20446783687480002</v>
      </c>
      <c r="I319" s="302">
        <v>0.28273143861765021</v>
      </c>
      <c r="J319" s="302">
        <f>SUM(G319:I319)</f>
        <v>2.5334890227329749</v>
      </c>
      <c r="K319" s="303"/>
      <c r="L319" s="302">
        <v>1.9825844879589085</v>
      </c>
      <c r="M319" s="302">
        <v>0.49480749475893981</v>
      </c>
      <c r="N319" s="302">
        <v>0.37043491755564173</v>
      </c>
      <c r="O319" s="302">
        <f t="shared" si="142"/>
        <v>2.8478269002734899</v>
      </c>
    </row>
    <row r="320" spans="1:15" s="236" customFormat="1" x14ac:dyDescent="0.2">
      <c r="A320" s="237" t="str">
        <f>name!E$9</f>
        <v>Caring, leisure and other service occupations</v>
      </c>
      <c r="B320" s="302">
        <v>4.9391962017807627</v>
      </c>
      <c r="C320" s="302">
        <v>1.8869536174667085</v>
      </c>
      <c r="D320" s="302">
        <v>0.13910897424712937</v>
      </c>
      <c r="E320" s="302">
        <f t="shared" si="140"/>
        <v>6.9652587934946002</v>
      </c>
      <c r="F320" s="303"/>
      <c r="G320" s="302">
        <v>4.9478991325904973</v>
      </c>
      <c r="H320" s="302">
        <v>1.7176069335841355</v>
      </c>
      <c r="I320" s="302">
        <v>0.55953718873447911</v>
      </c>
      <c r="J320" s="302">
        <f t="shared" ref="J320:J323" si="143">SUM(G320:I320)</f>
        <v>7.2250432549091119</v>
      </c>
      <c r="K320" s="303"/>
      <c r="L320" s="302">
        <v>5.2556003015857078</v>
      </c>
      <c r="M320" s="302">
        <v>1.8436055145502781</v>
      </c>
      <c r="N320" s="302">
        <v>0.57805115673965213</v>
      </c>
      <c r="O320" s="302">
        <f t="shared" si="142"/>
        <v>7.6772569728756377</v>
      </c>
    </row>
    <row r="321" spans="1:15" s="236" customFormat="1" x14ac:dyDescent="0.2">
      <c r="A321" s="237" t="str">
        <f>name!E$10</f>
        <v>Sales and customer service occupations</v>
      </c>
      <c r="B321" s="302">
        <v>2.3847346734243846</v>
      </c>
      <c r="C321" s="302">
        <v>1.838250685391285</v>
      </c>
      <c r="D321" s="302">
        <v>7.6339745312209648E-2</v>
      </c>
      <c r="E321" s="302">
        <f t="shared" si="140"/>
        <v>4.2993251041278793</v>
      </c>
      <c r="F321" s="303"/>
      <c r="G321" s="302">
        <v>2.3978571125601502</v>
      </c>
      <c r="H321" s="302">
        <v>1.7039769748526021</v>
      </c>
      <c r="I321" s="302">
        <v>0.21410734229894704</v>
      </c>
      <c r="J321" s="302">
        <f t="shared" si="143"/>
        <v>4.3159414297116996</v>
      </c>
      <c r="K321" s="303"/>
      <c r="L321" s="302">
        <v>2.2402874858799313</v>
      </c>
      <c r="M321" s="302">
        <v>1.9183747470876364</v>
      </c>
      <c r="N321" s="302">
        <v>0.22979583892108166</v>
      </c>
      <c r="O321" s="302">
        <f t="shared" si="142"/>
        <v>4.3884580718886488</v>
      </c>
    </row>
    <row r="322" spans="1:15" s="236" customFormat="1" x14ac:dyDescent="0.2">
      <c r="A322" s="237" t="str">
        <f>name!E$11</f>
        <v>Process, plant and machine operatives</v>
      </c>
      <c r="B322" s="302">
        <v>1.7570303323233085</v>
      </c>
      <c r="C322" s="302">
        <v>0.71758674605650674</v>
      </c>
      <c r="D322" s="302">
        <v>4.2194596326608949E-2</v>
      </c>
      <c r="E322" s="302">
        <f t="shared" si="140"/>
        <v>2.5168116747064242</v>
      </c>
      <c r="F322" s="303"/>
      <c r="G322" s="302">
        <v>1.4365201552407521</v>
      </c>
      <c r="H322" s="302">
        <v>0.53023102054630189</v>
      </c>
      <c r="I322" s="302">
        <v>0.17273211123910023</v>
      </c>
      <c r="J322" s="302">
        <f t="shared" si="143"/>
        <v>2.1394832870261542</v>
      </c>
      <c r="K322" s="303"/>
      <c r="L322" s="302">
        <v>1.3575226401293046</v>
      </c>
      <c r="M322" s="302">
        <v>0.8802569787520349</v>
      </c>
      <c r="N322" s="302">
        <v>0.3083724304746685</v>
      </c>
      <c r="O322" s="302">
        <f t="shared" si="142"/>
        <v>2.5461520493560084</v>
      </c>
    </row>
    <row r="323" spans="1:15" s="236" customFormat="1" x14ac:dyDescent="0.2">
      <c r="A323" s="237" t="str">
        <f>name!E$12</f>
        <v>Elementary occupations</v>
      </c>
      <c r="B323" s="302">
        <v>3.5369410576277747</v>
      </c>
      <c r="C323" s="302">
        <v>3.7286037527515914</v>
      </c>
      <c r="D323" s="302">
        <v>5.1320499876586483E-2</v>
      </c>
      <c r="E323" s="302">
        <f t="shared" si="140"/>
        <v>7.3168653102559524</v>
      </c>
      <c r="F323" s="303"/>
      <c r="G323" s="302">
        <v>2.9861774404648527</v>
      </c>
      <c r="H323" s="302">
        <v>2.6502484623000484</v>
      </c>
      <c r="I323" s="302">
        <v>0.11893036406467403</v>
      </c>
      <c r="J323" s="302">
        <f t="shared" si="143"/>
        <v>5.7553562668295752</v>
      </c>
      <c r="K323" s="303"/>
      <c r="L323" s="302">
        <v>2.4035024902331887</v>
      </c>
      <c r="M323" s="302">
        <v>2.2925610222505823</v>
      </c>
      <c r="N323" s="302">
        <v>0.18405441924213739</v>
      </c>
      <c r="O323" s="302">
        <f t="shared" si="142"/>
        <v>4.8801179317259091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168.73995653958411</v>
      </c>
      <c r="C325" s="311">
        <f t="shared" ref="C325:E325" si="144">SUM(C315:C323)</f>
        <v>50.614508398463293</v>
      </c>
      <c r="D325" s="311">
        <f t="shared" si="144"/>
        <v>3.8755350619528715</v>
      </c>
      <c r="E325" s="311">
        <f t="shared" si="144"/>
        <v>223.23000000000025</v>
      </c>
      <c r="F325" s="311"/>
      <c r="G325" s="311">
        <f t="shared" ref="G325:J325" si="145">SUM(G315:G323)</f>
        <v>197.67074216046521</v>
      </c>
      <c r="H325" s="311">
        <f t="shared" si="145"/>
        <v>49.160409331058418</v>
      </c>
      <c r="I325" s="311">
        <f t="shared" si="145"/>
        <v>13.300848508476511</v>
      </c>
      <c r="J325" s="311">
        <f t="shared" si="145"/>
        <v>260.13200000000012</v>
      </c>
      <c r="K325" s="311"/>
      <c r="L325" s="311">
        <f t="shared" ref="L325:O325" si="146">SUM(L315:L323)</f>
        <v>197.09574267537312</v>
      </c>
      <c r="M325" s="311">
        <f t="shared" si="146"/>
        <v>52.275683518558523</v>
      </c>
      <c r="N325" s="311">
        <f t="shared" si="146"/>
        <v>13.856573806067995</v>
      </c>
      <c r="O325" s="311">
        <f t="shared" si="146"/>
        <v>263.22799999999967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4.7668415217759685</v>
      </c>
      <c r="C332" s="302">
        <v>2.3486091288132442</v>
      </c>
      <c r="D332" s="302">
        <v>3.3945991709355483</v>
      </c>
      <c r="E332" s="302">
        <f>SUM(B332:D332)</f>
        <v>10.510049821524762</v>
      </c>
      <c r="F332" s="303"/>
      <c r="G332" s="302">
        <v>4.4275621730802381</v>
      </c>
      <c r="H332" s="302">
        <v>2.7901483619833845</v>
      </c>
      <c r="I332" s="302">
        <v>4.2751150130115674</v>
      </c>
      <c r="J332" s="302">
        <f>SUM(G332:I332)</f>
        <v>11.492825548075189</v>
      </c>
      <c r="K332" s="303"/>
      <c r="L332" s="302">
        <v>3.9206042039285389</v>
      </c>
      <c r="M332" s="302">
        <v>2.8560330474262217</v>
      </c>
      <c r="N332" s="302">
        <v>4.6468223522403678</v>
      </c>
      <c r="O332" s="302">
        <f>SUM(L332:N332)</f>
        <v>11.423459603595127</v>
      </c>
    </row>
    <row r="333" spans="1:15" s="236" customFormat="1" x14ac:dyDescent="0.2">
      <c r="A333" s="237" t="str">
        <f>name!E$5</f>
        <v>Professional occupations</v>
      </c>
      <c r="B333" s="302">
        <v>186.53192046404652</v>
      </c>
      <c r="C333" s="302">
        <v>86.735464261279574</v>
      </c>
      <c r="D333" s="302">
        <v>26.323123564715594</v>
      </c>
      <c r="E333" s="302">
        <f t="shared" ref="E333:E340" si="147">SUM(B333:D333)</f>
        <v>299.59050829004173</v>
      </c>
      <c r="F333" s="303"/>
      <c r="G333" s="302">
        <v>184.20034925139703</v>
      </c>
      <c r="H333" s="302">
        <v>89.022545605035177</v>
      </c>
      <c r="I333" s="302">
        <v>39.956124583534574</v>
      </c>
      <c r="J333" s="302">
        <f t="shared" ref="J333:J335" si="148">SUM(G333:I333)</f>
        <v>313.17901943996679</v>
      </c>
      <c r="K333" s="303"/>
      <c r="L333" s="302">
        <v>192.15057831578713</v>
      </c>
      <c r="M333" s="302">
        <v>96.553636307256511</v>
      </c>
      <c r="N333" s="302">
        <v>37.845435283007987</v>
      </c>
      <c r="O333" s="302">
        <f t="shared" ref="O333:O340" si="149">SUM(L333:N333)</f>
        <v>326.54964990605163</v>
      </c>
    </row>
    <row r="334" spans="1:15" s="236" customFormat="1" x14ac:dyDescent="0.2">
      <c r="A334" s="237" t="str">
        <f>name!E$6</f>
        <v>Associate professional occupations</v>
      </c>
      <c r="B334" s="302">
        <v>8.8823419488312201</v>
      </c>
      <c r="C334" s="302">
        <v>10.974762292103883</v>
      </c>
      <c r="D334" s="302">
        <v>13.137730483211515</v>
      </c>
      <c r="E334" s="302">
        <f t="shared" si="147"/>
        <v>32.994834724146614</v>
      </c>
      <c r="F334" s="303"/>
      <c r="G334" s="302">
        <v>8.7041389129679221</v>
      </c>
      <c r="H334" s="302">
        <v>10.535026391648655</v>
      </c>
      <c r="I334" s="302">
        <v>13.720621932076593</v>
      </c>
      <c r="J334" s="302">
        <f t="shared" si="148"/>
        <v>32.959787236693174</v>
      </c>
      <c r="K334" s="303"/>
      <c r="L334" s="302">
        <v>6.8478800866708971</v>
      </c>
      <c r="M334" s="302">
        <v>8.9748569148936532</v>
      </c>
      <c r="N334" s="302">
        <v>13.021679084316188</v>
      </c>
      <c r="O334" s="302">
        <f t="shared" si="149"/>
        <v>28.844416085880738</v>
      </c>
    </row>
    <row r="335" spans="1:15" s="236" customFormat="1" x14ac:dyDescent="0.2">
      <c r="A335" s="237" t="str">
        <f>name!E$7</f>
        <v>Administrative and secretarial occupations</v>
      </c>
      <c r="B335" s="302">
        <v>5.6084575883361909</v>
      </c>
      <c r="C335" s="302">
        <v>5.4354035023046068</v>
      </c>
      <c r="D335" s="302">
        <v>1.190992413041708</v>
      </c>
      <c r="E335" s="302">
        <f t="shared" si="147"/>
        <v>12.234853503682505</v>
      </c>
      <c r="F335" s="303"/>
      <c r="G335" s="302">
        <v>4.1866046475858862</v>
      </c>
      <c r="H335" s="302">
        <v>4.3658434917177047</v>
      </c>
      <c r="I335" s="302">
        <v>1.2573511071638852</v>
      </c>
      <c r="J335" s="302">
        <f t="shared" si="148"/>
        <v>9.8097992464674757</v>
      </c>
      <c r="K335" s="303"/>
      <c r="L335" s="302">
        <v>2.6431901040192787</v>
      </c>
      <c r="M335" s="302">
        <v>2.3432422773120152</v>
      </c>
      <c r="N335" s="302">
        <v>0.80490537923752226</v>
      </c>
      <c r="O335" s="302">
        <f t="shared" si="149"/>
        <v>5.7913377605688163</v>
      </c>
    </row>
    <row r="336" spans="1:15" s="236" customFormat="1" x14ac:dyDescent="0.2">
      <c r="A336" s="237" t="str">
        <f>name!E$8</f>
        <v>Skilled trades occupations</v>
      </c>
      <c r="B336" s="302">
        <v>1.1670456612891253</v>
      </c>
      <c r="C336" s="302">
        <v>0.8903089772253775</v>
      </c>
      <c r="D336" s="302">
        <v>0.96504876947772877</v>
      </c>
      <c r="E336" s="302">
        <f t="shared" si="147"/>
        <v>3.0224034079922317</v>
      </c>
      <c r="F336" s="303"/>
      <c r="G336" s="302">
        <v>0.78971371100499399</v>
      </c>
      <c r="H336" s="302">
        <v>0.59982712966794693</v>
      </c>
      <c r="I336" s="302">
        <v>1.063921523939509</v>
      </c>
      <c r="J336" s="302">
        <f>SUM(G336:I336)</f>
        <v>2.4534623646124496</v>
      </c>
      <c r="K336" s="303"/>
      <c r="L336" s="302">
        <v>0.41138672588159308</v>
      </c>
      <c r="M336" s="302">
        <v>0.38125088071369967</v>
      </c>
      <c r="N336" s="302">
        <v>1.1701448565530499</v>
      </c>
      <c r="O336" s="302">
        <f t="shared" si="149"/>
        <v>1.9627824631483426</v>
      </c>
    </row>
    <row r="337" spans="1:15" s="236" customFormat="1" x14ac:dyDescent="0.2">
      <c r="A337" s="237" t="str">
        <f>name!E$9</f>
        <v>Caring, leisure and other service occupations</v>
      </c>
      <c r="B337" s="302">
        <v>13.975158917586821</v>
      </c>
      <c r="C337" s="302">
        <v>19.186260084726879</v>
      </c>
      <c r="D337" s="302">
        <v>3.3028740569095345</v>
      </c>
      <c r="E337" s="302">
        <f t="shared" si="147"/>
        <v>36.464293059223237</v>
      </c>
      <c r="F337" s="303"/>
      <c r="G337" s="302">
        <v>11.145543282595664</v>
      </c>
      <c r="H337" s="302">
        <v>16.370411769267559</v>
      </c>
      <c r="I337" s="302">
        <v>4.6350376124069061</v>
      </c>
      <c r="J337" s="302">
        <f t="shared" ref="J337:J340" si="150">SUM(G337:I337)</f>
        <v>32.150992664270127</v>
      </c>
      <c r="K337" s="303"/>
      <c r="L337" s="302">
        <v>11.080073983519009</v>
      </c>
      <c r="M337" s="302">
        <v>11.98499596996947</v>
      </c>
      <c r="N337" s="302">
        <v>7.0742077998962012</v>
      </c>
      <c r="O337" s="302">
        <f t="shared" si="149"/>
        <v>30.139277753384679</v>
      </c>
    </row>
    <row r="338" spans="1:15" s="236" customFormat="1" x14ac:dyDescent="0.2">
      <c r="A338" s="237" t="str">
        <f>name!E$10</f>
        <v>Sales and customer service occupations</v>
      </c>
      <c r="B338" s="302">
        <v>0.56981981688174843</v>
      </c>
      <c r="C338" s="302">
        <v>0.71243669608915616</v>
      </c>
      <c r="D338" s="302">
        <v>0.72564541287323336</v>
      </c>
      <c r="E338" s="302">
        <f t="shared" si="147"/>
        <v>2.0079019258441382</v>
      </c>
      <c r="F338" s="303"/>
      <c r="G338" s="302">
        <v>0.44616072820337904</v>
      </c>
      <c r="H338" s="302">
        <v>0.61519118358692582</v>
      </c>
      <c r="I338" s="302">
        <v>0.61219183302761626</v>
      </c>
      <c r="J338" s="302">
        <f t="shared" si="150"/>
        <v>1.6735437448179211</v>
      </c>
      <c r="K338" s="303"/>
      <c r="L338" s="302">
        <v>0.37097927615432635</v>
      </c>
      <c r="M338" s="302">
        <v>0.57347776579474019</v>
      </c>
      <c r="N338" s="302">
        <v>0.61322419954372687</v>
      </c>
      <c r="O338" s="302">
        <f t="shared" si="149"/>
        <v>1.5576812414927934</v>
      </c>
    </row>
    <row r="339" spans="1:15" s="236" customFormat="1" x14ac:dyDescent="0.2">
      <c r="A339" s="237" t="str">
        <f>name!E$11</f>
        <v>Process, plant and machine operatives</v>
      </c>
      <c r="B339" s="302">
        <v>0.32515467443376739</v>
      </c>
      <c r="C339" s="302">
        <v>0.76985548446257612</v>
      </c>
      <c r="D339" s="302">
        <v>11.705701179682274</v>
      </c>
      <c r="E339" s="302">
        <f t="shared" si="147"/>
        <v>12.800711338578617</v>
      </c>
      <c r="F339" s="303"/>
      <c r="G339" s="302">
        <v>0.21866500595496746</v>
      </c>
      <c r="H339" s="302">
        <v>0.55940730928317139</v>
      </c>
      <c r="I339" s="302">
        <v>14.197793884071512</v>
      </c>
      <c r="J339" s="302">
        <f t="shared" si="150"/>
        <v>14.975866199309651</v>
      </c>
      <c r="K339" s="303"/>
      <c r="L339" s="302">
        <v>0.12884248855254549</v>
      </c>
      <c r="M339" s="302">
        <v>0.54146362514077762</v>
      </c>
      <c r="N339" s="302">
        <v>15.480733908155548</v>
      </c>
      <c r="O339" s="302">
        <f t="shared" si="149"/>
        <v>16.151040021848871</v>
      </c>
    </row>
    <row r="340" spans="1:15" s="236" customFormat="1" x14ac:dyDescent="0.2">
      <c r="A340" s="237" t="str">
        <f>name!E$12</f>
        <v>Elementary occupations</v>
      </c>
      <c r="B340" s="302">
        <v>0.87625941482933312</v>
      </c>
      <c r="C340" s="302">
        <v>13.387899564409242</v>
      </c>
      <c r="D340" s="302">
        <v>0.63928494972804562</v>
      </c>
      <c r="E340" s="302">
        <f t="shared" si="147"/>
        <v>14.90344392896662</v>
      </c>
      <c r="F340" s="303"/>
      <c r="G340" s="302">
        <v>0.59026229669061747</v>
      </c>
      <c r="H340" s="302">
        <v>9.1495987496625109</v>
      </c>
      <c r="I340" s="302">
        <v>0.4928425094341054</v>
      </c>
      <c r="J340" s="302">
        <f t="shared" si="150"/>
        <v>10.232703555787234</v>
      </c>
      <c r="K340" s="303"/>
      <c r="L340" s="302">
        <v>0.22046481667318285</v>
      </c>
      <c r="M340" s="302">
        <v>2.840043209979159</v>
      </c>
      <c r="N340" s="302">
        <v>0.77184713737658606</v>
      </c>
      <c r="O340" s="302">
        <f t="shared" si="149"/>
        <v>3.832355164028928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222.70300000801072</v>
      </c>
      <c r="C342" s="311">
        <f t="shared" ref="C342:E342" si="151">SUM(C332:C340)</f>
        <v>140.44099999141454</v>
      </c>
      <c r="D342" s="311">
        <f t="shared" si="151"/>
        <v>61.385000000575175</v>
      </c>
      <c r="E342" s="311">
        <f t="shared" si="151"/>
        <v>424.52900000000045</v>
      </c>
      <c r="F342" s="311"/>
      <c r="G342" s="311">
        <f t="shared" ref="G342:J342" si="152">SUM(G332:G340)</f>
        <v>214.70900000948069</v>
      </c>
      <c r="H342" s="311">
        <f t="shared" si="152"/>
        <v>134.00799999185304</v>
      </c>
      <c r="I342" s="311">
        <f t="shared" si="152"/>
        <v>80.210999998666281</v>
      </c>
      <c r="J342" s="311">
        <f t="shared" si="152"/>
        <v>428.92800000000005</v>
      </c>
      <c r="K342" s="311"/>
      <c r="L342" s="311">
        <f t="shared" ref="L342:O342" si="153">SUM(L332:L340)</f>
        <v>217.77400000118649</v>
      </c>
      <c r="M342" s="311">
        <f t="shared" si="153"/>
        <v>127.04899999848624</v>
      </c>
      <c r="N342" s="311">
        <f t="shared" si="153"/>
        <v>81.429000000327179</v>
      </c>
      <c r="O342" s="311">
        <f t="shared" si="153"/>
        <v>426.25199999999995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17.768258632800556</v>
      </c>
      <c r="C349" s="302">
        <v>4.5269132523935953</v>
      </c>
      <c r="D349" s="302">
        <v>2.2358416437324058</v>
      </c>
      <c r="E349" s="302">
        <f>SUM(B349:D349)</f>
        <v>24.531013528926557</v>
      </c>
      <c r="F349" s="303"/>
      <c r="G349" s="302">
        <v>20.696974208551186</v>
      </c>
      <c r="H349" s="302">
        <v>5.5333045815764326</v>
      </c>
      <c r="I349" s="302">
        <v>4.2288809373396861</v>
      </c>
      <c r="J349" s="302">
        <f>SUM(G349:I349)</f>
        <v>30.459159727467306</v>
      </c>
      <c r="K349" s="303"/>
      <c r="L349" s="302">
        <v>22.118847314610232</v>
      </c>
      <c r="M349" s="302">
        <v>5.9262367281940831</v>
      </c>
      <c r="N349" s="302">
        <v>3.8583564611627317</v>
      </c>
      <c r="O349" s="302">
        <f>SUM(L349:N349)</f>
        <v>31.903440503967047</v>
      </c>
    </row>
    <row r="350" spans="1:15" s="236" customFormat="1" x14ac:dyDescent="0.2">
      <c r="A350" s="237" t="str">
        <f>name!E$5</f>
        <v>Professional occupations</v>
      </c>
      <c r="B350" s="302">
        <v>123.5673353527098</v>
      </c>
      <c r="C350" s="302">
        <v>63.360570104805028</v>
      </c>
      <c r="D350" s="302">
        <v>16.549564350719834</v>
      </c>
      <c r="E350" s="302">
        <f t="shared" ref="E350:E357" si="154">SUM(B350:D350)</f>
        <v>203.47746980823467</v>
      </c>
      <c r="F350" s="303"/>
      <c r="G350" s="302">
        <v>151.67786894081488</v>
      </c>
      <c r="H350" s="302">
        <v>64.585084622780798</v>
      </c>
      <c r="I350" s="302">
        <v>22.751124125038249</v>
      </c>
      <c r="J350" s="302">
        <f t="shared" ref="J350:J352" si="155">SUM(G350:I350)</f>
        <v>239.0140776886339</v>
      </c>
      <c r="K350" s="303"/>
      <c r="L350" s="302">
        <v>168.57637652384153</v>
      </c>
      <c r="M350" s="302">
        <v>69.876219458109773</v>
      </c>
      <c r="N350" s="302">
        <v>23.441872247501472</v>
      </c>
      <c r="O350" s="302">
        <f t="shared" ref="O350:O357" si="156">SUM(L350:N350)</f>
        <v>261.8944682294528</v>
      </c>
    </row>
    <row r="351" spans="1:15" s="236" customFormat="1" x14ac:dyDescent="0.2">
      <c r="A351" s="237" t="str">
        <f>name!E$6</f>
        <v>Associate professional occupations</v>
      </c>
      <c r="B351" s="302">
        <v>47.612836056444266</v>
      </c>
      <c r="C351" s="302">
        <v>27.421937459526177</v>
      </c>
      <c r="D351" s="302">
        <v>6.6373481063468684</v>
      </c>
      <c r="E351" s="302">
        <f t="shared" si="154"/>
        <v>81.672121622317306</v>
      </c>
      <c r="F351" s="303"/>
      <c r="G351" s="302">
        <v>56.545530120115515</v>
      </c>
      <c r="H351" s="302">
        <v>27.893505286632596</v>
      </c>
      <c r="I351" s="302">
        <v>6.6551655609020965</v>
      </c>
      <c r="J351" s="302">
        <f t="shared" si="155"/>
        <v>91.094200967650195</v>
      </c>
      <c r="K351" s="303"/>
      <c r="L351" s="302">
        <v>56.65049605945989</v>
      </c>
      <c r="M351" s="302">
        <v>26.228358010507502</v>
      </c>
      <c r="N351" s="302">
        <v>8.0640318742629802</v>
      </c>
      <c r="O351" s="302">
        <f t="shared" si="156"/>
        <v>90.942885944230369</v>
      </c>
    </row>
    <row r="352" spans="1:15" s="236" customFormat="1" x14ac:dyDescent="0.2">
      <c r="A352" s="237" t="str">
        <f>name!E$7</f>
        <v>Administrative and secretarial occupations</v>
      </c>
      <c r="B352" s="302">
        <v>26.490557599672712</v>
      </c>
      <c r="C352" s="302">
        <v>7.788975237958395</v>
      </c>
      <c r="D352" s="302">
        <v>1.4958070566669548</v>
      </c>
      <c r="E352" s="302">
        <f t="shared" si="154"/>
        <v>35.775339894298064</v>
      </c>
      <c r="F352" s="303"/>
      <c r="G352" s="302">
        <v>26.183281467835215</v>
      </c>
      <c r="H352" s="302">
        <v>6.1018186420272134</v>
      </c>
      <c r="I352" s="302">
        <v>1.3363668781108426</v>
      </c>
      <c r="J352" s="302">
        <f t="shared" si="155"/>
        <v>33.621466987973271</v>
      </c>
      <c r="K352" s="303"/>
      <c r="L352" s="302">
        <v>20.053757726861384</v>
      </c>
      <c r="M352" s="302">
        <v>2.9155000436705718</v>
      </c>
      <c r="N352" s="302">
        <v>0.86017739178298336</v>
      </c>
      <c r="O352" s="302">
        <f t="shared" si="156"/>
        <v>23.82943516231494</v>
      </c>
    </row>
    <row r="353" spans="1:15" s="236" customFormat="1" x14ac:dyDescent="0.2">
      <c r="A353" s="237" t="str">
        <f>name!E$8</f>
        <v>Skilled trades occupations</v>
      </c>
      <c r="B353" s="302">
        <v>1.9117727641862965</v>
      </c>
      <c r="C353" s="302">
        <v>1.6348612661483708</v>
      </c>
      <c r="D353" s="302">
        <v>0.41677942721915395</v>
      </c>
      <c r="E353" s="302">
        <f t="shared" si="154"/>
        <v>3.9634134575538211</v>
      </c>
      <c r="F353" s="303"/>
      <c r="G353" s="302">
        <v>1.6204567912086536</v>
      </c>
      <c r="H353" s="302">
        <v>1.1353856856833549</v>
      </c>
      <c r="I353" s="302">
        <v>0.70985693827571716</v>
      </c>
      <c r="J353" s="302">
        <f>SUM(G353:I353)</f>
        <v>3.4656994151677258</v>
      </c>
      <c r="K353" s="303"/>
      <c r="L353" s="302">
        <v>1.1738045472557874</v>
      </c>
      <c r="M353" s="302">
        <v>0.65549819679112897</v>
      </c>
      <c r="N353" s="302">
        <v>0.56327012285088418</v>
      </c>
      <c r="O353" s="302">
        <f t="shared" si="156"/>
        <v>2.3925728668978006</v>
      </c>
    </row>
    <row r="354" spans="1:15" s="236" customFormat="1" x14ac:dyDescent="0.2">
      <c r="A354" s="237" t="str">
        <f>name!E$9</f>
        <v>Caring, leisure and other service occupations</v>
      </c>
      <c r="B354" s="302">
        <v>102.21401539450802</v>
      </c>
      <c r="C354" s="302">
        <v>54.56428226890074</v>
      </c>
      <c r="D354" s="302">
        <v>14.371687433606498</v>
      </c>
      <c r="E354" s="302">
        <f t="shared" si="154"/>
        <v>171.14998509701525</v>
      </c>
      <c r="F354" s="303"/>
      <c r="G354" s="302">
        <v>107.55265632421712</v>
      </c>
      <c r="H354" s="302">
        <v>47.257195018844776</v>
      </c>
      <c r="I354" s="302">
        <v>16.324358657729697</v>
      </c>
      <c r="J354" s="302">
        <f t="shared" ref="J354:J357" si="157">SUM(G354:I354)</f>
        <v>171.1342100007916</v>
      </c>
      <c r="K354" s="303"/>
      <c r="L354" s="302">
        <v>131.28940384221573</v>
      </c>
      <c r="M354" s="302">
        <v>45.175075922915489</v>
      </c>
      <c r="N354" s="302">
        <v>19.117446102209424</v>
      </c>
      <c r="O354" s="302">
        <f t="shared" si="156"/>
        <v>195.58192586734063</v>
      </c>
    </row>
    <row r="355" spans="1:15" s="236" customFormat="1" x14ac:dyDescent="0.2">
      <c r="A355" s="237" t="str">
        <f>name!E$10</f>
        <v>Sales and customer service occupations</v>
      </c>
      <c r="B355" s="302">
        <v>3.8360485573758014</v>
      </c>
      <c r="C355" s="302">
        <v>2.2992411327512663</v>
      </c>
      <c r="D355" s="302">
        <v>0.44794516966916348</v>
      </c>
      <c r="E355" s="302">
        <f t="shared" si="154"/>
        <v>6.5832348597962316</v>
      </c>
      <c r="F355" s="303"/>
      <c r="G355" s="302">
        <v>3.8154377688638688</v>
      </c>
      <c r="H355" s="302">
        <v>1.858823659940035</v>
      </c>
      <c r="I355" s="302">
        <v>0.459756609950142</v>
      </c>
      <c r="J355" s="302">
        <f t="shared" si="157"/>
        <v>6.1340180387540464</v>
      </c>
      <c r="K355" s="303"/>
      <c r="L355" s="302">
        <v>3.8609687962030694</v>
      </c>
      <c r="M355" s="302">
        <v>1.7973448038272599</v>
      </c>
      <c r="N355" s="302">
        <v>0.52249889045898323</v>
      </c>
      <c r="O355" s="302">
        <f t="shared" si="156"/>
        <v>6.1808124904893127</v>
      </c>
    </row>
    <row r="356" spans="1:15" s="236" customFormat="1" x14ac:dyDescent="0.2">
      <c r="A356" s="237" t="str">
        <f>name!E$11</f>
        <v>Process, plant and machine operatives</v>
      </c>
      <c r="B356" s="302">
        <v>0.48722375105500487</v>
      </c>
      <c r="C356" s="302">
        <v>1.8117199471503387</v>
      </c>
      <c r="D356" s="302">
        <v>0.12606431224335884</v>
      </c>
      <c r="E356" s="302">
        <f t="shared" si="154"/>
        <v>2.4250080104487024</v>
      </c>
      <c r="F356" s="303"/>
      <c r="G356" s="302">
        <v>0.40895778831944868</v>
      </c>
      <c r="H356" s="302">
        <v>1.6103128668682551</v>
      </c>
      <c r="I356" s="302">
        <v>0.24596513802806469</v>
      </c>
      <c r="J356" s="302">
        <f t="shared" si="157"/>
        <v>2.2652357932157683</v>
      </c>
      <c r="K356" s="303"/>
      <c r="L356" s="302">
        <v>0.32672997133003545</v>
      </c>
      <c r="M356" s="302">
        <v>1.3404077687957987</v>
      </c>
      <c r="N356" s="302">
        <v>0.14941962091947</v>
      </c>
      <c r="O356" s="302">
        <f t="shared" si="156"/>
        <v>1.8165573610453043</v>
      </c>
    </row>
    <row r="357" spans="1:15" s="236" customFormat="1" x14ac:dyDescent="0.2">
      <c r="A357" s="237" t="str">
        <f>name!E$12</f>
        <v>Elementary occupations</v>
      </c>
      <c r="B357" s="302">
        <v>2.2659518933194227</v>
      </c>
      <c r="C357" s="302">
        <v>8.7604993294141575</v>
      </c>
      <c r="D357" s="302">
        <v>0.22096249867585169</v>
      </c>
      <c r="E357" s="302">
        <f t="shared" si="154"/>
        <v>11.247413721409432</v>
      </c>
      <c r="F357" s="303"/>
      <c r="G357" s="302">
        <v>2.1498365896979355</v>
      </c>
      <c r="H357" s="302">
        <v>5.907569632222005</v>
      </c>
      <c r="I357" s="302">
        <v>0.2315251584264468</v>
      </c>
      <c r="J357" s="302">
        <f t="shared" si="157"/>
        <v>8.2889313803463871</v>
      </c>
      <c r="K357" s="303"/>
      <c r="L357" s="302">
        <v>1.2436152173912003</v>
      </c>
      <c r="M357" s="302">
        <v>2.448359066394814</v>
      </c>
      <c r="N357" s="302">
        <v>0.13692729047623772</v>
      </c>
      <c r="O357" s="302">
        <f t="shared" si="156"/>
        <v>3.8289015742622521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326.15400000207194</v>
      </c>
      <c r="C359" s="311">
        <f t="shared" ref="C359:E359" si="158">SUM(C349:C357)</f>
        <v>172.16899999904808</v>
      </c>
      <c r="D359" s="311">
        <f t="shared" si="158"/>
        <v>42.501999998880088</v>
      </c>
      <c r="E359" s="311">
        <f t="shared" si="158"/>
        <v>540.82500000000005</v>
      </c>
      <c r="F359" s="311"/>
      <c r="G359" s="311">
        <f t="shared" ref="G359:J359" si="159">SUM(G349:G357)</f>
        <v>370.65099999962388</v>
      </c>
      <c r="H359" s="311">
        <f t="shared" si="159"/>
        <v>161.88299999657545</v>
      </c>
      <c r="I359" s="311">
        <f t="shared" si="159"/>
        <v>52.943000003800947</v>
      </c>
      <c r="J359" s="311">
        <f t="shared" si="159"/>
        <v>585.4770000000002</v>
      </c>
      <c r="K359" s="311"/>
      <c r="L359" s="311">
        <f t="shared" ref="L359:O359" si="160">SUM(L349:L357)</f>
        <v>405.29399999916888</v>
      </c>
      <c r="M359" s="311">
        <f t="shared" si="160"/>
        <v>156.36299999920641</v>
      </c>
      <c r="N359" s="311">
        <f t="shared" si="160"/>
        <v>56.714000001625166</v>
      </c>
      <c r="O359" s="311">
        <f t="shared" si="160"/>
        <v>618.37100000000044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10.940221562342952</v>
      </c>
      <c r="C366" s="302">
        <v>2.306981224168632</v>
      </c>
      <c r="D366" s="302">
        <v>5.1647745257472168</v>
      </c>
      <c r="E366" s="302">
        <f>SUM(B366:D366)</f>
        <v>18.411977312258802</v>
      </c>
      <c r="F366" s="303"/>
      <c r="G366" s="302">
        <v>9.6103037374177482</v>
      </c>
      <c r="H366" s="302">
        <v>2.8205257960917223</v>
      </c>
      <c r="I366" s="302">
        <v>8.3681925042373297</v>
      </c>
      <c r="J366" s="302">
        <f>SUM(G366:I366)</f>
        <v>20.799022037746802</v>
      </c>
      <c r="K366" s="303"/>
      <c r="L366" s="302">
        <v>11.836422344310098</v>
      </c>
      <c r="M366" s="302">
        <v>4.6282885945425916</v>
      </c>
      <c r="N366" s="302">
        <v>12.143328111360001</v>
      </c>
      <c r="O366" s="302">
        <f>SUM(L366:N366)</f>
        <v>28.608039050212689</v>
      </c>
    </row>
    <row r="367" spans="1:15" s="236" customFormat="1" x14ac:dyDescent="0.2">
      <c r="A367" s="237" t="str">
        <f>name!E$5</f>
        <v>Professional occupations</v>
      </c>
      <c r="B367" s="302">
        <v>19.099052439589268</v>
      </c>
      <c r="C367" s="302">
        <v>9.6516032250845871</v>
      </c>
      <c r="D367" s="302">
        <v>12.886938942141198</v>
      </c>
      <c r="E367" s="302">
        <f t="shared" ref="E367:E374" si="161">SUM(B367:D367)</f>
        <v>41.637594606815057</v>
      </c>
      <c r="F367" s="303"/>
      <c r="G367" s="302">
        <v>21.261227363648917</v>
      </c>
      <c r="H367" s="302">
        <v>11.62063628117796</v>
      </c>
      <c r="I367" s="302">
        <v>14.424565223625949</v>
      </c>
      <c r="J367" s="302">
        <f t="shared" ref="J367:J369" si="162">SUM(G367:I367)</f>
        <v>47.306428868452826</v>
      </c>
      <c r="K367" s="303"/>
      <c r="L367" s="302">
        <v>27.589350925524574</v>
      </c>
      <c r="M367" s="302">
        <v>18.808133048565171</v>
      </c>
      <c r="N367" s="302">
        <v>14.492700240513425</v>
      </c>
      <c r="O367" s="302">
        <f t="shared" ref="O367:O374" si="163">SUM(L367:N367)</f>
        <v>60.890184214603167</v>
      </c>
    </row>
    <row r="368" spans="1:15" s="236" customFormat="1" x14ac:dyDescent="0.2">
      <c r="A368" s="237" t="str">
        <f>name!E$6</f>
        <v>Associate professional occupations</v>
      </c>
      <c r="B368" s="302">
        <v>25.059403299083229</v>
      </c>
      <c r="C368" s="302">
        <v>17.829332693492777</v>
      </c>
      <c r="D368" s="302">
        <v>39.682155099428265</v>
      </c>
      <c r="E368" s="302">
        <f t="shared" si="161"/>
        <v>82.570891092004274</v>
      </c>
      <c r="F368" s="303"/>
      <c r="G368" s="302">
        <v>24.000602154134867</v>
      </c>
      <c r="H368" s="302">
        <v>16.836892465912815</v>
      </c>
      <c r="I368" s="302">
        <v>49.913465154045895</v>
      </c>
      <c r="J368" s="302">
        <f t="shared" si="162"/>
        <v>90.750959774093573</v>
      </c>
      <c r="K368" s="303"/>
      <c r="L368" s="302">
        <v>28.989890639932042</v>
      </c>
      <c r="M368" s="302">
        <v>21.96051320159722</v>
      </c>
      <c r="N368" s="302">
        <v>58.46257239656363</v>
      </c>
      <c r="O368" s="302">
        <f t="shared" si="163"/>
        <v>109.4129762380929</v>
      </c>
    </row>
    <row r="369" spans="1:15" s="236" customFormat="1" x14ac:dyDescent="0.2">
      <c r="A369" s="237" t="str">
        <f>name!E$7</f>
        <v>Administrative and secretarial occupations</v>
      </c>
      <c r="B369" s="302">
        <v>6.1665608698938268</v>
      </c>
      <c r="C369" s="302">
        <v>8.6134251354487841</v>
      </c>
      <c r="D369" s="302">
        <v>0.68012714557574516</v>
      </c>
      <c r="E369" s="302">
        <f t="shared" si="161"/>
        <v>15.460113150918357</v>
      </c>
      <c r="F369" s="303"/>
      <c r="G369" s="302">
        <v>5.207507583132438</v>
      </c>
      <c r="H369" s="302">
        <v>7.2506103556110117</v>
      </c>
      <c r="I369" s="302">
        <v>1.0579024820778782</v>
      </c>
      <c r="J369" s="302">
        <f t="shared" si="162"/>
        <v>13.516020420821327</v>
      </c>
      <c r="K369" s="303"/>
      <c r="L369" s="302">
        <v>4.6760985627562617</v>
      </c>
      <c r="M369" s="302">
        <v>7.5250909489750768</v>
      </c>
      <c r="N369" s="302">
        <v>0.78377099921283189</v>
      </c>
      <c r="O369" s="302">
        <f t="shared" si="163"/>
        <v>12.984960510944171</v>
      </c>
    </row>
    <row r="370" spans="1:15" s="236" customFormat="1" x14ac:dyDescent="0.2">
      <c r="A370" s="237" t="str">
        <f>name!E$8</f>
        <v>Skilled trades occupations</v>
      </c>
      <c r="B370" s="302">
        <v>5.6733339828268363</v>
      </c>
      <c r="C370" s="302">
        <v>1.9486792648314242</v>
      </c>
      <c r="D370" s="302">
        <v>3.9264574328723048</v>
      </c>
      <c r="E370" s="302">
        <f t="shared" si="161"/>
        <v>11.548470680530565</v>
      </c>
      <c r="F370" s="303"/>
      <c r="G370" s="302">
        <v>3.8462640285852827</v>
      </c>
      <c r="H370" s="302">
        <v>1.4187624215372439</v>
      </c>
      <c r="I370" s="302">
        <v>5.7957006790299115</v>
      </c>
      <c r="J370" s="302">
        <f>SUM(G370:I370)</f>
        <v>11.060727129152438</v>
      </c>
      <c r="K370" s="303"/>
      <c r="L370" s="302">
        <v>3.5385916695542372</v>
      </c>
      <c r="M370" s="302">
        <v>2.5135085691028798</v>
      </c>
      <c r="N370" s="302">
        <v>8.6062149908628456</v>
      </c>
      <c r="O370" s="302">
        <f t="shared" si="163"/>
        <v>14.658315229519962</v>
      </c>
    </row>
    <row r="371" spans="1:15" s="236" customFormat="1" x14ac:dyDescent="0.2">
      <c r="A371" s="237" t="str">
        <f>name!E$9</f>
        <v>Caring, leisure and other service occupations</v>
      </c>
      <c r="B371" s="302">
        <v>3.2343397476218141</v>
      </c>
      <c r="C371" s="302">
        <v>6.7969788036972627</v>
      </c>
      <c r="D371" s="302">
        <v>1.1466752241576552</v>
      </c>
      <c r="E371" s="302">
        <f t="shared" si="161"/>
        <v>11.177993775476732</v>
      </c>
      <c r="F371" s="303"/>
      <c r="G371" s="302">
        <v>2.4598974475232813</v>
      </c>
      <c r="H371" s="302">
        <v>5.3002119152209959</v>
      </c>
      <c r="I371" s="302">
        <v>1.7825030078131257</v>
      </c>
      <c r="J371" s="302">
        <f t="shared" ref="J371:J374" si="164">SUM(G371:I371)</f>
        <v>9.5426123705574035</v>
      </c>
      <c r="K371" s="303"/>
      <c r="L371" s="302">
        <v>2.8482606079684722</v>
      </c>
      <c r="M371" s="302">
        <v>7.2266074065575436</v>
      </c>
      <c r="N371" s="302">
        <v>2.5212163006923247</v>
      </c>
      <c r="O371" s="302">
        <f t="shared" si="163"/>
        <v>12.596084315218341</v>
      </c>
    </row>
    <row r="372" spans="1:15" s="236" customFormat="1" x14ac:dyDescent="0.2">
      <c r="A372" s="237" t="str">
        <f>name!E$10</f>
        <v>Sales and customer service occupations</v>
      </c>
      <c r="B372" s="302">
        <v>2.7724271200810513</v>
      </c>
      <c r="C372" s="302">
        <v>3.2300049825061299</v>
      </c>
      <c r="D372" s="302">
        <v>1.161282737392096</v>
      </c>
      <c r="E372" s="302">
        <f t="shared" si="161"/>
        <v>7.1637148399792769</v>
      </c>
      <c r="F372" s="303"/>
      <c r="G372" s="302">
        <v>2.2207343429201174</v>
      </c>
      <c r="H372" s="302">
        <v>2.7774653066163748</v>
      </c>
      <c r="I372" s="302">
        <v>1.235344165370392</v>
      </c>
      <c r="J372" s="302">
        <f t="shared" si="164"/>
        <v>6.2335438149068843</v>
      </c>
      <c r="K372" s="303"/>
      <c r="L372" s="302">
        <v>2.3108567820394827</v>
      </c>
      <c r="M372" s="302">
        <v>3.747894511661765</v>
      </c>
      <c r="N372" s="302">
        <v>1.4096379064199873</v>
      </c>
      <c r="O372" s="302">
        <f t="shared" si="163"/>
        <v>7.4683892001212344</v>
      </c>
    </row>
    <row r="373" spans="1:15" s="236" customFormat="1" x14ac:dyDescent="0.2">
      <c r="A373" s="237" t="str">
        <f>name!E$11</f>
        <v>Process, plant and machine operatives</v>
      </c>
      <c r="B373" s="302">
        <v>0.30311689719231416</v>
      </c>
      <c r="C373" s="302">
        <v>0.4481912848692795</v>
      </c>
      <c r="D373" s="302">
        <v>0.13055361700210494</v>
      </c>
      <c r="E373" s="302">
        <f t="shared" si="161"/>
        <v>0.88186179906369855</v>
      </c>
      <c r="F373" s="303"/>
      <c r="G373" s="302">
        <v>0.19197883055195025</v>
      </c>
      <c r="H373" s="302">
        <v>0.38472517918716809</v>
      </c>
      <c r="I373" s="302">
        <v>0.16095638415201383</v>
      </c>
      <c r="J373" s="302">
        <f t="shared" si="164"/>
        <v>0.73766039389113214</v>
      </c>
      <c r="K373" s="303"/>
      <c r="L373" s="302">
        <v>0.19517687782710152</v>
      </c>
      <c r="M373" s="302">
        <v>0.4068341284830535</v>
      </c>
      <c r="N373" s="302">
        <v>0.22208256728017051</v>
      </c>
      <c r="O373" s="302">
        <f t="shared" si="163"/>
        <v>0.82409357359032553</v>
      </c>
    </row>
    <row r="374" spans="1:15" s="236" customFormat="1" x14ac:dyDescent="0.2">
      <c r="A374" s="237" t="str">
        <f>name!E$12</f>
        <v>Elementary occupations</v>
      </c>
      <c r="B374" s="302">
        <v>1.3159147099958681</v>
      </c>
      <c r="C374" s="302">
        <v>10.83310986463319</v>
      </c>
      <c r="D374" s="302">
        <v>0.18135816832409782</v>
      </c>
      <c r="E374" s="302">
        <f t="shared" si="161"/>
        <v>12.330382742953155</v>
      </c>
      <c r="F374" s="303"/>
      <c r="G374" s="302">
        <v>0.85048451209424325</v>
      </c>
      <c r="H374" s="302">
        <v>7.2011702780833913</v>
      </c>
      <c r="I374" s="302">
        <v>0.18837040019956611</v>
      </c>
      <c r="J374" s="302">
        <f t="shared" si="164"/>
        <v>8.2400251903772013</v>
      </c>
      <c r="K374" s="303"/>
      <c r="L374" s="302">
        <v>0.71267789541816695</v>
      </c>
      <c r="M374" s="302">
        <v>5.0664132253092919</v>
      </c>
      <c r="N374" s="302">
        <v>0.21286654696953816</v>
      </c>
      <c r="O374" s="302">
        <f t="shared" si="163"/>
        <v>5.9919576676969974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74.564370628627159</v>
      </c>
      <c r="C376" s="311">
        <f t="shared" ref="C376:E376" si="165">SUM(C366:C374)</f>
        <v>61.658306478732072</v>
      </c>
      <c r="D376" s="311">
        <f t="shared" si="165"/>
        <v>64.960322892640676</v>
      </c>
      <c r="E376" s="311">
        <f t="shared" si="165"/>
        <v>201.18299999999988</v>
      </c>
      <c r="F376" s="311"/>
      <c r="G376" s="311">
        <f t="shared" ref="G376:J376" si="166">SUM(G366:G374)</f>
        <v>69.64900000000884</v>
      </c>
      <c r="H376" s="311">
        <f t="shared" si="166"/>
        <v>55.61099999943869</v>
      </c>
      <c r="I376" s="311">
        <f t="shared" si="166"/>
        <v>82.927000000552042</v>
      </c>
      <c r="J376" s="311">
        <f t="shared" si="166"/>
        <v>208.18699999999959</v>
      </c>
      <c r="K376" s="311"/>
      <c r="L376" s="311">
        <f t="shared" ref="L376:O376" si="167">SUM(L366:L374)</f>
        <v>82.697326305330435</v>
      </c>
      <c r="M376" s="311">
        <f t="shared" si="167"/>
        <v>71.883283634794594</v>
      </c>
      <c r="N376" s="311">
        <f t="shared" si="167"/>
        <v>98.85439005987476</v>
      </c>
      <c r="O376" s="311">
        <f t="shared" si="167"/>
        <v>253.43499999999977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11.083738417582914</v>
      </c>
      <c r="C383" s="302">
        <v>1.5252755365013553</v>
      </c>
      <c r="D383" s="302">
        <v>3.9194447440158546</v>
      </c>
      <c r="E383" s="302">
        <f>SUM(B383:D383)</f>
        <v>16.528458698100124</v>
      </c>
      <c r="F383" s="303"/>
      <c r="G383" s="302">
        <v>10.346801564473012</v>
      </c>
      <c r="H383" s="302">
        <v>2.1556060630887059</v>
      </c>
      <c r="I383" s="302">
        <v>6.2132567795454854</v>
      </c>
      <c r="J383" s="302">
        <f>SUM(G383:I383)</f>
        <v>18.715664407107205</v>
      </c>
      <c r="K383" s="303"/>
      <c r="L383" s="302">
        <v>12.970314669616993</v>
      </c>
      <c r="M383" s="302">
        <v>3.1196180341150037</v>
      </c>
      <c r="N383" s="302">
        <v>8.9030739438269055</v>
      </c>
      <c r="O383" s="302">
        <f>SUM(L383:N383)</f>
        <v>24.9930066475589</v>
      </c>
    </row>
    <row r="384" spans="1:15" s="236" customFormat="1" x14ac:dyDescent="0.2">
      <c r="A384" s="237" t="str">
        <f>name!E$5</f>
        <v>Professional occupations</v>
      </c>
      <c r="B384" s="302">
        <v>33.817313405665963</v>
      </c>
      <c r="C384" s="302">
        <v>8.8645741817367512</v>
      </c>
      <c r="D384" s="302">
        <v>7.1996362295910679</v>
      </c>
      <c r="E384" s="302">
        <f t="shared" ref="E384:E391" si="168">SUM(B384:D384)</f>
        <v>49.881523816993777</v>
      </c>
      <c r="F384" s="303"/>
      <c r="G384" s="302">
        <v>35.589743490460272</v>
      </c>
      <c r="H384" s="302">
        <v>10.838033754012784</v>
      </c>
      <c r="I384" s="302">
        <v>8.9554276804834245</v>
      </c>
      <c r="J384" s="302">
        <f t="shared" ref="J384:J386" si="169">SUM(G384:I384)</f>
        <v>55.38320492495648</v>
      </c>
      <c r="K384" s="303"/>
      <c r="L384" s="302">
        <v>46.610500242027264</v>
      </c>
      <c r="M384" s="302">
        <v>15.071151259494444</v>
      </c>
      <c r="N384" s="302">
        <v>10.03732177459222</v>
      </c>
      <c r="O384" s="302">
        <f t="shared" ref="O384:O391" si="170">SUM(L384:N384)</f>
        <v>71.718973276113928</v>
      </c>
    </row>
    <row r="385" spans="1:15" s="236" customFormat="1" x14ac:dyDescent="0.2">
      <c r="A385" s="237" t="str">
        <f>name!E$6</f>
        <v>Associate professional occupations</v>
      </c>
      <c r="B385" s="302">
        <v>14.661079667423474</v>
      </c>
      <c r="C385" s="302">
        <v>7.1176631426962835</v>
      </c>
      <c r="D385" s="302">
        <v>4.9525834621006686</v>
      </c>
      <c r="E385" s="302">
        <f t="shared" si="168"/>
        <v>26.731326272220429</v>
      </c>
      <c r="F385" s="303"/>
      <c r="G385" s="302">
        <v>14.967258192003113</v>
      </c>
      <c r="H385" s="302">
        <v>7.3510104934575473</v>
      </c>
      <c r="I385" s="302">
        <v>6.2158733562923265</v>
      </c>
      <c r="J385" s="302">
        <f t="shared" si="169"/>
        <v>28.534142041752986</v>
      </c>
      <c r="K385" s="303"/>
      <c r="L385" s="302">
        <v>17.28235131340751</v>
      </c>
      <c r="M385" s="302">
        <v>8.158657656013574</v>
      </c>
      <c r="N385" s="302">
        <v>5.9085403051549354</v>
      </c>
      <c r="O385" s="302">
        <f t="shared" si="170"/>
        <v>31.34954927457602</v>
      </c>
    </row>
    <row r="386" spans="1:15" s="236" customFormat="1" x14ac:dyDescent="0.2">
      <c r="A386" s="237" t="str">
        <f>name!E$7</f>
        <v>Administrative and secretarial occupations</v>
      </c>
      <c r="B386" s="302">
        <v>7.6240599746412849</v>
      </c>
      <c r="C386" s="302">
        <v>4.6168636991083982</v>
      </c>
      <c r="D386" s="302">
        <v>1.1316824870715769</v>
      </c>
      <c r="E386" s="302">
        <f t="shared" si="168"/>
        <v>13.372606160821261</v>
      </c>
      <c r="F386" s="303"/>
      <c r="G386" s="302">
        <v>7.2034550040038585</v>
      </c>
      <c r="H386" s="302">
        <v>3.9515829111344827</v>
      </c>
      <c r="I386" s="302">
        <v>0.92377222301276307</v>
      </c>
      <c r="J386" s="302">
        <f t="shared" si="169"/>
        <v>12.078810138151104</v>
      </c>
      <c r="K386" s="303"/>
      <c r="L386" s="302">
        <v>6.8383918782840381</v>
      </c>
      <c r="M386" s="302">
        <v>3.3005263970821295</v>
      </c>
      <c r="N386" s="302">
        <v>0.64480624666066311</v>
      </c>
      <c r="O386" s="302">
        <f t="shared" si="170"/>
        <v>10.78372452202683</v>
      </c>
    </row>
    <row r="387" spans="1:15" s="236" customFormat="1" x14ac:dyDescent="0.2">
      <c r="A387" s="237" t="str">
        <f>name!E$8</f>
        <v>Skilled trades occupations</v>
      </c>
      <c r="B387" s="302">
        <v>3.0995489276919126</v>
      </c>
      <c r="C387" s="302">
        <v>0.79304227601914157</v>
      </c>
      <c r="D387" s="302">
        <v>1.1933527330498246</v>
      </c>
      <c r="E387" s="302">
        <f t="shared" si="168"/>
        <v>5.085943936760879</v>
      </c>
      <c r="F387" s="303"/>
      <c r="G387" s="302">
        <v>2.0893248544019984</v>
      </c>
      <c r="H387" s="302">
        <v>0.76538185151810734</v>
      </c>
      <c r="I387" s="302">
        <v>2.1048721847636491</v>
      </c>
      <c r="J387" s="302">
        <f>SUM(G387:I387)</f>
        <v>4.9595788906837548</v>
      </c>
      <c r="K387" s="303"/>
      <c r="L387" s="302">
        <v>2.6454919665132786</v>
      </c>
      <c r="M387" s="302">
        <v>1.0042492744729334</v>
      </c>
      <c r="N387" s="302">
        <v>3.7327586704632778</v>
      </c>
      <c r="O387" s="302">
        <f t="shared" si="170"/>
        <v>7.3824999114494894</v>
      </c>
    </row>
    <row r="388" spans="1:15" s="236" customFormat="1" x14ac:dyDescent="0.2">
      <c r="A388" s="237" t="str">
        <f>name!E$9</f>
        <v>Caring, leisure and other service occupations</v>
      </c>
      <c r="B388" s="302">
        <v>9.8461298852791135</v>
      </c>
      <c r="C388" s="302">
        <v>9.7265143446944862</v>
      </c>
      <c r="D388" s="302">
        <v>5.5195422645072592</v>
      </c>
      <c r="E388" s="302">
        <f t="shared" si="168"/>
        <v>25.092186494480856</v>
      </c>
      <c r="F388" s="303"/>
      <c r="G388" s="302">
        <v>9.0594550503387339</v>
      </c>
      <c r="H388" s="302">
        <v>9.8380738399047925</v>
      </c>
      <c r="I388" s="302">
        <v>6.9326344255205195</v>
      </c>
      <c r="J388" s="302">
        <f t="shared" ref="J388:J391" si="171">SUM(G388:I388)</f>
        <v>25.830163315764047</v>
      </c>
      <c r="K388" s="303"/>
      <c r="L388" s="302">
        <v>8.0674456360878395</v>
      </c>
      <c r="M388" s="302">
        <v>11.770606154226476</v>
      </c>
      <c r="N388" s="302">
        <v>10.008588729067425</v>
      </c>
      <c r="O388" s="302">
        <f t="shared" si="170"/>
        <v>29.846640519381744</v>
      </c>
    </row>
    <row r="389" spans="1:15" s="236" customFormat="1" x14ac:dyDescent="0.2">
      <c r="A389" s="237" t="str">
        <f>name!E$10</f>
        <v>Sales and customer service occupations</v>
      </c>
      <c r="B389" s="302">
        <v>2.2794194852559171</v>
      </c>
      <c r="C389" s="302">
        <v>1.847449879158964</v>
      </c>
      <c r="D389" s="302">
        <v>1.1937077513303627</v>
      </c>
      <c r="E389" s="302">
        <f t="shared" si="168"/>
        <v>5.3205771157452446</v>
      </c>
      <c r="F389" s="303"/>
      <c r="G389" s="302">
        <v>2.0022339150261241</v>
      </c>
      <c r="H389" s="302">
        <v>2.9406653880129361</v>
      </c>
      <c r="I389" s="302">
        <v>1.6032322955656046</v>
      </c>
      <c r="J389" s="302">
        <f t="shared" si="171"/>
        <v>6.5461315986046653</v>
      </c>
      <c r="K389" s="303"/>
      <c r="L389" s="302">
        <v>2.2828831062874979</v>
      </c>
      <c r="M389" s="302">
        <v>3.4830992255480004</v>
      </c>
      <c r="N389" s="302">
        <v>1.6610251032829948</v>
      </c>
      <c r="O389" s="302">
        <f t="shared" si="170"/>
        <v>7.4270074351184938</v>
      </c>
    </row>
    <row r="390" spans="1:15" s="236" customFormat="1" x14ac:dyDescent="0.2">
      <c r="A390" s="237" t="str">
        <f>name!E$11</f>
        <v>Process, plant and machine operatives</v>
      </c>
      <c r="B390" s="302">
        <v>0.86498931719252492</v>
      </c>
      <c r="C390" s="302">
        <v>0.71211802550666903</v>
      </c>
      <c r="D390" s="302">
        <v>0.12199496363210945</v>
      </c>
      <c r="E390" s="302">
        <f t="shared" si="168"/>
        <v>1.6991023063313033</v>
      </c>
      <c r="F390" s="303"/>
      <c r="G390" s="302">
        <v>0.59349953542260958</v>
      </c>
      <c r="H390" s="302">
        <v>1.1074918638056268</v>
      </c>
      <c r="I390" s="302">
        <v>0.19647589375594196</v>
      </c>
      <c r="J390" s="302">
        <f t="shared" si="171"/>
        <v>1.8974672929841783</v>
      </c>
      <c r="K390" s="303"/>
      <c r="L390" s="302">
        <v>0.40667841744774258</v>
      </c>
      <c r="M390" s="302">
        <v>1.6319166787744142</v>
      </c>
      <c r="N390" s="302">
        <v>0.22307509981026213</v>
      </c>
      <c r="O390" s="302">
        <f t="shared" si="170"/>
        <v>2.2616701960324188</v>
      </c>
    </row>
    <row r="391" spans="1:15" s="236" customFormat="1" x14ac:dyDescent="0.2">
      <c r="A391" s="237" t="str">
        <f>name!E$12</f>
        <v>Elementary occupations</v>
      </c>
      <c r="B391" s="302">
        <v>2.0837209184234426</v>
      </c>
      <c r="C391" s="302">
        <v>5.3104989149320687</v>
      </c>
      <c r="D391" s="302">
        <v>0.40305536519063268</v>
      </c>
      <c r="E391" s="302">
        <f t="shared" si="168"/>
        <v>7.7972751985461439</v>
      </c>
      <c r="F391" s="303"/>
      <c r="G391" s="302">
        <v>1.58752527359234</v>
      </c>
      <c r="H391" s="302">
        <v>4.1919264663814308</v>
      </c>
      <c r="I391" s="302">
        <v>0.36438565002172674</v>
      </c>
      <c r="J391" s="302">
        <f t="shared" si="171"/>
        <v>6.1438373899954977</v>
      </c>
      <c r="K391" s="303"/>
      <c r="L391" s="302">
        <v>1.9327675924132779</v>
      </c>
      <c r="M391" s="302">
        <v>2.7056525169143453</v>
      </c>
      <c r="N391" s="302">
        <v>0.38150810841470639</v>
      </c>
      <c r="O391" s="302">
        <f t="shared" si="170"/>
        <v>5.0199282177423301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85.359999999156543</v>
      </c>
      <c r="C393" s="311">
        <f t="shared" ref="C393:E393" si="172">SUM(C383:C391)</f>
        <v>40.514000000354123</v>
      </c>
      <c r="D393" s="311">
        <f t="shared" si="172"/>
        <v>25.635000000489352</v>
      </c>
      <c r="E393" s="311">
        <f t="shared" si="172"/>
        <v>151.50900000000001</v>
      </c>
      <c r="F393" s="311"/>
      <c r="G393" s="311">
        <f t="shared" ref="G393:J393" si="173">SUM(G383:G391)</f>
        <v>83.43929687972205</v>
      </c>
      <c r="H393" s="311">
        <f t="shared" si="173"/>
        <v>43.139772631316418</v>
      </c>
      <c r="I393" s="311">
        <f t="shared" si="173"/>
        <v>33.509930488961444</v>
      </c>
      <c r="J393" s="311">
        <f t="shared" si="173"/>
        <v>160.08899999999991</v>
      </c>
      <c r="K393" s="311"/>
      <c r="L393" s="311">
        <f t="shared" ref="L393:O393" si="174">SUM(L383:L391)</f>
        <v>99.03682482208545</v>
      </c>
      <c r="M393" s="311">
        <f t="shared" si="174"/>
        <v>50.245477196641332</v>
      </c>
      <c r="N393" s="311">
        <f t="shared" si="174"/>
        <v>41.50069798127339</v>
      </c>
      <c r="O393" s="311">
        <f t="shared" si="174"/>
        <v>190.78300000000013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London Enterprise Panel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London Enterprise Panel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London Enterprise Panel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626.95060123201665</v>
      </c>
      <c r="C8" s="11">
        <f t="array" ref="C8:C16">MMULT(aggregation!$B$13:$AA$21,'Occ T2'!C8:C33)</f>
        <v>725.35796960730227</v>
      </c>
      <c r="D8" s="11">
        <f t="array" ref="D8:D16">MMULT(aggregation!$B$13:$AA$21,'Occ T2'!D8:D33)</f>
        <v>725.56724287003135</v>
      </c>
      <c r="E8" s="11">
        <f t="array" ref="E8:E16">MMULT(aggregation!$B$13:$AA$21,'Occ T2'!E8:E33)</f>
        <v>754.60084776632789</v>
      </c>
      <c r="F8" s="11">
        <f t="array" ref="F8:F16">MMULT(aggregation!$B$13:$AA$21,'Occ T2'!F8:F33)</f>
        <v>825.90186485529705</v>
      </c>
      <c r="G8" s="11"/>
      <c r="H8" s="11">
        <f>F8-D8</f>
        <v>100.3346219852657</v>
      </c>
      <c r="I8" s="11">
        <f t="array" ref="I8:I16">MMULT(aggregation!$B$13:$AA$21,'Occ T2'!I8:I33)</f>
        <v>413.95001383421095</v>
      </c>
      <c r="J8" s="11">
        <f>SUM(H8:I8)</f>
        <v>514.28463581947665</v>
      </c>
      <c r="L8" s="10" t="str">
        <f>name!E4</f>
        <v>Managers, directors and senior officials</v>
      </c>
      <c r="M8" s="11">
        <f t="array" ref="M8:M16">MMULT(aggregation!$B$13:$AA$21,'Occ T2'!M8:M33)</f>
        <v>407.13658169031703</v>
      </c>
      <c r="N8" s="11">
        <f t="array" ref="N8:N16">MMULT(aggregation!$B$13:$AA$21,'Occ T2'!N8:N33)</f>
        <v>462.36160593880334</v>
      </c>
      <c r="O8" s="11">
        <f t="array" ref="O8:O16">MMULT(aggregation!$B$13:$AA$21,'Occ T2'!O8:O33)</f>
        <v>456.24353828639374</v>
      </c>
      <c r="P8" s="11">
        <f t="array" ref="P8:P16">MMULT(aggregation!$B$13:$AA$21,'Occ T2'!P8:P33)</f>
        <v>466.00340633529424</v>
      </c>
      <c r="Q8" s="11">
        <f t="array" ref="Q8:Q16">MMULT(aggregation!$B$13:$AA$21,'Occ T2'!Q8:Q33)</f>
        <v>499.04166040191842</v>
      </c>
      <c r="R8" s="11"/>
      <c r="S8" s="11">
        <f>Q8-O8</f>
        <v>42.798122115524677</v>
      </c>
      <c r="T8" s="11">
        <f t="array" ref="T8:T16">MMULT(aggregation!$B$13:$AA$21,'Occ T2'!T8:T33)</f>
        <v>233.4315586657778</v>
      </c>
      <c r="U8" s="11">
        <f>SUM(S8:T8)</f>
        <v>276.22968078130248</v>
      </c>
      <c r="W8" s="10" t="str">
        <f>name!E4</f>
        <v>Managers, directors and senior officials</v>
      </c>
      <c r="X8" s="11">
        <f t="array" ref="X8:X16">MMULT(aggregation!$B$13:$AA$21,'Occ T2'!X8:X33)</f>
        <v>219.81401954170002</v>
      </c>
      <c r="Y8" s="11">
        <f t="array" ref="Y8:Y16">MMULT(aggregation!$B$13:$AA$21,'Occ T2'!Y8:Y33)</f>
        <v>262.9963636684987</v>
      </c>
      <c r="Z8" s="11">
        <f t="array" ref="Z8:Z16">MMULT(aggregation!$B$13:$AA$21,'Occ T2'!Z8:Z33)</f>
        <v>269.32370458363761</v>
      </c>
      <c r="AA8" s="11">
        <f t="array" ref="AA8:AA16">MMULT(aggregation!$B$13:$AA$21,'Occ T2'!AA8:AA33)</f>
        <v>288.59744143103364</v>
      </c>
      <c r="AB8" s="11">
        <f t="array" ref="AB8:AB16">MMULT(aggregation!$B$13:$AA$21,'Occ T2'!AB8:AB33)</f>
        <v>326.86020445337874</v>
      </c>
      <c r="AC8" s="11"/>
      <c r="AD8" s="11">
        <f>AB8-Z8</f>
        <v>57.536499869741135</v>
      </c>
      <c r="AE8" s="11">
        <f t="array" ref="AE8:AE16">MMULT(aggregation!$B$13:$AA$21,'Occ T2'!AE8:AE33)</f>
        <v>180.51845516843306</v>
      </c>
      <c r="AF8" s="11">
        <f>SUM(AD8:AE8)</f>
        <v>238.0549550381742</v>
      </c>
    </row>
    <row r="9" spans="1:32" x14ac:dyDescent="0.2">
      <c r="A9" t="str">
        <f>name!E5</f>
        <v>Professional occupations</v>
      </c>
      <c r="B9" s="11">
        <v>1518.0233774325097</v>
      </c>
      <c r="C9" s="11">
        <v>1742.7664538158397</v>
      </c>
      <c r="D9" s="11">
        <v>1815.9512380167871</v>
      </c>
      <c r="E9" s="11">
        <v>1979.144396394242</v>
      </c>
      <c r="F9" s="11">
        <v>2144.2415092923402</v>
      </c>
      <c r="G9" s="11"/>
      <c r="H9" s="11">
        <f t="shared" ref="H9:H16" si="0">F9-D9</f>
        <v>328.2902712755531</v>
      </c>
      <c r="I9" s="11">
        <v>952.96158066612452</v>
      </c>
      <c r="J9" s="11">
        <f t="shared" ref="J9:J15" si="1">SUM(H9:I9)</f>
        <v>1281.2518519416776</v>
      </c>
      <c r="L9" s="10" t="str">
        <f>name!E5</f>
        <v>Professional occupations</v>
      </c>
      <c r="M9" s="11">
        <v>756.84257741961403</v>
      </c>
      <c r="N9" s="11">
        <v>878.67181467831585</v>
      </c>
      <c r="O9" s="11">
        <v>904.16238962305408</v>
      </c>
      <c r="P9" s="11">
        <v>989.99001234910031</v>
      </c>
      <c r="Q9" s="11">
        <v>1068.2832800139167</v>
      </c>
      <c r="R9" s="11"/>
      <c r="S9" s="11">
        <f t="shared" ref="S9:S16" si="2">Q9-O9</f>
        <v>164.12089039086266</v>
      </c>
      <c r="T9" s="11">
        <v>394.99978764785931</v>
      </c>
      <c r="U9" s="11">
        <f t="shared" ref="U9:U12" si="3">SUM(S9:T9)</f>
        <v>559.12067803872196</v>
      </c>
      <c r="W9" s="10" t="str">
        <f>name!E5</f>
        <v>Professional occupations</v>
      </c>
      <c r="X9" s="11">
        <v>761.18080001289513</v>
      </c>
      <c r="Y9" s="11">
        <v>864.09463913752393</v>
      </c>
      <c r="Z9" s="11">
        <v>911.78884839373245</v>
      </c>
      <c r="AA9" s="11">
        <v>989.15438404514043</v>
      </c>
      <c r="AB9" s="11">
        <v>1075.9582292784239</v>
      </c>
      <c r="AC9" s="11"/>
      <c r="AD9" s="11">
        <f t="shared" ref="AD9:AD16" si="4">AB9-Z9</f>
        <v>164.16938088469146</v>
      </c>
      <c r="AE9" s="11">
        <v>557.9617930182651</v>
      </c>
      <c r="AF9" s="11">
        <f t="shared" ref="AF9:AF12" si="5">SUM(AD9:AE9)</f>
        <v>722.13117390295656</v>
      </c>
    </row>
    <row r="10" spans="1:32" x14ac:dyDescent="0.2">
      <c r="A10" t="str">
        <f>name!E6</f>
        <v>Associate professional occupations</v>
      </c>
      <c r="B10" s="11">
        <v>973.69437119538429</v>
      </c>
      <c r="C10" s="11">
        <v>1036.6143404335335</v>
      </c>
      <c r="D10" s="11">
        <v>1087.2313343536885</v>
      </c>
      <c r="E10" s="11">
        <v>1085.1559815065339</v>
      </c>
      <c r="F10" s="11">
        <v>1152.7399367600835</v>
      </c>
      <c r="G10" s="11"/>
      <c r="H10" s="11">
        <f t="shared" si="0"/>
        <v>65.508602406395084</v>
      </c>
      <c r="I10" s="11">
        <v>512.01357823638887</v>
      </c>
      <c r="J10" s="11">
        <f t="shared" si="1"/>
        <v>577.52218064278395</v>
      </c>
      <c r="L10" s="10" t="str">
        <f>name!E6</f>
        <v>Associate professional occupations</v>
      </c>
      <c r="M10" s="11">
        <v>530.75257441653378</v>
      </c>
      <c r="N10" s="11">
        <v>557.43125516611167</v>
      </c>
      <c r="O10" s="11">
        <v>579.71335913285952</v>
      </c>
      <c r="P10" s="11">
        <v>564.36456333598562</v>
      </c>
      <c r="Q10" s="11">
        <v>586.71250185992062</v>
      </c>
      <c r="R10" s="11"/>
      <c r="S10" s="11">
        <f t="shared" si="2"/>
        <v>6.9991427270610984</v>
      </c>
      <c r="T10" s="11">
        <v>222.08096943221972</v>
      </c>
      <c r="U10" s="11">
        <f t="shared" si="3"/>
        <v>229.08011215928082</v>
      </c>
      <c r="W10" s="10" t="str">
        <f>name!E6</f>
        <v>Associate professional occupations</v>
      </c>
      <c r="X10" s="11">
        <v>442.94179677885143</v>
      </c>
      <c r="Y10" s="11">
        <v>479.18308526742186</v>
      </c>
      <c r="Z10" s="11">
        <v>507.51797522083001</v>
      </c>
      <c r="AA10" s="11">
        <v>520.79141817054801</v>
      </c>
      <c r="AB10" s="11">
        <v>566.02743490016235</v>
      </c>
      <c r="AC10" s="11"/>
      <c r="AD10" s="11">
        <f t="shared" si="4"/>
        <v>58.509459679332338</v>
      </c>
      <c r="AE10" s="11">
        <v>289.93260880416915</v>
      </c>
      <c r="AF10" s="11">
        <f t="shared" si="5"/>
        <v>348.44206848350149</v>
      </c>
    </row>
    <row r="11" spans="1:32" x14ac:dyDescent="0.2">
      <c r="A11" t="str">
        <f>name!E7</f>
        <v>Administrative and secretarial occupations</v>
      </c>
      <c r="B11" s="11">
        <v>502.58395382927637</v>
      </c>
      <c r="C11" s="11">
        <v>485.60817651781093</v>
      </c>
      <c r="D11" s="11">
        <v>493.02558696089795</v>
      </c>
      <c r="E11" s="11">
        <v>454.4219483228357</v>
      </c>
      <c r="F11" s="11">
        <v>414.55385008557846</v>
      </c>
      <c r="G11" s="11"/>
      <c r="H11" s="11">
        <f t="shared" si="0"/>
        <v>-78.471736875319493</v>
      </c>
      <c r="I11" s="11">
        <v>230.53632963752864</v>
      </c>
      <c r="J11" s="11">
        <f t="shared" si="1"/>
        <v>152.06459276220914</v>
      </c>
      <c r="L11" s="10" t="str">
        <f>name!E7</f>
        <v>Administrative and secretarial occupations</v>
      </c>
      <c r="M11" s="11">
        <v>110.67327298325674</v>
      </c>
      <c r="N11" s="11">
        <v>106.89851949528617</v>
      </c>
      <c r="O11" s="11">
        <v>122.82754144849328</v>
      </c>
      <c r="P11" s="11">
        <v>113.78405645407105</v>
      </c>
      <c r="Q11" s="11">
        <v>115.90630140818962</v>
      </c>
      <c r="R11" s="11"/>
      <c r="S11" s="11">
        <f t="shared" si="2"/>
        <v>-6.9212400403036582</v>
      </c>
      <c r="T11" s="11">
        <v>42.790855416425593</v>
      </c>
      <c r="U11" s="11">
        <f t="shared" si="3"/>
        <v>35.869615376121935</v>
      </c>
      <c r="W11" s="10" t="str">
        <f>name!E7</f>
        <v>Administrative and secretarial occupations</v>
      </c>
      <c r="X11" s="11">
        <v>391.91068084601972</v>
      </c>
      <c r="Y11" s="11">
        <v>378.70965702252477</v>
      </c>
      <c r="Z11" s="11">
        <v>370.19804551240435</v>
      </c>
      <c r="AA11" s="11">
        <v>340.6378918687646</v>
      </c>
      <c r="AB11" s="11">
        <v>298.64754867738867</v>
      </c>
      <c r="AC11" s="11"/>
      <c r="AD11" s="11">
        <f t="shared" si="4"/>
        <v>-71.550496835015679</v>
      </c>
      <c r="AE11" s="11">
        <v>187.74547422110302</v>
      </c>
      <c r="AF11" s="11">
        <f t="shared" si="5"/>
        <v>116.19497738608734</v>
      </c>
    </row>
    <row r="12" spans="1:32" x14ac:dyDescent="0.2">
      <c r="A12" t="str">
        <f>name!E8</f>
        <v>Skilled trades occupations</v>
      </c>
      <c r="B12" s="11">
        <v>438.35962363952046</v>
      </c>
      <c r="C12" s="11">
        <v>424.44137534224802</v>
      </c>
      <c r="D12" s="11">
        <v>361.84681581705661</v>
      </c>
      <c r="E12" s="11">
        <v>389.37961340086025</v>
      </c>
      <c r="F12" s="11">
        <v>408.61283106966783</v>
      </c>
      <c r="G12" s="11"/>
      <c r="H12" s="11">
        <f t="shared" si="0"/>
        <v>46.766015252611226</v>
      </c>
      <c r="I12" s="11">
        <v>171.60046536066392</v>
      </c>
      <c r="J12" s="11">
        <f t="shared" si="1"/>
        <v>218.36648061327514</v>
      </c>
      <c r="L12" s="10" t="str">
        <f>name!E8</f>
        <v>Skilled trades occupations</v>
      </c>
      <c r="M12" s="11">
        <v>390.4584633618947</v>
      </c>
      <c r="N12" s="11">
        <v>373.75929744620316</v>
      </c>
      <c r="O12" s="11">
        <v>309.97726411328358</v>
      </c>
      <c r="P12" s="11">
        <v>328.8249721879165</v>
      </c>
      <c r="Q12" s="11">
        <v>341.33457312210487</v>
      </c>
      <c r="R12" s="11"/>
      <c r="S12" s="11">
        <f t="shared" si="2"/>
        <v>31.357309008821289</v>
      </c>
      <c r="T12" s="11">
        <v>134.08085779905372</v>
      </c>
      <c r="U12" s="11">
        <f t="shared" si="3"/>
        <v>165.43816680787501</v>
      </c>
      <c r="W12" s="10" t="str">
        <f>name!E8</f>
        <v>Skilled trades occupations</v>
      </c>
      <c r="X12" s="11">
        <v>47.901160277625522</v>
      </c>
      <c r="Y12" s="11">
        <v>50.682077896044795</v>
      </c>
      <c r="Z12" s="11">
        <v>51.86955170377292</v>
      </c>
      <c r="AA12" s="11">
        <v>60.554641212943785</v>
      </c>
      <c r="AB12" s="11">
        <v>67.278257947562963</v>
      </c>
      <c r="AC12" s="11"/>
      <c r="AD12" s="11">
        <f t="shared" si="4"/>
        <v>15.408706243790043</v>
      </c>
      <c r="AE12" s="11">
        <v>37.519607561610165</v>
      </c>
      <c r="AF12" s="11">
        <f t="shared" si="5"/>
        <v>52.928313805400208</v>
      </c>
    </row>
    <row r="13" spans="1:32" x14ac:dyDescent="0.2">
      <c r="A13" t="str">
        <f>name!E9</f>
        <v>Caring, leisure and other service occupations</v>
      </c>
      <c r="B13" s="11">
        <v>359.29436580653049</v>
      </c>
      <c r="C13" s="11">
        <v>380.34278918345075</v>
      </c>
      <c r="D13" s="11">
        <v>358.5374280849245</v>
      </c>
      <c r="E13" s="11">
        <v>385.00773316057911</v>
      </c>
      <c r="F13" s="11">
        <v>408.59832214309648</v>
      </c>
      <c r="G13" s="11"/>
      <c r="H13" s="11">
        <f t="shared" si="0"/>
        <v>50.060894058171982</v>
      </c>
      <c r="I13" s="11">
        <v>208.88565009825552</v>
      </c>
      <c r="J13" s="11">
        <f>SUM(H13:I13)</f>
        <v>258.94654415642754</v>
      </c>
      <c r="L13" s="10" t="str">
        <f>name!E9</f>
        <v>Caring, leisure and other service occupations</v>
      </c>
      <c r="M13" s="11">
        <v>96.371869396689135</v>
      </c>
      <c r="N13" s="11">
        <v>107.66237689606155</v>
      </c>
      <c r="O13" s="11">
        <v>104.82967877097943</v>
      </c>
      <c r="P13" s="11">
        <v>119.11150669846731</v>
      </c>
      <c r="Q13" s="11">
        <v>133.86892257975225</v>
      </c>
      <c r="R13" s="11"/>
      <c r="S13" s="11">
        <f t="shared" si="2"/>
        <v>29.039243808772824</v>
      </c>
      <c r="T13" s="11">
        <v>55.974740556434291</v>
      </c>
      <c r="U13" s="11">
        <f>SUM(S13:T13)</f>
        <v>85.013984365207108</v>
      </c>
      <c r="W13" s="10" t="str">
        <f>name!E9</f>
        <v>Caring, leisure and other service occupations</v>
      </c>
      <c r="X13" s="11">
        <v>262.92249640984107</v>
      </c>
      <c r="Y13" s="11">
        <v>272.68041228738912</v>
      </c>
      <c r="Z13" s="11">
        <v>253.70774931394502</v>
      </c>
      <c r="AA13" s="11">
        <v>265.89622646211205</v>
      </c>
      <c r="AB13" s="11">
        <v>274.72939956334443</v>
      </c>
      <c r="AC13" s="11"/>
      <c r="AD13" s="11">
        <f t="shared" si="4"/>
        <v>21.021650249399414</v>
      </c>
      <c r="AE13" s="11">
        <v>152.91090954182121</v>
      </c>
      <c r="AF13" s="11">
        <f>SUM(AD13:AE13)</f>
        <v>173.93255979122063</v>
      </c>
    </row>
    <row r="14" spans="1:32" x14ac:dyDescent="0.2">
      <c r="A14" t="str">
        <f>name!E10</f>
        <v>Sales and customer service occupations</v>
      </c>
      <c r="B14" s="11">
        <v>395.8769692149844</v>
      </c>
      <c r="C14" s="11">
        <v>368.36121865662756</v>
      </c>
      <c r="D14" s="11">
        <v>362.10946186469334</v>
      </c>
      <c r="E14" s="11">
        <v>363.35327017560138</v>
      </c>
      <c r="F14" s="11">
        <v>361.51533692227389</v>
      </c>
      <c r="G14" s="11"/>
      <c r="H14" s="11">
        <f t="shared" si="0"/>
        <v>-0.59412494241945524</v>
      </c>
      <c r="I14" s="11">
        <v>165.11438526618346</v>
      </c>
      <c r="J14" s="11">
        <f t="shared" si="1"/>
        <v>164.52026032376401</v>
      </c>
      <c r="L14" s="10" t="str">
        <f>name!E10</f>
        <v>Sales and customer service occupations</v>
      </c>
      <c r="M14" s="11">
        <v>179.36592784884317</v>
      </c>
      <c r="N14" s="11">
        <v>169.5548666267739</v>
      </c>
      <c r="O14" s="11">
        <v>169.79494045253227</v>
      </c>
      <c r="P14" s="11">
        <v>172.20122763993882</v>
      </c>
      <c r="Q14" s="11">
        <v>175.74514980611843</v>
      </c>
      <c r="R14" s="11"/>
      <c r="S14" s="11">
        <f t="shared" si="2"/>
        <v>5.9502093535861604</v>
      </c>
      <c r="T14" s="11">
        <v>61.294639083605141</v>
      </c>
      <c r="U14" s="11">
        <f t="shared" ref="U14:U15" si="6">SUM(S14:T14)</f>
        <v>67.244848437191308</v>
      </c>
      <c r="W14" s="10" t="str">
        <f>name!E10</f>
        <v>Sales and customer service occupations</v>
      </c>
      <c r="X14" s="11">
        <v>216.51104136614083</v>
      </c>
      <c r="Y14" s="11">
        <v>198.80635202985331</v>
      </c>
      <c r="Z14" s="11">
        <v>192.31452141216081</v>
      </c>
      <c r="AA14" s="11">
        <v>191.15204253566259</v>
      </c>
      <c r="AB14" s="11">
        <v>185.77018711615534</v>
      </c>
      <c r="AC14" s="11"/>
      <c r="AD14" s="11">
        <f t="shared" si="4"/>
        <v>-6.5443342960054736</v>
      </c>
      <c r="AE14" s="11">
        <v>103.81974618257831</v>
      </c>
      <c r="AF14" s="11">
        <f t="shared" ref="AF14:AF15" si="7">SUM(AD14:AE14)</f>
        <v>97.27541188657284</v>
      </c>
    </row>
    <row r="15" spans="1:32" x14ac:dyDescent="0.2">
      <c r="A15" t="str">
        <f>name!E11</f>
        <v>Process, plant and machine operatives</v>
      </c>
      <c r="B15" s="11">
        <v>217.7311952187772</v>
      </c>
      <c r="C15" s="11">
        <v>240.42270316164104</v>
      </c>
      <c r="D15" s="11">
        <v>214.59269292128397</v>
      </c>
      <c r="E15" s="11">
        <v>243.0425419221026</v>
      </c>
      <c r="F15" s="11">
        <v>242.82089365783349</v>
      </c>
      <c r="G15" s="11"/>
      <c r="H15" s="11">
        <f t="shared" si="0"/>
        <v>28.228200736549525</v>
      </c>
      <c r="I15" s="11">
        <v>123.37787436511047</v>
      </c>
      <c r="J15" s="11">
        <f t="shared" si="1"/>
        <v>151.60607510166</v>
      </c>
      <c r="L15" s="10" t="str">
        <f>name!E11</f>
        <v>Process, plant and machine operatives</v>
      </c>
      <c r="M15" s="11">
        <v>197.3410771733212</v>
      </c>
      <c r="N15" s="11">
        <v>221.46900907133127</v>
      </c>
      <c r="O15" s="11">
        <v>194.79026492175353</v>
      </c>
      <c r="P15" s="11">
        <v>215.08127150863857</v>
      </c>
      <c r="Q15" s="11">
        <v>211.15990022655151</v>
      </c>
      <c r="R15" s="11"/>
      <c r="S15" s="11">
        <f t="shared" si="2"/>
        <v>16.369635304797981</v>
      </c>
      <c r="T15" s="11">
        <v>107.3923397198908</v>
      </c>
      <c r="U15" s="11">
        <f t="shared" si="6"/>
        <v>123.76197502468878</v>
      </c>
      <c r="W15" s="10" t="str">
        <f>name!E11</f>
        <v>Process, plant and machine operatives</v>
      </c>
      <c r="X15" s="11">
        <v>20.390118045456042</v>
      </c>
      <c r="Y15" s="11">
        <v>18.953694090309661</v>
      </c>
      <c r="Z15" s="11">
        <v>19.802427999530522</v>
      </c>
      <c r="AA15" s="11">
        <v>27.96127041346432</v>
      </c>
      <c r="AB15" s="11">
        <v>31.660993431281696</v>
      </c>
      <c r="AC15" s="11"/>
      <c r="AD15" s="11">
        <f t="shared" si="4"/>
        <v>11.858565431751174</v>
      </c>
      <c r="AE15" s="11">
        <v>15.985534645219673</v>
      </c>
      <c r="AF15" s="11">
        <f t="shared" si="7"/>
        <v>27.844100076970847</v>
      </c>
    </row>
    <row r="16" spans="1:32" x14ac:dyDescent="0.2">
      <c r="A16" t="str">
        <f>name!E12</f>
        <v>Elementary occupations</v>
      </c>
      <c r="B16" s="11">
        <v>546.3695424309991</v>
      </c>
      <c r="C16" s="11">
        <v>571.14797328154748</v>
      </c>
      <c r="D16" s="11">
        <v>523.59819911063721</v>
      </c>
      <c r="E16" s="11">
        <v>530.59966735091848</v>
      </c>
      <c r="F16" s="11">
        <v>526.79945521382763</v>
      </c>
      <c r="G16" s="11"/>
      <c r="H16" s="11">
        <f t="shared" si="0"/>
        <v>3.201256103190417</v>
      </c>
      <c r="I16" s="11">
        <v>266.0198965461218</v>
      </c>
      <c r="J16" s="11">
        <f>SUM(H16:I16)</f>
        <v>269.22115264931222</v>
      </c>
      <c r="L16" s="10" t="str">
        <f>name!E12</f>
        <v>Elementary occupations</v>
      </c>
      <c r="M16" s="11">
        <v>282.5382612163462</v>
      </c>
      <c r="N16" s="11">
        <v>286.67926408860512</v>
      </c>
      <c r="O16" s="11">
        <v>273.28856081936266</v>
      </c>
      <c r="P16" s="11">
        <v>281.89939275045617</v>
      </c>
      <c r="Q16" s="11">
        <v>276.88486960234417</v>
      </c>
      <c r="R16" s="11"/>
      <c r="S16" s="11">
        <f t="shared" si="2"/>
        <v>3.5963087829815095</v>
      </c>
      <c r="T16" s="11">
        <v>116.95562261258739</v>
      </c>
      <c r="U16" s="11">
        <f>SUM(S16:T16)</f>
        <v>120.5519313955689</v>
      </c>
      <c r="W16" s="10" t="str">
        <f>name!E12</f>
        <v>Elementary occupations</v>
      </c>
      <c r="X16" s="11">
        <v>263.83128121465245</v>
      </c>
      <c r="Y16" s="11">
        <v>284.46870919294219</v>
      </c>
      <c r="Z16" s="11">
        <v>250.30963829127438</v>
      </c>
      <c r="AA16" s="11">
        <v>248.70027460046256</v>
      </c>
      <c r="AB16" s="11">
        <v>249.91458561148318</v>
      </c>
      <c r="AC16" s="11"/>
      <c r="AD16" s="11">
        <f t="shared" si="4"/>
        <v>-0.39505267979120617</v>
      </c>
      <c r="AE16" s="11">
        <v>149.06427393353442</v>
      </c>
      <c r="AF16" s="11">
        <f>SUM(AD16:AE16)</f>
        <v>148.66922125374322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5578.8839999999982</v>
      </c>
      <c r="C18" s="34">
        <f>SUM(C8:C16)</f>
        <v>5975.0630000000019</v>
      </c>
      <c r="D18" s="34">
        <f>SUM(D8:D16)</f>
        <v>5942.46</v>
      </c>
      <c r="E18" s="34">
        <f>SUM(E8:E16)</f>
        <v>6184.7060000000001</v>
      </c>
      <c r="F18" s="34">
        <f>SUM(F8:F16)</f>
        <v>6485.7839999999978</v>
      </c>
      <c r="G18" s="11"/>
      <c r="H18" s="34">
        <f>SUM(H8:H16)</f>
        <v>543.32399999999802</v>
      </c>
      <c r="I18" s="34">
        <f>SUM(I8:I16)</f>
        <v>3044.4597740105883</v>
      </c>
      <c r="J18" s="34">
        <f>SUM(H18:I18)</f>
        <v>3587.7837740105861</v>
      </c>
      <c r="L18" s="231" t="str">
        <f>name!E3</f>
        <v>All occupations</v>
      </c>
      <c r="M18" s="34">
        <f>SUM(M8:M16)</f>
        <v>2951.4806055068157</v>
      </c>
      <c r="N18" s="34">
        <f>SUM(N8:N16)</f>
        <v>3164.4880094074924</v>
      </c>
      <c r="O18" s="34">
        <f>SUM(O8:O16)</f>
        <v>3115.6275375687123</v>
      </c>
      <c r="P18" s="34">
        <f>SUM(P8:P16)</f>
        <v>3251.2604092598681</v>
      </c>
      <c r="Q18" s="34">
        <f>SUM(Q8:Q16)</f>
        <v>3408.9371590208161</v>
      </c>
      <c r="R18" s="11"/>
      <c r="S18" s="34">
        <f>SUM(S8:S16)</f>
        <v>293.30962145210458</v>
      </c>
      <c r="T18" s="34">
        <f>SUM(T8:T16)</f>
        <v>1369.0013709338534</v>
      </c>
      <c r="U18" s="34">
        <f>SUM(S18:T18)</f>
        <v>1662.3109923859579</v>
      </c>
      <c r="W18" s="231" t="str">
        <f>name!E3</f>
        <v>All occupations</v>
      </c>
      <c r="X18" s="34">
        <f>SUM(X8:X16)</f>
        <v>2627.4033944931821</v>
      </c>
      <c r="Y18" s="34">
        <f>SUM(Y8:Y16)</f>
        <v>2810.5749905925081</v>
      </c>
      <c r="Z18" s="34">
        <f>SUM(Z8:Z16)</f>
        <v>2826.8324624312886</v>
      </c>
      <c r="AA18" s="34">
        <f>SUM(AA8:AA16)</f>
        <v>2933.445590740132</v>
      </c>
      <c r="AB18" s="34">
        <f>SUM(AB8:AB16)</f>
        <v>3076.8468409791817</v>
      </c>
      <c r="AC18" s="11"/>
      <c r="AD18" s="34">
        <f>SUM(AD8:AD16)</f>
        <v>250.01437854789322</v>
      </c>
      <c r="AE18" s="34">
        <f>SUM(AE8:AE16)</f>
        <v>1675.4584030767342</v>
      </c>
      <c r="AF18" s="34">
        <f>SUM(AD18:AE18)</f>
        <v>1925.4727816246273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11.237921441492901</v>
      </c>
      <c r="C26" s="18">
        <f t="shared" si="8"/>
        <v>12.13975433576687</v>
      </c>
      <c r="D26" s="18">
        <f t="shared" si="8"/>
        <v>12.209880131629516</v>
      </c>
      <c r="E26" s="18">
        <f t="shared" si="8"/>
        <v>12.2010787217101</v>
      </c>
      <c r="F26" s="18">
        <f t="shared" si="8"/>
        <v>12.734032845609681</v>
      </c>
      <c r="G26" s="11"/>
      <c r="H26" s="40">
        <f>IF(D8&gt;0,(H8/D8)*100,0)</f>
        <v>13.828438779620916</v>
      </c>
      <c r="I26" s="40">
        <f>IF(D8&gt;0,(I8/D8)*100,0)</f>
        <v>57.051915987387069</v>
      </c>
      <c r="J26" s="40">
        <f>IF(D8&gt;0,(J8/D8)*100,0)</f>
        <v>70.880354767007987</v>
      </c>
      <c r="L26" t="str">
        <f>$A$8</f>
        <v>Managers, directors and senior officials</v>
      </c>
      <c r="M26" s="18">
        <f t="shared" ref="M26:Q26" si="9">M8/M$18*100</f>
        <v>13.794316687383596</v>
      </c>
      <c r="N26" s="18">
        <f t="shared" si="9"/>
        <v>14.610945105946991</v>
      </c>
      <c r="O26" s="18">
        <f t="shared" si="9"/>
        <v>14.643712471562775</v>
      </c>
      <c r="P26" s="18">
        <f t="shared" si="9"/>
        <v>14.333007747028711</v>
      </c>
      <c r="Q26" s="18">
        <f t="shared" si="9"/>
        <v>14.63921560071419</v>
      </c>
      <c r="R26" s="11"/>
      <c r="S26" s="40">
        <f>IF(O8&gt;0,(S8/O8)*100,0)</f>
        <v>9.3805431801336301</v>
      </c>
      <c r="T26" s="40">
        <f>IF(O8&gt;0,(T8/O8)*100,0)</f>
        <v>51.163805966989472</v>
      </c>
      <c r="U26" s="40">
        <f>IF(O8&gt;0,(U8/O8)*100,0)</f>
        <v>60.5443491471231</v>
      </c>
      <c r="W26" t="str">
        <f>$A$8</f>
        <v>Managers, directors and senior officials</v>
      </c>
      <c r="X26" s="18">
        <f t="shared" ref="X26:AB26" si="10">X8/X$18*100</f>
        <v>8.3662074884432229</v>
      </c>
      <c r="Y26" s="18">
        <f t="shared" si="10"/>
        <v>9.3573864618020899</v>
      </c>
      <c r="Z26" s="18">
        <f t="shared" si="10"/>
        <v>9.5274024252572413</v>
      </c>
      <c r="AA26" s="18">
        <f t="shared" si="10"/>
        <v>9.8381726370530078</v>
      </c>
      <c r="AB26" s="18">
        <f t="shared" si="10"/>
        <v>10.623219852872433</v>
      </c>
      <c r="AC26" s="11"/>
      <c r="AD26" s="40">
        <f>IF(Z8&gt;0,(AD8/Z8)*100,0)</f>
        <v>21.363325578299907</v>
      </c>
      <c r="AE26" s="40">
        <f>IF(Z8&gt;0,(AE8/Z8)*100,0)</f>
        <v>67.026575119893934</v>
      </c>
      <c r="AF26" s="40">
        <f>IF(Z8&gt;0,(AF8/Z8)*100,0)</f>
        <v>88.389900698193841</v>
      </c>
    </row>
    <row r="27" spans="1:32" x14ac:dyDescent="0.2">
      <c r="A27" t="str">
        <f>$A$9</f>
        <v>Professional occupations</v>
      </c>
      <c r="B27" s="18">
        <f t="shared" si="8"/>
        <v>27.210162058083842</v>
      </c>
      <c r="C27" s="18">
        <f t="shared" si="8"/>
        <v>29.167331856012886</v>
      </c>
      <c r="D27" s="18">
        <f t="shared" si="8"/>
        <v>30.558913951743673</v>
      </c>
      <c r="E27" s="18">
        <f t="shared" si="8"/>
        <v>32.000622121637498</v>
      </c>
      <c r="F27" s="18">
        <f t="shared" si="8"/>
        <v>33.060637068584789</v>
      </c>
      <c r="G27" s="11"/>
      <c r="H27" s="40">
        <f t="shared" ref="H27:H36" si="11">IF(D9&gt;0,(H9/D9)*100,0)</f>
        <v>18.078143531765818</v>
      </c>
      <c r="I27" s="40">
        <f t="shared" ref="I27:I36" si="12">IF(D9&gt;0,(I9/D9)*100,0)</f>
        <v>52.477267049684684</v>
      </c>
      <c r="J27" s="40">
        <f t="shared" ref="J27:J36" si="13">IF(D9&gt;0,(J9/D9)*100,0)</f>
        <v>70.555410581450502</v>
      </c>
      <c r="L27" t="str">
        <f>$A$9</f>
        <v>Professional occupations</v>
      </c>
      <c r="M27" s="18">
        <f t="shared" ref="M27:Q27" si="14">M9/M$18*100</f>
        <v>25.64281045952027</v>
      </c>
      <c r="N27" s="18">
        <f t="shared" si="14"/>
        <v>27.766634351786823</v>
      </c>
      <c r="O27" s="18">
        <f t="shared" si="14"/>
        <v>29.020233603680989</v>
      </c>
      <c r="P27" s="18">
        <f t="shared" si="14"/>
        <v>30.449422308023188</v>
      </c>
      <c r="Q27" s="18">
        <f t="shared" si="14"/>
        <v>31.337722879021058</v>
      </c>
      <c r="R27" s="11"/>
      <c r="S27" s="40">
        <f t="shared" ref="S27:S34" si="15">IF(O9&gt;0,(S9/O9)*100,0)</f>
        <v>18.151705078031917</v>
      </c>
      <c r="T27" s="40">
        <f t="shared" ref="T27:T34" si="16">IF(O9&gt;0,(T9/O9)*100,0)</f>
        <v>43.686819113603583</v>
      </c>
      <c r="U27" s="40">
        <f t="shared" ref="U27:U34" si="17">IF(O9&gt;0,(U9/O9)*100,0)</f>
        <v>61.8385241916355</v>
      </c>
      <c r="W27" t="str">
        <f>$A$9</f>
        <v>Professional occupations</v>
      </c>
      <c r="X27" s="18">
        <f t="shared" ref="X27:AB27" si="18">X9/X$18*100</f>
        <v>28.970838722682114</v>
      </c>
      <c r="Y27" s="18">
        <f t="shared" si="18"/>
        <v>30.744407889125945</v>
      </c>
      <c r="Z27" s="18">
        <f t="shared" si="18"/>
        <v>32.254789079701077</v>
      </c>
      <c r="AA27" s="18">
        <f t="shared" si="18"/>
        <v>33.71988173796565</v>
      </c>
      <c r="AB27" s="18">
        <f t="shared" si="18"/>
        <v>34.969508879941806</v>
      </c>
      <c r="AC27" s="11"/>
      <c r="AD27" s="40">
        <f t="shared" ref="AD27:AD34" si="19">IF(Z9&gt;0,(AD9/Z9)*100,0)</f>
        <v>18.005197274994437</v>
      </c>
      <c r="AE27" s="40">
        <f t="shared" ref="AE27:AE34" si="20">IF(Z9&gt;0,(AE9/Z9)*100,0)</f>
        <v>61.194189203038349</v>
      </c>
      <c r="AF27" s="40">
        <f t="shared" ref="AF27:AF34" si="21">IF(Z9&gt;0,(AF9/Z9)*100,0)</f>
        <v>79.199386478032778</v>
      </c>
    </row>
    <row r="28" spans="1:32" x14ac:dyDescent="0.2">
      <c r="A28" t="str">
        <f>$A$10</f>
        <v>Associate professional occupations</v>
      </c>
      <c r="B28" s="18">
        <f t="shared" si="8"/>
        <v>17.453210556006983</v>
      </c>
      <c r="C28" s="18">
        <f t="shared" si="8"/>
        <v>17.349011055340053</v>
      </c>
      <c r="D28" s="18">
        <f t="shared" si="8"/>
        <v>18.29598069408441</v>
      </c>
      <c r="E28" s="18">
        <f t="shared" si="8"/>
        <v>17.545797350860877</v>
      </c>
      <c r="F28" s="18">
        <f t="shared" si="8"/>
        <v>17.773332210263</v>
      </c>
      <c r="G28" s="11"/>
      <c r="H28" s="40">
        <f t="shared" si="11"/>
        <v>6.0252680672910408</v>
      </c>
      <c r="I28" s="40">
        <f t="shared" si="12"/>
        <v>47.093342700682797</v>
      </c>
      <c r="J28" s="40">
        <f t="shared" si="13"/>
        <v>53.118610767973827</v>
      </c>
      <c r="L28" t="str">
        <f>$A$10</f>
        <v>Associate professional occupations</v>
      </c>
      <c r="M28" s="18">
        <f t="shared" ref="M28:Q28" si="22">M10/M$18*100</f>
        <v>17.982587228466482</v>
      </c>
      <c r="N28" s="18">
        <f t="shared" si="22"/>
        <v>17.615211481571805</v>
      </c>
      <c r="O28" s="18">
        <f t="shared" si="22"/>
        <v>18.606632280097262</v>
      </c>
      <c r="P28" s="18">
        <f t="shared" si="22"/>
        <v>17.358331609754391</v>
      </c>
      <c r="Q28" s="18">
        <f t="shared" si="22"/>
        <v>17.211009604778049</v>
      </c>
      <c r="R28" s="11"/>
      <c r="S28" s="40">
        <f t="shared" si="15"/>
        <v>1.2073454262862735</v>
      </c>
      <c r="T28" s="40">
        <f t="shared" si="16"/>
        <v>38.308754824006549</v>
      </c>
      <c r="U28" s="40">
        <f t="shared" si="17"/>
        <v>39.516100250292816</v>
      </c>
      <c r="W28" t="str">
        <f>$A$10</f>
        <v>Associate professional occupations</v>
      </c>
      <c r="X28" s="18">
        <f t="shared" ref="X28:AB28" si="23">X10/X$18*100</f>
        <v>16.858537889812446</v>
      </c>
      <c r="Y28" s="18">
        <f t="shared" si="23"/>
        <v>17.049290158466949</v>
      </c>
      <c r="Z28" s="18">
        <f t="shared" si="23"/>
        <v>17.953592296882228</v>
      </c>
      <c r="AA28" s="18">
        <f t="shared" si="23"/>
        <v>17.753573470546222</v>
      </c>
      <c r="AB28" s="18">
        <f t="shared" si="23"/>
        <v>18.396347434701322</v>
      </c>
      <c r="AC28" s="11"/>
      <c r="AD28" s="40">
        <f t="shared" si="19"/>
        <v>11.528549240817302</v>
      </c>
      <c r="AE28" s="40">
        <f t="shared" si="20"/>
        <v>57.127554679814907</v>
      </c>
      <c r="AF28" s="40">
        <f t="shared" si="21"/>
        <v>68.656103920632219</v>
      </c>
    </row>
    <row r="29" spans="1:32" x14ac:dyDescent="0.2">
      <c r="A29" t="str">
        <f>$A$11</f>
        <v>Administrative and secretarial occupations</v>
      </c>
      <c r="B29" s="18">
        <f t="shared" si="8"/>
        <v>9.0086826295236921</v>
      </c>
      <c r="C29" s="18">
        <f t="shared" si="8"/>
        <v>8.1272478050492651</v>
      </c>
      <c r="D29" s="18">
        <f t="shared" si="8"/>
        <v>8.2966580668763097</v>
      </c>
      <c r="E29" s="18">
        <f t="shared" si="8"/>
        <v>7.3475109135799768</v>
      </c>
      <c r="F29" s="18">
        <f t="shared" si="8"/>
        <v>6.3917307465925264</v>
      </c>
      <c r="G29" s="11"/>
      <c r="H29" s="40">
        <f t="shared" si="11"/>
        <v>-15.91636193955652</v>
      </c>
      <c r="I29" s="40">
        <f t="shared" si="12"/>
        <v>46.75950614624238</v>
      </c>
      <c r="J29" s="40">
        <f t="shared" si="13"/>
        <v>30.843144206685857</v>
      </c>
      <c r="L29" t="str">
        <f>$A$11</f>
        <v>Administrative and secretarial occupations</v>
      </c>
      <c r="M29" s="18">
        <f t="shared" ref="M29:Q29" si="24">M11/M$18*100</f>
        <v>3.7497543699512943</v>
      </c>
      <c r="N29" s="18">
        <f t="shared" si="24"/>
        <v>3.3780668208409947</v>
      </c>
      <c r="O29" s="18">
        <f t="shared" si="24"/>
        <v>3.9423050402341113</v>
      </c>
      <c r="P29" s="18">
        <f t="shared" si="24"/>
        <v>3.4996906470488893</v>
      </c>
      <c r="Q29" s="18">
        <f t="shared" si="24"/>
        <v>3.4000715179355954</v>
      </c>
      <c r="R29" s="11"/>
      <c r="S29" s="40">
        <f t="shared" si="15"/>
        <v>-5.6349251631044188</v>
      </c>
      <c r="T29" s="40">
        <f t="shared" si="16"/>
        <v>34.838160002062395</v>
      </c>
      <c r="U29" s="40">
        <f t="shared" si="17"/>
        <v>29.203234838957975</v>
      </c>
      <c r="W29" t="str">
        <f>$A$11</f>
        <v>Administrative and secretarial occupations</v>
      </c>
      <c r="X29" s="18">
        <f t="shared" ref="X29:AB29" si="25">X11/X$18*100</f>
        <v>14.91627367413134</v>
      </c>
      <c r="Y29" s="18">
        <f t="shared" si="25"/>
        <v>13.474454810497246</v>
      </c>
      <c r="Z29" s="18">
        <f t="shared" si="25"/>
        <v>13.0958608418557</v>
      </c>
      <c r="AA29" s="18">
        <f t="shared" si="25"/>
        <v>11.612211010289061</v>
      </c>
      <c r="AB29" s="18">
        <f t="shared" si="25"/>
        <v>9.7062858215700629</v>
      </c>
      <c r="AC29" s="11"/>
      <c r="AD29" s="40">
        <f t="shared" si="19"/>
        <v>-19.327626847942991</v>
      </c>
      <c r="AE29" s="40">
        <f t="shared" si="20"/>
        <v>50.714874510274029</v>
      </c>
      <c r="AF29" s="40">
        <f t="shared" si="21"/>
        <v>31.387247662331042</v>
      </c>
    </row>
    <row r="30" spans="1:32" x14ac:dyDescent="0.2">
      <c r="A30" t="str">
        <f>$A$12</f>
        <v>Skilled trades occupations</v>
      </c>
      <c r="B30" s="18">
        <f t="shared" si="8"/>
        <v>7.85747872942905</v>
      </c>
      <c r="C30" s="18">
        <f t="shared" si="8"/>
        <v>7.1035464453219639</v>
      </c>
      <c r="D30" s="18">
        <f t="shared" si="8"/>
        <v>6.0891754562429803</v>
      </c>
      <c r="E30" s="18">
        <f t="shared" si="8"/>
        <v>6.2958467775325166</v>
      </c>
      <c r="F30" s="18">
        <f t="shared" si="8"/>
        <v>6.300130116415656</v>
      </c>
      <c r="G30" s="11"/>
      <c r="H30" s="40">
        <f t="shared" si="11"/>
        <v>12.924257782126041</v>
      </c>
      <c r="I30" s="40">
        <f t="shared" si="12"/>
        <v>47.423511237258502</v>
      </c>
      <c r="J30" s="40">
        <f t="shared" si="13"/>
        <v>60.347769019384543</v>
      </c>
      <c r="L30" t="str">
        <f>$A$12</f>
        <v>Skilled trades occupations</v>
      </c>
      <c r="M30" s="18">
        <f t="shared" ref="M30:Q30" si="26">M12/M$18*100</f>
        <v>13.229240355955069</v>
      </c>
      <c r="N30" s="18">
        <f t="shared" si="26"/>
        <v>11.811051150615185</v>
      </c>
      <c r="O30" s="18">
        <f t="shared" si="26"/>
        <v>9.9491117078511611</v>
      </c>
      <c r="P30" s="18">
        <f t="shared" si="26"/>
        <v>10.113769147847856</v>
      </c>
      <c r="Q30" s="18">
        <f t="shared" si="26"/>
        <v>10.01293239503863</v>
      </c>
      <c r="R30" s="11"/>
      <c r="S30" s="40">
        <f t="shared" si="15"/>
        <v>10.116002894122428</v>
      </c>
      <c r="T30" s="40">
        <f t="shared" si="16"/>
        <v>43.255062006758287</v>
      </c>
      <c r="U30" s="40">
        <f t="shared" si="17"/>
        <v>53.371064900880718</v>
      </c>
      <c r="W30" t="str">
        <f>$A$12</f>
        <v>Skilled trades occupations</v>
      </c>
      <c r="X30" s="18">
        <f t="shared" ref="X30:AB30" si="27">X12/X$18*100</f>
        <v>1.8231368802378176</v>
      </c>
      <c r="Y30" s="18">
        <f t="shared" si="27"/>
        <v>1.8032636761405292</v>
      </c>
      <c r="Z30" s="18">
        <f t="shared" si="27"/>
        <v>1.8349001008415335</v>
      </c>
      <c r="AA30" s="18">
        <f t="shared" si="27"/>
        <v>2.0642837693698404</v>
      </c>
      <c r="AB30" s="18">
        <f t="shared" si="27"/>
        <v>2.186597559927689</v>
      </c>
      <c r="AC30" s="11"/>
      <c r="AD30" s="40">
        <f t="shared" si="19"/>
        <v>29.706650120651101</v>
      </c>
      <c r="AE30" s="40">
        <f t="shared" si="20"/>
        <v>72.334551445296256</v>
      </c>
      <c r="AF30" s="40">
        <f t="shared" si="21"/>
        <v>102.04120156594736</v>
      </c>
    </row>
    <row r="31" spans="1:32" x14ac:dyDescent="0.2">
      <c r="A31" t="str">
        <f>$A$13</f>
        <v>Caring, leisure and other service occupations</v>
      </c>
      <c r="B31" s="18">
        <f t="shared" si="8"/>
        <v>6.4402551801853312</v>
      </c>
      <c r="C31" s="18">
        <f t="shared" si="8"/>
        <v>6.3655025760138537</v>
      </c>
      <c r="D31" s="18">
        <f t="shared" si="8"/>
        <v>6.0334849218156208</v>
      </c>
      <c r="E31" s="18">
        <f t="shared" si="8"/>
        <v>6.2251582073679677</v>
      </c>
      <c r="F31" s="18">
        <f t="shared" si="8"/>
        <v>6.2999064129039235</v>
      </c>
      <c r="G31" s="11"/>
      <c r="H31" s="40">
        <f t="shared" si="11"/>
        <v>13.962529470232706</v>
      </c>
      <c r="I31" s="40">
        <f t="shared" si="12"/>
        <v>58.260486558959222</v>
      </c>
      <c r="J31" s="40">
        <f t="shared" si="13"/>
        <v>72.223016029191939</v>
      </c>
      <c r="L31" t="str">
        <f>$A$13</f>
        <v>Caring, leisure and other service occupations</v>
      </c>
      <c r="M31" s="18">
        <f t="shared" ref="M31:Q31" si="28">M13/M$18*100</f>
        <v>3.2652042238353309</v>
      </c>
      <c r="N31" s="18">
        <f t="shared" si="28"/>
        <v>3.4022052406581835</v>
      </c>
      <c r="O31" s="18">
        <f t="shared" si="28"/>
        <v>3.3646409112426681</v>
      </c>
      <c r="P31" s="18">
        <f t="shared" si="28"/>
        <v>3.6635486459105993</v>
      </c>
      <c r="Q31" s="18">
        <f t="shared" si="28"/>
        <v>3.9269988367343438</v>
      </c>
      <c r="R31" s="11"/>
      <c r="S31" s="40">
        <f t="shared" si="15"/>
        <v>27.701357238931003</v>
      </c>
      <c r="T31" s="40">
        <f t="shared" si="16"/>
        <v>53.395890565229976</v>
      </c>
      <c r="U31" s="40">
        <f t="shared" si="17"/>
        <v>81.097247804160972</v>
      </c>
      <c r="W31" t="str">
        <f>$A$13</f>
        <v>Caring, leisure and other service occupations</v>
      </c>
      <c r="X31" s="18">
        <f t="shared" ref="X31:AB31" si="29">X13/X$18*100</f>
        <v>10.006932965105573</v>
      </c>
      <c r="Y31" s="18">
        <f t="shared" si="29"/>
        <v>9.7019440221342155</v>
      </c>
      <c r="Z31" s="18">
        <f t="shared" si="29"/>
        <v>8.9749835791731805</v>
      </c>
      <c r="AA31" s="18">
        <f t="shared" si="29"/>
        <v>9.0642971971750228</v>
      </c>
      <c r="AB31" s="18">
        <f t="shared" si="29"/>
        <v>8.9289267149844225</v>
      </c>
      <c r="AC31" s="11"/>
      <c r="AD31" s="40">
        <f t="shared" si="19"/>
        <v>8.2857738111052495</v>
      </c>
      <c r="AE31" s="40">
        <f t="shared" si="20"/>
        <v>60.270492310664501</v>
      </c>
      <c r="AF31" s="40">
        <f t="shared" si="21"/>
        <v>68.556266121769767</v>
      </c>
    </row>
    <row r="32" spans="1:32" x14ac:dyDescent="0.2">
      <c r="A32" t="str">
        <f>$A$14</f>
        <v>Sales and customer service occupations</v>
      </c>
      <c r="B32" s="18">
        <f t="shared" si="8"/>
        <v>7.0959885384780277</v>
      </c>
      <c r="C32" s="18">
        <f t="shared" si="8"/>
        <v>6.1649763133313815</v>
      </c>
      <c r="D32" s="18">
        <f t="shared" si="8"/>
        <v>6.0935952764460062</v>
      </c>
      <c r="E32" s="18">
        <f t="shared" si="8"/>
        <v>5.8750289856235911</v>
      </c>
      <c r="F32" s="18">
        <f t="shared" si="8"/>
        <v>5.5739651046392229</v>
      </c>
      <c r="H32" s="40">
        <f t="shared" si="11"/>
        <v>-0.16407329964812059</v>
      </c>
      <c r="I32" s="40">
        <f t="shared" si="12"/>
        <v>45.597920699426652</v>
      </c>
      <c r="J32" s="40">
        <f t="shared" si="13"/>
        <v>45.433847399778529</v>
      </c>
      <c r="L32" t="str">
        <f>$A$14</f>
        <v>Sales and customer service occupations</v>
      </c>
      <c r="M32" s="18">
        <f t="shared" ref="M32:Q32" si="30">M14/M$18*100</f>
        <v>6.0771508209874616</v>
      </c>
      <c r="N32" s="18">
        <f t="shared" si="30"/>
        <v>5.358050532115012</v>
      </c>
      <c r="O32" s="18">
        <f t="shared" si="30"/>
        <v>5.4497830181919689</v>
      </c>
      <c r="P32" s="18">
        <f t="shared" si="30"/>
        <v>5.296445253954281</v>
      </c>
      <c r="Q32" s="18">
        <f t="shared" si="30"/>
        <v>5.1554235706885105</v>
      </c>
      <c r="S32" s="40">
        <f t="shared" si="15"/>
        <v>3.5043502107470608</v>
      </c>
      <c r="T32" s="40">
        <f t="shared" si="16"/>
        <v>36.099214099221413</v>
      </c>
      <c r="U32" s="40">
        <f t="shared" si="17"/>
        <v>39.603564309968483</v>
      </c>
      <c r="W32" t="str">
        <f>$A$14</f>
        <v>Sales and customer service occupations</v>
      </c>
      <c r="X32" s="18">
        <f t="shared" ref="X32:AB32" si="31">X14/X$18*100</f>
        <v>8.2404948482570237</v>
      </c>
      <c r="Y32" s="18">
        <f t="shared" si="31"/>
        <v>7.0735117438706796</v>
      </c>
      <c r="Z32" s="18">
        <f t="shared" si="31"/>
        <v>6.803180732074793</v>
      </c>
      <c r="AA32" s="18">
        <f t="shared" si="31"/>
        <v>6.5162975287171898</v>
      </c>
      <c r="AB32" s="18">
        <f t="shared" si="31"/>
        <v>6.0376806749677367</v>
      </c>
      <c r="AD32" s="40">
        <f t="shared" si="19"/>
        <v>-3.4029329912013857</v>
      </c>
      <c r="AE32" s="40">
        <f t="shared" si="20"/>
        <v>53.984350958124459</v>
      </c>
      <c r="AF32" s="40">
        <f t="shared" si="21"/>
        <v>50.581417966923084</v>
      </c>
    </row>
    <row r="33" spans="1:32" x14ac:dyDescent="0.2">
      <c r="A33" t="str">
        <f>$A$15</f>
        <v>Process, plant and machine operatives</v>
      </c>
      <c r="B33" s="18">
        <f t="shared" si="8"/>
        <v>3.9027733005163268</v>
      </c>
      <c r="C33" s="18">
        <f t="shared" si="8"/>
        <v>4.0237685052298353</v>
      </c>
      <c r="D33" s="18">
        <f t="shared" si="8"/>
        <v>3.6111760604410295</v>
      </c>
      <c r="E33" s="18">
        <f t="shared" si="8"/>
        <v>3.92973476705445</v>
      </c>
      <c r="F33" s="18">
        <f t="shared" si="8"/>
        <v>3.7438942409712315</v>
      </c>
      <c r="G33" s="11"/>
      <c r="H33" s="40">
        <f t="shared" si="11"/>
        <v>13.154315905296961</v>
      </c>
      <c r="I33" s="40">
        <f t="shared" si="12"/>
        <v>57.493977397621578</v>
      </c>
      <c r="J33" s="40">
        <f t="shared" si="13"/>
        <v>70.648293302918532</v>
      </c>
      <c r="L33" t="str">
        <f>$A$15</f>
        <v>Process, plant and machine operatives</v>
      </c>
      <c r="M33" s="18">
        <f t="shared" ref="M33:Q33" si="32">M15/M$18*100</f>
        <v>6.6861722487732438</v>
      </c>
      <c r="N33" s="18">
        <f t="shared" si="32"/>
        <v>6.9985731787556471</v>
      </c>
      <c r="O33" s="18">
        <f t="shared" si="32"/>
        <v>6.2520395192603342</v>
      </c>
      <c r="P33" s="18">
        <f t="shared" si="32"/>
        <v>6.6153197355729692</v>
      </c>
      <c r="Q33" s="18">
        <f t="shared" si="32"/>
        <v>6.1943031031761562</v>
      </c>
      <c r="R33" s="11"/>
      <c r="S33" s="40">
        <f t="shared" si="15"/>
        <v>8.4037235184076557</v>
      </c>
      <c r="T33" s="40">
        <f t="shared" si="16"/>
        <v>55.132293065585117</v>
      </c>
      <c r="U33" s="40">
        <f t="shared" si="17"/>
        <v>63.536016583992769</v>
      </c>
      <c r="W33" t="str">
        <f>$A$15</f>
        <v>Process, plant and machine operatives</v>
      </c>
      <c r="X33" s="18">
        <f t="shared" ref="X33:AB33" si="33">X15/X$18*100</f>
        <v>0.77605586139501936</v>
      </c>
      <c r="Y33" s="18">
        <f t="shared" si="33"/>
        <v>0.67437069474221567</v>
      </c>
      <c r="Z33" s="18">
        <f t="shared" si="33"/>
        <v>0.70051650611437166</v>
      </c>
      <c r="AA33" s="18">
        <f t="shared" si="33"/>
        <v>0.95318864961151251</v>
      </c>
      <c r="AB33" s="18">
        <f t="shared" si="33"/>
        <v>1.0290077819150023</v>
      </c>
      <c r="AC33" s="11"/>
      <c r="AD33" s="40">
        <f t="shared" si="19"/>
        <v>59.884401205914337</v>
      </c>
      <c r="AE33" s="40">
        <f t="shared" si="20"/>
        <v>80.725124442309095</v>
      </c>
      <c r="AF33" s="40">
        <f t="shared" si="21"/>
        <v>140.60952564822341</v>
      </c>
    </row>
    <row r="34" spans="1:32" x14ac:dyDescent="0.2">
      <c r="A34" t="str">
        <f>$A$16</f>
        <v>Elementary occupations</v>
      </c>
      <c r="B34" s="18">
        <f t="shared" si="8"/>
        <v>9.7935275662838528</v>
      </c>
      <c r="C34" s="18">
        <f t="shared" si="8"/>
        <v>9.558861107933879</v>
      </c>
      <c r="D34" s="18">
        <f t="shared" si="8"/>
        <v>8.8111354407204612</v>
      </c>
      <c r="E34" s="18">
        <f t="shared" si="8"/>
        <v>8.5792221546330332</v>
      </c>
      <c r="F34" s="18">
        <f t="shared" si="8"/>
        <v>8.1223712540199884</v>
      </c>
      <c r="G34" s="11"/>
      <c r="H34" s="40">
        <f t="shared" si="11"/>
        <v>0.61139555266384449</v>
      </c>
      <c r="I34" s="40">
        <f t="shared" si="12"/>
        <v>50.806113733388017</v>
      </c>
      <c r="J34" s="40">
        <f t="shared" si="13"/>
        <v>51.417509286051867</v>
      </c>
      <c r="L34" t="str">
        <f>$A$16</f>
        <v>Elementary occupations</v>
      </c>
      <c r="M34" s="18">
        <f t="shared" ref="M34:Q34" si="34">M16/M$18*100</f>
        <v>9.5727636051272622</v>
      </c>
      <c r="N34" s="18">
        <f t="shared" si="34"/>
        <v>9.0592621377093447</v>
      </c>
      <c r="O34" s="18">
        <f t="shared" si="34"/>
        <v>8.7715414478787164</v>
      </c>
      <c r="P34" s="18">
        <f t="shared" si="34"/>
        <v>8.6704649048591289</v>
      </c>
      <c r="Q34" s="18">
        <f t="shared" si="34"/>
        <v>8.1223224919134811</v>
      </c>
      <c r="R34" s="11"/>
      <c r="S34" s="40">
        <f t="shared" si="15"/>
        <v>1.3159382786455469</v>
      </c>
      <c r="T34" s="40">
        <f t="shared" si="16"/>
        <v>42.795652427579043</v>
      </c>
      <c r="U34" s="40">
        <f t="shared" si="17"/>
        <v>44.111590706224582</v>
      </c>
      <c r="W34" t="str">
        <f>$A$16</f>
        <v>Elementary occupations</v>
      </c>
      <c r="X34" s="18">
        <f t="shared" ref="X34:AB34" si="35">X16/X$18*100</f>
        <v>10.041521669935449</v>
      </c>
      <c r="Y34" s="18">
        <f t="shared" si="35"/>
        <v>10.121370543220134</v>
      </c>
      <c r="Z34" s="18">
        <f t="shared" si="35"/>
        <v>8.8547744380998541</v>
      </c>
      <c r="AA34" s="18">
        <f t="shared" si="35"/>
        <v>8.4780939992724882</v>
      </c>
      <c r="AB34" s="18">
        <f t="shared" si="35"/>
        <v>8.1224252791195113</v>
      </c>
      <c r="AC34" s="11"/>
      <c r="AD34" s="40">
        <f t="shared" si="19"/>
        <v>-0.15782559652437381</v>
      </c>
      <c r="AE34" s="40">
        <f t="shared" si="20"/>
        <v>59.551951315624073</v>
      </c>
      <c r="AF34" s="40">
        <f t="shared" si="21"/>
        <v>59.394125719099698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9.1430821578941721</v>
      </c>
      <c r="I36" s="43">
        <f t="shared" si="12"/>
        <v>51.232314125977929</v>
      </c>
      <c r="J36" s="43">
        <f t="shared" si="13"/>
        <v>60.375396283872092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9.4141426699864592</v>
      </c>
      <c r="T36" s="43">
        <f t="shared" ref="T36" si="37">IF(O18&gt;0,(T18/O18)*100,0)</f>
        <v>43.939827672795481</v>
      </c>
      <c r="U36" s="43">
        <f t="shared" ref="U36" si="38">IF(O18&gt;0,(U18/O18)*100,0)</f>
        <v>53.353970342781935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8.8443295409471148</v>
      </c>
      <c r="AE36" s="43">
        <f t="shared" ref="AE36" si="40">IF(Z18&gt;0,(AE18/Z18)*100,0)</f>
        <v>59.269816140278579</v>
      </c>
      <c r="AF36" s="43">
        <f t="shared" ref="AF36" si="41">IF(Z18&gt;0,(AF18/Z18)*100,0)</f>
        <v>68.114145681225693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London Enterprise Panel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London Enterprise Panel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London Enterprise Panel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3.7121806841617699</v>
      </c>
      <c r="C46" s="18">
        <f t="shared" si="42"/>
        <v>2.8851032386456588E-2</v>
      </c>
      <c r="D46" s="18">
        <f t="shared" si="42"/>
        <v>0.78779042935464005</v>
      </c>
      <c r="E46" s="18">
        <f t="shared" si="42"/>
        <v>0.90695844592318942</v>
      </c>
      <c r="F46" s="18">
        <f>IF(F$6-D$6 &lt;&gt; 0,(EXP(LN(F8/D8)/(F$6-D$6))-1)*100,0)</f>
        <v>0.86722012638118517</v>
      </c>
      <c r="H46" s="18">
        <f>IF($F$6-$D$6 &lt;&gt; 0,(EXP(LN(1+(H26/100))/($F$6-$D$6))-1)*100,0)</f>
        <v>0.86722012638118517</v>
      </c>
      <c r="I46" s="18">
        <f>IF($F$6-$D$6 &lt;&gt; 0,(EXP(LN(1+(I26/100))/($F$6-$D$6))-1)*100,0)</f>
        <v>3.0551142892305982</v>
      </c>
      <c r="J46" s="18">
        <f>IF($F$6-$D$6 &lt;&gt; 0,(EXP(LN(1+(J26/100))/($F$6-$D$6))-1)*100,0)</f>
        <v>3.6365170657483015</v>
      </c>
      <c r="L46" t="str">
        <f>$A$8</f>
        <v>Managers, directors and senior officials</v>
      </c>
      <c r="M46" s="18">
        <f t="shared" ref="M46:M54" si="43">IF(N$6-M$6 &lt;&gt; 0,(EXP(LN(N8/M8)/(N$6-M$6))-1)*100,0)</f>
        <v>3.2310653679378909</v>
      </c>
      <c r="N46" s="18">
        <f t="shared" ref="N46:N54" si="44">IF(O$6-N$6 &lt;&gt; 0,(EXP(LN(O8/N8)/(O$6-N$6))-1)*100,0)</f>
        <v>-1.3232213864269982</v>
      </c>
      <c r="O46" s="18">
        <f t="shared" ref="O46:O54" si="45">IF(P$6-O$6 &lt;&gt; 0,(EXP(LN(P8/O8)/(P$6-O$6))-1)*100,0)</f>
        <v>0.42422131577561917</v>
      </c>
      <c r="P46" s="18">
        <f t="shared" ref="P46:P54" si="46">IF(Q$6-P$6 &lt;&gt; 0,(EXP(LN(Q8/P8)/(Q$6-P$6))-1)*100,0)</f>
        <v>0.68731762211406977</v>
      </c>
      <c r="Q46" s="18">
        <f>IF(Q$6-O$6 &lt;&gt; 0,(EXP(LN(Q8/O8)/(Q$6-O$6))-1)*100,0)</f>
        <v>0.59954235652639465</v>
      </c>
      <c r="S46" s="18">
        <f>IF($F$6-$D$6 &lt;&gt; 0,(EXP(LN(1+(S26/100))/($F$6-$D$6))-1)*100,0)</f>
        <v>0.59954235652639465</v>
      </c>
      <c r="T46" s="18">
        <f>IF($F$6-$D$6 &lt;&gt; 0,(EXP(LN(1+(T26/100))/($F$6-$D$6))-1)*100,0)</f>
        <v>2.7929163994261597</v>
      </c>
      <c r="U46" s="18">
        <f>IF($F$6-$D$6 &lt;&gt; 0,(EXP(LN(1+(U26/100))/($F$6-$D$6))-1)*100,0)</f>
        <v>3.2063300087540769</v>
      </c>
      <c r="W46" t="str">
        <f>$A$8</f>
        <v>Managers, directors and senior officials</v>
      </c>
      <c r="X46" s="18">
        <f t="shared" ref="X46:X54" si="47">IF(Y$6-X$6 &lt;&gt; 0,(EXP(LN(Y8/X8)/(Y$6-X$6))-1)*100,0)</f>
        <v>4.5860085950395035</v>
      </c>
      <c r="Y46" s="18">
        <f t="shared" ref="Y46:Y54" si="48">IF(Z$6-Y$6 &lt;&gt; 0,(EXP(LN(Z8/Y8)/(Z$6-Y$6))-1)*100,0)</f>
        <v>2.4058663119442825</v>
      </c>
      <c r="Z46" s="18">
        <f t="shared" ref="Z46:Z54" si="49">IF(AA$6-Z$6 &lt;&gt; 0,(EXP(LN(AA8/Z8)/(AA$6-Z$6))-1)*100,0)</f>
        <v>1.3919742257338052</v>
      </c>
      <c r="AA46" s="18">
        <f t="shared" ref="AA46:AA54" si="50">IF(AB$6-AA$6 &lt;&gt; 0,(EXP(LN(AB8/AA8)/(AB$6-AA$6))-1)*100,0)</f>
        <v>1.2527802552033007</v>
      </c>
      <c r="AB46" s="18">
        <f>IF(AB$6-Z$6 &lt;&gt; 0,(EXP(LN(AB8/Z8)/(AB$6-Z$6))-1)*100,0)</f>
        <v>1.2991570002266695</v>
      </c>
      <c r="AD46" s="18">
        <f>IF($F$6-$D$6 &lt;&gt; 0,(EXP(LN(1+(AD26/100))/($F$6-$D$6))-1)*100,0)</f>
        <v>1.2991570002266695</v>
      </c>
      <c r="AE46" s="18">
        <f>IF($F$6-$D$6 &lt;&gt; 0,(EXP(LN(1+(AE26/100))/($F$6-$D$6))-1)*100,0)</f>
        <v>3.479035407237574</v>
      </c>
      <c r="AF46" s="18">
        <f>IF($F$6-$D$6 &lt;&gt; 0,(EXP(LN(1+(AF26/100))/($F$6-$D$6))-1)*100,0)</f>
        <v>4.3126970643846629</v>
      </c>
    </row>
    <row r="47" spans="1:32" x14ac:dyDescent="0.2">
      <c r="A47" t="str">
        <f>$A$9</f>
        <v>Professional occupations</v>
      </c>
      <c r="B47" s="18">
        <f t="shared" si="42"/>
        <v>3.5118768084740681</v>
      </c>
      <c r="C47" s="18">
        <f t="shared" si="42"/>
        <v>4.1993454740138603</v>
      </c>
      <c r="D47" s="18">
        <f t="shared" si="42"/>
        <v>1.7360003280607827</v>
      </c>
      <c r="E47" s="18">
        <f t="shared" si="42"/>
        <v>0.80443082539942701</v>
      </c>
      <c r="F47" s="18">
        <f>IF(F$6-D$6 &lt;&gt; 0,(EXP(LN(F9/D9)/(F$6-D$6))-1)*100,0)</f>
        <v>1.1140023223384032</v>
      </c>
      <c r="H47" s="18">
        <f t="shared" ref="H47:J56" si="51">IF($F$6-$D$6 &lt;&gt; 0,(EXP(LN(1+(H27/100))/($F$6-$D$6))-1)*100,0)</f>
        <v>1.1140023223384032</v>
      </c>
      <c r="I47" s="18">
        <f t="shared" si="51"/>
        <v>2.8522207526575638</v>
      </c>
      <c r="J47" s="18">
        <f t="shared" si="51"/>
        <v>3.62336712241218</v>
      </c>
      <c r="L47" t="str">
        <f>$A$9</f>
        <v>Professional occupations</v>
      </c>
      <c r="M47" s="18">
        <f t="shared" si="43"/>
        <v>3.801895687999246</v>
      </c>
      <c r="N47" s="18">
        <f t="shared" si="44"/>
        <v>2.901034779870626</v>
      </c>
      <c r="O47" s="18">
        <f t="shared" si="45"/>
        <v>1.830265262719033</v>
      </c>
      <c r="P47" s="18">
        <f t="shared" si="46"/>
        <v>0.76403771852362468</v>
      </c>
      <c r="Q47" s="18">
        <f>IF(Q$6-O$6 &lt;&gt; 0,(EXP(LN(Q9/O9)/(Q$6-O$6))-1)*100,0)</f>
        <v>1.1182006385463739</v>
      </c>
      <c r="S47" s="18">
        <f t="shared" ref="S47:U47" si="52">IF($F$6-$D$6 &lt;&gt; 0,(EXP(LN(1+(S27/100))/($F$6-$D$6))-1)*100,0)</f>
        <v>1.1182006385463739</v>
      </c>
      <c r="T47" s="18">
        <f t="shared" si="52"/>
        <v>2.4458716719936602</v>
      </c>
      <c r="U47" s="18">
        <f t="shared" si="52"/>
        <v>3.2615866774294844</v>
      </c>
      <c r="W47" t="str">
        <f>$A$9</f>
        <v>Professional occupations</v>
      </c>
      <c r="X47" s="18">
        <f t="shared" si="47"/>
        <v>3.2210734968084243</v>
      </c>
      <c r="Y47" s="18">
        <f t="shared" si="48"/>
        <v>5.5195585177814976</v>
      </c>
      <c r="Z47" s="18">
        <f t="shared" si="49"/>
        <v>1.6421775768737934</v>
      </c>
      <c r="AA47" s="18">
        <f t="shared" si="50"/>
        <v>0.84471272312389711</v>
      </c>
      <c r="AB47" s="18">
        <f>IF(AB$6-Z$6 &lt;&gt; 0,(EXP(LN(AB9/Z9)/(AB$6-Z$6))-1)*100,0)</f>
        <v>1.1098367107357898</v>
      </c>
      <c r="AD47" s="18">
        <f t="shared" ref="AD47:AF47" si="53">IF($F$6-$D$6 &lt;&gt; 0,(EXP(LN(1+(AD27/100))/($F$6-$D$6))-1)*100,0)</f>
        <v>1.1098367107357898</v>
      </c>
      <c r="AE47" s="18">
        <f t="shared" si="53"/>
        <v>3.2341276237231931</v>
      </c>
      <c r="AF47" s="18">
        <f t="shared" si="53"/>
        <v>3.965465210631991</v>
      </c>
    </row>
    <row r="48" spans="1:32" x14ac:dyDescent="0.2">
      <c r="A48" t="str">
        <f>$A$10</f>
        <v>Associate professional occupations</v>
      </c>
      <c r="B48" s="18">
        <f t="shared" si="42"/>
        <v>1.5777615848741489</v>
      </c>
      <c r="C48" s="18">
        <f t="shared" si="42"/>
        <v>4.8829146912038546</v>
      </c>
      <c r="D48" s="18">
        <f t="shared" si="42"/>
        <v>-3.8206023080800122E-2</v>
      </c>
      <c r="E48" s="18">
        <f t="shared" si="42"/>
        <v>0.60600808289168473</v>
      </c>
      <c r="F48" s="18">
        <f t="shared" ref="F48:F56" si="54">IF(F$6-D$6 &lt;&gt; 0,(EXP(LN(F10/D10)/(F$6-D$6))-1)*100,0)</f>
        <v>0.39081006342711611</v>
      </c>
      <c r="H48" s="18">
        <f t="shared" si="51"/>
        <v>0.39081006342711611</v>
      </c>
      <c r="I48" s="18">
        <f t="shared" si="51"/>
        <v>2.6060260965983018</v>
      </c>
      <c r="J48" s="18">
        <f t="shared" si="51"/>
        <v>2.8810051515992363</v>
      </c>
      <c r="L48" t="str">
        <f>$A$10</f>
        <v>Associate professional occupations</v>
      </c>
      <c r="M48" s="18">
        <f t="shared" si="43"/>
        <v>1.2336280729079441</v>
      </c>
      <c r="N48" s="18">
        <f t="shared" si="44"/>
        <v>3.9972828506194658</v>
      </c>
      <c r="O48" s="18">
        <f t="shared" si="45"/>
        <v>-0.53522934453203996</v>
      </c>
      <c r="P48" s="18">
        <f>IF(Q$6-P$6 &lt;&gt; 0,(EXP(LN(Q10/P10)/(Q$6-P$6))-1)*100,0)</f>
        <v>0.38909996508702527</v>
      </c>
      <c r="Q48" s="18">
        <f t="shared" ref="Q48:Q54" si="55">IF(Q$6-O$6 &lt;&gt; 0,(EXP(LN(Q10/O10)/(Q$6-O$6))-1)*100,0)</f>
        <v>8.0039691312006056E-2</v>
      </c>
      <c r="S48" s="18">
        <f t="shared" ref="S48:U48" si="56">IF($F$6-$D$6 &lt;&gt; 0,(EXP(LN(1+(S28/100))/($F$6-$D$6))-1)*100,0)</f>
        <v>8.0039691312006056E-2</v>
      </c>
      <c r="T48" s="18">
        <f t="shared" si="56"/>
        <v>2.1856655959580085</v>
      </c>
      <c r="U48" s="18">
        <f t="shared" si="56"/>
        <v>2.2448923213412186</v>
      </c>
      <c r="W48" t="str">
        <f>$A$10</f>
        <v>Associate professional occupations</v>
      </c>
      <c r="X48" s="18">
        <f t="shared" si="47"/>
        <v>1.9855645018320933</v>
      </c>
      <c r="Y48" s="18">
        <f t="shared" si="48"/>
        <v>5.9131657240353297</v>
      </c>
      <c r="Z48" s="18">
        <f t="shared" si="49"/>
        <v>0.51768504526488179</v>
      </c>
      <c r="AA48" s="18">
        <f t="shared" si="50"/>
        <v>0.83640786764405117</v>
      </c>
      <c r="AB48" s="18">
        <f t="shared" ref="AB48:AB54" si="57">IF(AB$6-Z$6 &lt;&gt; 0,(EXP(LN(AB10/Z10)/(AB$6-Z$6))-1)*100,0)</f>
        <v>0.73005479473762236</v>
      </c>
      <c r="AD48" s="18">
        <f t="shared" ref="AD48:AF48" si="58">IF($F$6-$D$6 &lt;&gt; 0,(EXP(LN(1+(AD28/100))/($F$6-$D$6))-1)*100,0)</f>
        <v>0.73005479473762236</v>
      </c>
      <c r="AE48" s="18">
        <f t="shared" si="58"/>
        <v>3.058422410896311</v>
      </c>
      <c r="AF48" s="18">
        <f t="shared" si="58"/>
        <v>3.5460343863191301</v>
      </c>
    </row>
    <row r="49" spans="1:32" x14ac:dyDescent="0.2">
      <c r="A49" t="str">
        <f>$A$11</f>
        <v>Administrative and secretarial occupations</v>
      </c>
      <c r="B49" s="18">
        <f t="shared" si="42"/>
        <v>-0.85533652118814363</v>
      </c>
      <c r="C49" s="18">
        <f t="shared" si="42"/>
        <v>1.5274476011247762</v>
      </c>
      <c r="D49" s="18">
        <f t="shared" si="42"/>
        <v>-1.6174742010396259</v>
      </c>
      <c r="E49" s="18">
        <f t="shared" si="42"/>
        <v>-0.91402997701796052</v>
      </c>
      <c r="F49" s="18">
        <f t="shared" si="54"/>
        <v>-1.149068471094894</v>
      </c>
      <c r="H49" s="18">
        <f t="shared" si="51"/>
        <v>-1.149068471094894</v>
      </c>
      <c r="I49" s="18">
        <f t="shared" si="51"/>
        <v>2.5904849562301102</v>
      </c>
      <c r="J49" s="18">
        <f t="shared" si="51"/>
        <v>1.8083498114411789</v>
      </c>
      <c r="L49" t="str">
        <f>$A$11</f>
        <v>Administrative and secretarial occupations</v>
      </c>
      <c r="M49" s="18">
        <f t="shared" si="43"/>
        <v>-0.86380769641303257</v>
      </c>
      <c r="N49" s="18">
        <f t="shared" si="44"/>
        <v>14.901068815933893</v>
      </c>
      <c r="O49" s="18">
        <f t="shared" si="45"/>
        <v>-1.5179385652119404</v>
      </c>
      <c r="P49" s="18">
        <f t="shared" si="46"/>
        <v>0.18496793306150838</v>
      </c>
      <c r="Q49" s="18">
        <f t="shared" si="55"/>
        <v>-0.38591443713682505</v>
      </c>
      <c r="S49" s="18">
        <f t="shared" ref="S49:U49" si="59">IF($F$6-$D$6 &lt;&gt; 0,(EXP(LN(1+(S29/100))/($F$6-$D$6))-1)*100,0)</f>
        <v>-0.38591443713682505</v>
      </c>
      <c r="T49" s="18">
        <f t="shared" si="59"/>
        <v>2.012687202552077</v>
      </c>
      <c r="U49" s="18">
        <f t="shared" si="59"/>
        <v>1.7227812256602082</v>
      </c>
      <c r="W49" t="str">
        <f>$A$11</f>
        <v>Administrative and secretarial occupations</v>
      </c>
      <c r="X49" s="18">
        <f t="shared" si="47"/>
        <v>-0.85294470422130342</v>
      </c>
      <c r="Y49" s="18">
        <f t="shared" si="48"/>
        <v>-2.247529565799844</v>
      </c>
      <c r="Z49" s="18">
        <f t="shared" si="49"/>
        <v>-1.6505881789571908</v>
      </c>
      <c r="AA49" s="18">
        <f t="shared" si="50"/>
        <v>-1.306943357709045</v>
      </c>
      <c r="AB49" s="18">
        <f t="shared" si="57"/>
        <v>-1.4216248398993381</v>
      </c>
      <c r="AD49" s="18">
        <f t="shared" ref="AD49:AF49" si="60">IF($F$6-$D$6 &lt;&gt; 0,(EXP(LN(1+(AD29/100))/($F$6-$D$6))-1)*100,0)</f>
        <v>-1.4216248398993381</v>
      </c>
      <c r="AE49" s="18">
        <f t="shared" si="60"/>
        <v>2.7725362772519357</v>
      </c>
      <c r="AF49" s="18">
        <f t="shared" si="60"/>
        <v>1.8365194512774741</v>
      </c>
    </row>
    <row r="50" spans="1:32" x14ac:dyDescent="0.2">
      <c r="A50" t="str">
        <f>$A$12</f>
        <v>Skilled trades occupations</v>
      </c>
      <c r="B50" s="18">
        <f t="shared" si="42"/>
        <v>-0.80339882819147057</v>
      </c>
      <c r="C50" s="18">
        <f t="shared" si="42"/>
        <v>-14.747515949574508</v>
      </c>
      <c r="D50" s="18">
        <f t="shared" si="42"/>
        <v>1.4774839855003385</v>
      </c>
      <c r="E50" s="18">
        <f t="shared" si="42"/>
        <v>0.48329760072569616</v>
      </c>
      <c r="F50" s="18">
        <f t="shared" si="54"/>
        <v>0.81360608324008155</v>
      </c>
      <c r="H50" s="18">
        <f t="shared" si="51"/>
        <v>0.81360608324008155</v>
      </c>
      <c r="I50" s="18">
        <f t="shared" si="51"/>
        <v>2.6213641334432047</v>
      </c>
      <c r="J50" s="18">
        <f t="shared" si="51"/>
        <v>3.1979003896321245</v>
      </c>
      <c r="L50" t="str">
        <f>$A$12</f>
        <v>Skilled trades occupations</v>
      </c>
      <c r="M50" s="18">
        <f t="shared" si="43"/>
        <v>-1.0867911675912389</v>
      </c>
      <c r="N50" s="18">
        <f t="shared" si="44"/>
        <v>-17.065002467824897</v>
      </c>
      <c r="O50" s="18">
        <f t="shared" si="45"/>
        <v>1.187528925590664</v>
      </c>
      <c r="P50" s="18">
        <f t="shared" si="46"/>
        <v>0.37407330770289349</v>
      </c>
      <c r="Q50" s="18">
        <f t="shared" si="55"/>
        <v>0.64449596724633906</v>
      </c>
      <c r="S50" s="18">
        <f t="shared" ref="S50:U50" si="61">IF($F$6-$D$6 &lt;&gt; 0,(EXP(LN(1+(S30/100))/($F$6-$D$6))-1)*100,0)</f>
        <v>0.64449596724633906</v>
      </c>
      <c r="T50" s="18">
        <f t="shared" si="61"/>
        <v>2.4253205510153864</v>
      </c>
      <c r="U50" s="18">
        <f t="shared" si="61"/>
        <v>2.8923047892611908</v>
      </c>
      <c r="W50" t="str">
        <f>$A$12</f>
        <v>Skilled trades occupations</v>
      </c>
      <c r="X50" s="18">
        <f t="shared" si="47"/>
        <v>1.4208146689421053</v>
      </c>
      <c r="Y50" s="18">
        <f t="shared" si="48"/>
        <v>2.3429856411250061</v>
      </c>
      <c r="Z50" s="18">
        <f t="shared" si="49"/>
        <v>3.1447168891248323</v>
      </c>
      <c r="AA50" s="18">
        <f t="shared" si="50"/>
        <v>1.0584726515465048</v>
      </c>
      <c r="AB50" s="18">
        <f t="shared" si="57"/>
        <v>1.7491561710601289</v>
      </c>
      <c r="AD50" s="18">
        <f t="shared" ref="AD50:AF50" si="62">IF($F$6-$D$6 &lt;&gt; 0,(EXP(LN(1+(AD30/100))/($F$6-$D$6))-1)*100,0)</f>
        <v>1.7491561710601289</v>
      </c>
      <c r="AE50" s="18">
        <f t="shared" si="62"/>
        <v>3.695081483677054</v>
      </c>
      <c r="AF50" s="18">
        <f t="shared" si="62"/>
        <v>4.8003330568850533</v>
      </c>
    </row>
    <row r="51" spans="1:32" x14ac:dyDescent="0.2">
      <c r="A51" t="str">
        <f>$A$13</f>
        <v>Caring, leisure and other service occupations</v>
      </c>
      <c r="B51" s="18">
        <f t="shared" si="42"/>
        <v>1.4334494983301527</v>
      </c>
      <c r="C51" s="18">
        <f t="shared" si="42"/>
        <v>-5.7330812410929859</v>
      </c>
      <c r="D51" s="18">
        <f t="shared" si="42"/>
        <v>1.4348031633566016</v>
      </c>
      <c r="E51" s="18">
        <f t="shared" si="42"/>
        <v>0.5964633587748791</v>
      </c>
      <c r="F51" s="18">
        <f t="shared" si="54"/>
        <v>0.87513726062822261</v>
      </c>
      <c r="H51" s="18">
        <f t="shared" si="51"/>
        <v>0.87513726062822261</v>
      </c>
      <c r="I51" s="18">
        <f t="shared" si="51"/>
        <v>3.107795088331633</v>
      </c>
      <c r="J51" s="18">
        <f t="shared" si="51"/>
        <v>3.6906060148561348</v>
      </c>
      <c r="L51" t="str">
        <f>$A$13</f>
        <v>Caring, leisure and other service occupations</v>
      </c>
      <c r="M51" s="18">
        <f t="shared" si="43"/>
        <v>2.8083573311450172</v>
      </c>
      <c r="N51" s="18">
        <f t="shared" si="44"/>
        <v>-2.6310938015206897</v>
      </c>
      <c r="O51" s="18">
        <f t="shared" si="45"/>
        <v>2.5873691894955586</v>
      </c>
      <c r="P51" s="18">
        <f t="shared" si="46"/>
        <v>1.1748583380805311</v>
      </c>
      <c r="Q51" s="18">
        <f t="shared" si="55"/>
        <v>1.6435209950955265</v>
      </c>
      <c r="S51" s="18">
        <f t="shared" ref="S51:U51" si="63">IF($F$6-$D$6 &lt;&gt; 0,(EXP(LN(1+(S31/100))/($F$6-$D$6))-1)*100,0)</f>
        <v>1.6435209950955265</v>
      </c>
      <c r="T51" s="18">
        <f t="shared" si="63"/>
        <v>2.8934150277507342</v>
      </c>
      <c r="U51" s="18">
        <f t="shared" si="63"/>
        <v>4.0385098998152014</v>
      </c>
      <c r="W51" t="str">
        <f>$A$13</f>
        <v>Caring, leisure and other service occupations</v>
      </c>
      <c r="X51" s="18">
        <f t="shared" si="47"/>
        <v>0.91519150478243105</v>
      </c>
      <c r="Y51" s="18">
        <f t="shared" si="48"/>
        <v>-6.9578385973129713</v>
      </c>
      <c r="Z51" s="18">
        <f t="shared" si="49"/>
        <v>0.94287926643452646</v>
      </c>
      <c r="AA51" s="18">
        <f t="shared" si="50"/>
        <v>0.32733964041127273</v>
      </c>
      <c r="AB51" s="18">
        <f t="shared" si="57"/>
        <v>0.53210132593799475</v>
      </c>
      <c r="AD51" s="18">
        <f t="shared" ref="AD51:AF51" si="64">IF($F$6-$D$6 &lt;&gt; 0,(EXP(LN(1+(AD31/100))/($F$6-$D$6))-1)*100,0)</f>
        <v>0.53210132593799475</v>
      </c>
      <c r="AE51" s="18">
        <f t="shared" si="64"/>
        <v>3.1945840195370501</v>
      </c>
      <c r="AF51" s="18">
        <f t="shared" si="64"/>
        <v>3.541946910955085</v>
      </c>
    </row>
    <row r="52" spans="1:32" x14ac:dyDescent="0.2">
      <c r="A52" t="str">
        <f>$A$14</f>
        <v>Sales and customer service occupations</v>
      </c>
      <c r="B52" s="18">
        <f t="shared" si="42"/>
        <v>-1.7848654157978316</v>
      </c>
      <c r="C52" s="18">
        <f t="shared" si="42"/>
        <v>-1.6971810481933081</v>
      </c>
      <c r="D52" s="18">
        <f t="shared" si="42"/>
        <v>6.8603724257965126E-2</v>
      </c>
      <c r="E52" s="18">
        <f t="shared" si="42"/>
        <v>-5.0698050252984128E-2</v>
      </c>
      <c r="F52" s="18">
        <f t="shared" si="54"/>
        <v>-1.0946603968686741E-2</v>
      </c>
      <c r="H52" s="18">
        <f t="shared" si="51"/>
        <v>-1.0946603968686741E-2</v>
      </c>
      <c r="I52" s="18">
        <f t="shared" si="51"/>
        <v>2.5361511530124892</v>
      </c>
      <c r="J52" s="18">
        <f t="shared" si="51"/>
        <v>2.5284439466761066</v>
      </c>
      <c r="L52" t="str">
        <f>$A$14</f>
        <v>Sales and customer service occupations</v>
      </c>
      <c r="M52" s="18">
        <f t="shared" si="43"/>
        <v>-1.3964439246402116</v>
      </c>
      <c r="N52" s="18">
        <f t="shared" si="44"/>
        <v>0.14159064291963119</v>
      </c>
      <c r="O52" s="18">
        <f t="shared" si="45"/>
        <v>0.28184132368906933</v>
      </c>
      <c r="P52" s="18">
        <f t="shared" si="46"/>
        <v>0.20391975480578139</v>
      </c>
      <c r="Q52" s="18">
        <f t="shared" si="55"/>
        <v>0.22988688132450363</v>
      </c>
      <c r="S52" s="18">
        <f t="shared" ref="S52:U52" si="65">IF($F$6-$D$6 &lt;&gt; 0,(EXP(LN(1+(S32/100))/($F$6-$D$6))-1)*100,0)</f>
        <v>0.22988688132450363</v>
      </c>
      <c r="T52" s="18">
        <f t="shared" si="65"/>
        <v>2.0760151814343653</v>
      </c>
      <c r="U52" s="18">
        <f t="shared" si="65"/>
        <v>2.2491642957486402</v>
      </c>
      <c r="W52" t="str">
        <f>$A$14</f>
        <v>Sales and customer service occupations</v>
      </c>
      <c r="X52" s="18">
        <f t="shared" si="47"/>
        <v>-2.1101750538965125</v>
      </c>
      <c r="Y52" s="18">
        <f t="shared" si="48"/>
        <v>-3.2654040232666603</v>
      </c>
      <c r="Z52" s="18">
        <f t="shared" si="49"/>
        <v>-0.12118687951947482</v>
      </c>
      <c r="AA52" s="18">
        <f t="shared" si="50"/>
        <v>-0.2851804752051379</v>
      </c>
      <c r="AB52" s="18">
        <f t="shared" si="57"/>
        <v>-0.23054588353123018</v>
      </c>
      <c r="AD52" s="18">
        <f t="shared" ref="AD52:AF52" si="66">IF($F$6-$D$6 &lt;&gt; 0,(EXP(LN(1+(AD32/100))/($F$6-$D$6))-1)*100,0)</f>
        <v>-0.23054588353123018</v>
      </c>
      <c r="AE52" s="18">
        <f t="shared" si="66"/>
        <v>2.9196828197482594</v>
      </c>
      <c r="AF52" s="18">
        <f t="shared" si="66"/>
        <v>2.766466830586678</v>
      </c>
    </row>
    <row r="53" spans="1:32" x14ac:dyDescent="0.2">
      <c r="A53" t="str">
        <f>$A$15</f>
        <v>Process, plant and machine operatives</v>
      </c>
      <c r="B53" s="18">
        <f t="shared" si="42"/>
        <v>2.5094031264592198</v>
      </c>
      <c r="C53" s="18">
        <f t="shared" si="42"/>
        <v>-10.743581991502293</v>
      </c>
      <c r="D53" s="18">
        <f t="shared" si="42"/>
        <v>2.5211511063773173</v>
      </c>
      <c r="E53" s="18">
        <f t="shared" si="42"/>
        <v>-9.1234759501124252E-3</v>
      </c>
      <c r="F53" s="18">
        <f t="shared" si="54"/>
        <v>0.82728543971120061</v>
      </c>
      <c r="H53" s="18">
        <f t="shared" si="51"/>
        <v>0.82728543971120061</v>
      </c>
      <c r="I53" s="18">
        <f t="shared" si="51"/>
        <v>3.0744272050766908</v>
      </c>
      <c r="J53" s="18">
        <f t="shared" si="51"/>
        <v>3.6271283145868249</v>
      </c>
      <c r="L53" t="str">
        <f>$A$15</f>
        <v>Process, plant and machine operatives</v>
      </c>
      <c r="M53" s="18">
        <f t="shared" si="43"/>
        <v>2.9257089304744799</v>
      </c>
      <c r="N53" s="18">
        <f t="shared" si="44"/>
        <v>-12.046265191435879</v>
      </c>
      <c r="O53" s="18">
        <f t="shared" si="45"/>
        <v>2.0016200179036048</v>
      </c>
      <c r="P53" s="18">
        <f t="shared" si="46"/>
        <v>-0.18383378097382996</v>
      </c>
      <c r="Q53" s="18">
        <f t="shared" si="55"/>
        <v>0.53939788840899894</v>
      </c>
      <c r="S53" s="18">
        <f t="shared" ref="S53:U53" si="67">IF($F$6-$D$6 &lt;&gt; 0,(EXP(LN(1+(S33/100))/($F$6-$D$6))-1)*100,0)</f>
        <v>0.53939788840899894</v>
      </c>
      <c r="T53" s="18">
        <f t="shared" si="67"/>
        <v>2.9706563009127107</v>
      </c>
      <c r="U53" s="18">
        <f t="shared" si="67"/>
        <v>3.3334416450656601</v>
      </c>
      <c r="W53" t="str">
        <f>$A$15</f>
        <v>Process, plant and machine operatives</v>
      </c>
      <c r="X53" s="18">
        <f t="shared" si="47"/>
        <v>-1.8097124842598733</v>
      </c>
      <c r="Y53" s="18">
        <f t="shared" si="48"/>
        <v>4.4779339857278222</v>
      </c>
      <c r="Z53" s="18">
        <f t="shared" si="49"/>
        <v>7.1439594191641032</v>
      </c>
      <c r="AA53" s="18">
        <f t="shared" si="50"/>
        <v>1.2504037750981301</v>
      </c>
      <c r="AB53" s="18">
        <f t="shared" si="57"/>
        <v>3.1779923309385616</v>
      </c>
      <c r="AD53" s="18">
        <f t="shared" ref="AD53:AF53" si="68">IF($F$6-$D$6 &lt;&gt; 0,(EXP(LN(1+(AD33/100))/($F$6-$D$6))-1)*100,0)</f>
        <v>3.1779923309385616</v>
      </c>
      <c r="AE53" s="18">
        <f t="shared" si="68"/>
        <v>4.0242441450088595</v>
      </c>
      <c r="AF53" s="18">
        <f t="shared" si="68"/>
        <v>6.0280695911955506</v>
      </c>
    </row>
    <row r="54" spans="1:32" x14ac:dyDescent="0.2">
      <c r="A54" t="str">
        <f>$A$16</f>
        <v>Elementary occupations</v>
      </c>
      <c r="B54" s="18">
        <f t="shared" si="42"/>
        <v>1.1149891629616659</v>
      </c>
      <c r="C54" s="18">
        <f t="shared" si="42"/>
        <v>-8.3252985907857902</v>
      </c>
      <c r="D54" s="18">
        <f t="shared" si="42"/>
        <v>0.26601760420064124</v>
      </c>
      <c r="E54" s="18">
        <f t="shared" si="42"/>
        <v>-7.185296385696649E-2</v>
      </c>
      <c r="F54" s="18">
        <f t="shared" si="54"/>
        <v>4.0643864939648999E-2</v>
      </c>
      <c r="H54" s="18">
        <f t="shared" si="51"/>
        <v>4.0643864939648999E-2</v>
      </c>
      <c r="I54" s="18">
        <f t="shared" si="51"/>
        <v>2.7766828435752178</v>
      </c>
      <c r="J54" s="18">
        <f t="shared" si="51"/>
        <v>2.8044087891476055</v>
      </c>
      <c r="L54" t="str">
        <f>$A$16</f>
        <v>Elementary occupations</v>
      </c>
      <c r="M54" s="18">
        <f t="shared" si="43"/>
        <v>0.36441399808306851</v>
      </c>
      <c r="N54" s="18">
        <f t="shared" si="44"/>
        <v>-4.6709702956066472</v>
      </c>
      <c r="O54" s="18">
        <f t="shared" si="45"/>
        <v>0.62236887058135792</v>
      </c>
      <c r="P54" s="18">
        <f t="shared" si="46"/>
        <v>-0.17932359679569965</v>
      </c>
      <c r="Q54" s="18">
        <f t="shared" si="55"/>
        <v>8.719499468903269E-2</v>
      </c>
      <c r="S54" s="18">
        <f t="shared" ref="S54:U54" si="69">IF($F$6-$D$6 &lt;&gt; 0,(EXP(LN(1+(S34/100))/($F$6-$D$6))-1)*100,0)</f>
        <v>8.719499468903269E-2</v>
      </c>
      <c r="T54" s="18">
        <f t="shared" si="69"/>
        <v>2.4033896258693899</v>
      </c>
      <c r="U54" s="18">
        <f t="shared" si="69"/>
        <v>2.4660341228674776</v>
      </c>
      <c r="W54" t="str">
        <f>$A$16</f>
        <v>Elementary occupations</v>
      </c>
      <c r="X54" s="18">
        <f t="shared" si="47"/>
        <v>1.9006733767265027</v>
      </c>
      <c r="Y54" s="18">
        <f t="shared" si="48"/>
        <v>-12.00802401029607</v>
      </c>
      <c r="Z54" s="18">
        <f t="shared" si="49"/>
        <v>-0.12892181834753824</v>
      </c>
      <c r="AA54" s="18">
        <f t="shared" si="50"/>
        <v>4.8719333792157649E-2</v>
      </c>
      <c r="AB54" s="18">
        <f t="shared" si="57"/>
        <v>-1.0529463767472436E-2</v>
      </c>
      <c r="AD54" s="18">
        <f t="shared" ref="AD54:AF54" si="70">IF($F$6-$D$6 &lt;&gt; 0,(EXP(LN(1+(AD34/100))/($F$6-$D$6))-1)*100,0)</f>
        <v>-1.0529463767472436E-2</v>
      </c>
      <c r="AE54" s="18">
        <f t="shared" si="70"/>
        <v>3.1636758034990553</v>
      </c>
      <c r="AF54" s="18">
        <f t="shared" si="70"/>
        <v>3.156869498164494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1.7299402345130499</v>
      </c>
      <c r="C56" s="26">
        <f>IF(D$6-C$6 &lt;&gt; 0,(EXP(LN(D18/C18)/(D$6-C$6))-1)*100,0)</f>
        <v>-0.54565115045651646</v>
      </c>
      <c r="D56" s="26">
        <f>IF(E$6-D$6 &lt;&gt; 0,(EXP(LN(E18/D18)/(E$6-D$6))-1)*100,0)</f>
        <v>0.80232715726484827</v>
      </c>
      <c r="E56" s="26">
        <f>IF(F$6-E$6 &lt;&gt; 0,(EXP(LN(F18/E18)/(F$6-E$6))-1)*100,0)</f>
        <v>0.47646384102428829</v>
      </c>
      <c r="F56" s="26">
        <f t="shared" si="54"/>
        <v>0.5849677316024593</v>
      </c>
      <c r="H56" s="26">
        <f t="shared" si="51"/>
        <v>0.5849677316024593</v>
      </c>
      <c r="I56" s="26">
        <f t="shared" ref="I56" si="71">IF($F$6-$D$6 &lt;&gt; 0,(EXP(LN(1+(I36/100))/($F$6-$D$6))-1)*100,0)</f>
        <v>2.7960214921499915</v>
      </c>
      <c r="J56" s="26">
        <f t="shared" ref="J56" si="72">IF($F$6-$D$6 &lt;&gt; 0,(EXP(LN(1+(J36/100))/($F$6-$D$6))-1)*100,0)</f>
        <v>3.1990856660645051</v>
      </c>
      <c r="L56" s="24" t="str">
        <f>$A$18</f>
        <v>All occupations</v>
      </c>
      <c r="M56" s="26">
        <f>IF(N$6-M$6 &lt;&gt; 0,(EXP(LN(N18/M18)/(N$6-M$6))-1)*100,0)</f>
        <v>1.7573714994220113</v>
      </c>
      <c r="N56" s="26">
        <f>IF(O$6-N$6 &lt;&gt; 0,(EXP(LN(O18/N18)/(O$6-N$6))-1)*100,0)</f>
        <v>-1.544024552898482</v>
      </c>
      <c r="O56" s="26">
        <f>IF(P$6-O$6 &lt;&gt; 0,(EXP(LN(P18/O18)/(P$6-O$6))-1)*100,0)</f>
        <v>0.85588494466828369</v>
      </c>
      <c r="P56" s="26">
        <f>IF(Q$6-P$6 &lt;&gt; 0,(EXP(LN(Q18/P18)/(Q$6-P$6))-1)*100,0)</f>
        <v>0.47470135131957303</v>
      </c>
      <c r="Q56" s="26">
        <f t="shared" ref="Q56" si="73">IF(Q$6-O$6 &lt;&gt; 0,(EXP(LN(Q18/O18)/(Q$6-O$6))-1)*100,0)</f>
        <v>0.60160220419946953</v>
      </c>
      <c r="S56" s="26">
        <f t="shared" ref="S56:U56" si="74">IF($F$6-$D$6 &lt;&gt; 0,(EXP(LN(1+(S36/100))/($F$6-$D$6))-1)*100,0)</f>
        <v>0.60160220419949173</v>
      </c>
      <c r="T56" s="26">
        <f t="shared" si="74"/>
        <v>2.4578878090821377</v>
      </c>
      <c r="U56" s="26">
        <f t="shared" si="74"/>
        <v>2.8915401991574941</v>
      </c>
      <c r="W56" s="24" t="str">
        <f>$A$18</f>
        <v>All occupations</v>
      </c>
      <c r="X56" s="26">
        <f>IF(Y$6-X$6 &lt;&gt; 0,(EXP(LN(Y18/X18)/(Y$6-X$6))-1)*100,0)</f>
        <v>1.6990989705365056</v>
      </c>
      <c r="Y56" s="26">
        <f>IF(Z$6-Y$6 &lt;&gt; 0,(EXP(LN(Z18/Y18)/(Z$6-Y$6))-1)*100,0)</f>
        <v>0.5784393546942157</v>
      </c>
      <c r="Z56" s="26">
        <f>IF(AA$6-Z$6 &lt;&gt; 0,(EXP(LN(AA18/Z18)/(AA$6-Z$6))-1)*100,0)</f>
        <v>0.74316563156053839</v>
      </c>
      <c r="AA56" s="26">
        <f>IF(AB$6-AA$6 &lt;&gt; 0,(EXP(LN(AB18/AA18)/(AB$6-AA$6))-1)*100,0)</f>
        <v>0.47841695701784648</v>
      </c>
      <c r="AB56" s="26">
        <f t="shared" ref="AB56" si="75">IF(AB$6-Z$6 &lt;&gt; 0,(EXP(LN(AB18/Z18)/(AB$6-Z$6))-1)*100,0)</f>
        <v>0.56658911943046064</v>
      </c>
      <c r="AD56" s="26">
        <f t="shared" ref="AD56:AF56" si="76">IF($F$6-$D$6 &lt;&gt; 0,(EXP(LN(1+(AD36/100))/($F$6-$D$6))-1)*100,0)</f>
        <v>0.56658911943046064</v>
      </c>
      <c r="AE56" s="26">
        <f t="shared" si="76"/>
        <v>3.1515041576573033</v>
      </c>
      <c r="AF56" s="26">
        <f t="shared" si="76"/>
        <v>3.523818783913879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98.407368375285614</v>
      </c>
      <c r="C64" s="27">
        <f t="shared" si="77"/>
        <v>0.20927326272908431</v>
      </c>
      <c r="D64" s="27">
        <f t="shared" si="77"/>
        <v>29.033604896296538</v>
      </c>
      <c r="E64" s="27">
        <f t="shared" si="77"/>
        <v>71.301017088969161</v>
      </c>
      <c r="F64" s="27">
        <f>F8-D8</f>
        <v>100.3346219852657</v>
      </c>
      <c r="L64" t="str">
        <f>$A$8</f>
        <v>Managers, directors and senior officials</v>
      </c>
      <c r="M64" s="27">
        <f t="shared" ref="M64:M72" si="78">N8-M8</f>
        <v>55.225024248486307</v>
      </c>
      <c r="N64" s="27">
        <f t="shared" ref="N64:N72" si="79">O8-N8</f>
        <v>-6.1180676524095929</v>
      </c>
      <c r="O64" s="27">
        <f t="shared" ref="O64:O72" si="80">P8-O8</f>
        <v>9.7598680489005005</v>
      </c>
      <c r="P64" s="27">
        <f t="shared" ref="P64:P72" si="81">Q8-P8</f>
        <v>33.038254066624177</v>
      </c>
      <c r="Q64" s="27">
        <f>Q8-O8</f>
        <v>42.798122115524677</v>
      </c>
      <c r="W64" t="str">
        <f>$A$8</f>
        <v>Managers, directors and senior officials</v>
      </c>
      <c r="X64" s="27">
        <f t="shared" ref="X64:X72" si="82">Y8-X8</f>
        <v>43.182344126798682</v>
      </c>
      <c r="Y64" s="27">
        <f t="shared" ref="Y64:Y72" si="83">Z8-Y8</f>
        <v>6.3273409151389046</v>
      </c>
      <c r="Z64" s="27">
        <f t="shared" ref="Z64:Z72" si="84">AA8-Z8</f>
        <v>19.273736847396037</v>
      </c>
      <c r="AA64" s="27">
        <f t="shared" ref="AA64:AA72" si="85">AB8-AA8</f>
        <v>38.262763022345098</v>
      </c>
      <c r="AB64" s="27">
        <f>AB8-Z8</f>
        <v>57.536499869741135</v>
      </c>
    </row>
    <row r="65" spans="1:31" x14ac:dyDescent="0.2">
      <c r="A65" t="str">
        <f>$A$9</f>
        <v>Professional occupations</v>
      </c>
      <c r="B65" s="27">
        <f t="shared" si="77"/>
        <v>224.74307638332994</v>
      </c>
      <c r="C65" s="27">
        <f t="shared" si="77"/>
        <v>73.184784200947433</v>
      </c>
      <c r="D65" s="27">
        <f t="shared" si="77"/>
        <v>163.19315837745489</v>
      </c>
      <c r="E65" s="27">
        <f t="shared" si="77"/>
        <v>165.0971128980982</v>
      </c>
      <c r="F65" s="27">
        <f t="shared" ref="F65:F72" si="86">F9-D9</f>
        <v>328.2902712755531</v>
      </c>
      <c r="L65" t="str">
        <f>$A$9</f>
        <v>Professional occupations</v>
      </c>
      <c r="M65" s="27">
        <f t="shared" si="78"/>
        <v>121.82923725870182</v>
      </c>
      <c r="N65" s="27">
        <f t="shared" si="79"/>
        <v>25.490574944738228</v>
      </c>
      <c r="O65" s="27">
        <f t="shared" si="80"/>
        <v>85.827622726046229</v>
      </c>
      <c r="P65" s="27">
        <f t="shared" si="81"/>
        <v>78.293267664816426</v>
      </c>
      <c r="Q65" s="27">
        <f t="shared" ref="Q65:Q72" si="87">Q9-O9</f>
        <v>164.12089039086266</v>
      </c>
      <c r="W65" t="str">
        <f>$A$9</f>
        <v>Professional occupations</v>
      </c>
      <c r="X65" s="27">
        <f t="shared" si="82"/>
        <v>102.91383912462879</v>
      </c>
      <c r="Y65" s="27">
        <f t="shared" si="83"/>
        <v>47.694209256208524</v>
      </c>
      <c r="Z65" s="27">
        <f t="shared" si="84"/>
        <v>77.365535651407981</v>
      </c>
      <c r="AA65" s="27">
        <f t="shared" si="85"/>
        <v>86.803845233283482</v>
      </c>
      <c r="AB65" s="27">
        <f t="shared" ref="AB65:AB72" si="88">AB9-Z9</f>
        <v>164.16938088469146</v>
      </c>
    </row>
    <row r="66" spans="1:31" x14ac:dyDescent="0.2">
      <c r="A66" t="str">
        <f>$A$10</f>
        <v>Associate professional occupations</v>
      </c>
      <c r="B66" s="27">
        <f t="shared" si="77"/>
        <v>62.919969238149179</v>
      </c>
      <c r="C66" s="27">
        <f t="shared" si="77"/>
        <v>50.616993920154982</v>
      </c>
      <c r="D66" s="27">
        <f t="shared" si="77"/>
        <v>-2.0753528471545906</v>
      </c>
      <c r="E66" s="27">
        <f t="shared" si="77"/>
        <v>67.583955253549675</v>
      </c>
      <c r="F66" s="27">
        <f t="shared" si="86"/>
        <v>65.508602406395084</v>
      </c>
      <c r="L66" t="str">
        <f>$A$10</f>
        <v>Associate professional occupations</v>
      </c>
      <c r="M66" s="27">
        <f t="shared" si="78"/>
        <v>26.678680749577893</v>
      </c>
      <c r="N66" s="27">
        <f t="shared" si="79"/>
        <v>22.282103966747854</v>
      </c>
      <c r="O66" s="27">
        <f t="shared" si="80"/>
        <v>-15.348795796873901</v>
      </c>
      <c r="P66" s="27">
        <f t="shared" si="81"/>
        <v>22.347938523934999</v>
      </c>
      <c r="Q66" s="27">
        <f t="shared" si="87"/>
        <v>6.9991427270610984</v>
      </c>
      <c r="W66" t="str">
        <f>$A$10</f>
        <v>Associate professional occupations</v>
      </c>
      <c r="X66" s="27">
        <f t="shared" si="82"/>
        <v>36.241288488570433</v>
      </c>
      <c r="Y66" s="27">
        <f t="shared" si="83"/>
        <v>28.334889953408151</v>
      </c>
      <c r="Z66" s="27">
        <f t="shared" si="84"/>
        <v>13.273442949718003</v>
      </c>
      <c r="AA66" s="27">
        <f t="shared" si="85"/>
        <v>45.236016729614335</v>
      </c>
      <c r="AB66" s="27">
        <f t="shared" si="88"/>
        <v>58.509459679332338</v>
      </c>
    </row>
    <row r="67" spans="1:31" x14ac:dyDescent="0.2">
      <c r="A67" t="str">
        <f>$A$11</f>
        <v>Administrative and secretarial occupations</v>
      </c>
      <c r="B67" s="27">
        <f t="shared" si="77"/>
        <v>-16.975777311465436</v>
      </c>
      <c r="C67" s="27">
        <f t="shared" si="77"/>
        <v>7.4174104430870216</v>
      </c>
      <c r="D67" s="27">
        <f t="shared" si="77"/>
        <v>-38.60363863806225</v>
      </c>
      <c r="E67" s="27">
        <f t="shared" si="77"/>
        <v>-39.868098237257243</v>
      </c>
      <c r="F67" s="27">
        <f t="shared" si="86"/>
        <v>-78.471736875319493</v>
      </c>
      <c r="L67" t="str">
        <f>$A$11</f>
        <v>Administrative and secretarial occupations</v>
      </c>
      <c r="M67" s="27">
        <f t="shared" si="78"/>
        <v>-3.7747534879705711</v>
      </c>
      <c r="N67" s="27">
        <f t="shared" si="79"/>
        <v>15.929021953207112</v>
      </c>
      <c r="O67" s="27">
        <f t="shared" si="80"/>
        <v>-9.0434849944222293</v>
      </c>
      <c r="P67" s="27">
        <f t="shared" si="81"/>
        <v>2.1222449541185711</v>
      </c>
      <c r="Q67" s="27">
        <f t="shared" si="87"/>
        <v>-6.9212400403036582</v>
      </c>
      <c r="W67" t="str">
        <f>$A$11</f>
        <v>Administrative and secretarial occupations</v>
      </c>
      <c r="X67" s="27">
        <f t="shared" si="82"/>
        <v>-13.20102382349495</v>
      </c>
      <c r="Y67" s="27">
        <f t="shared" si="83"/>
        <v>-8.5116115101204173</v>
      </c>
      <c r="Z67" s="27">
        <f t="shared" si="84"/>
        <v>-29.560153643639751</v>
      </c>
      <c r="AA67" s="27">
        <f t="shared" si="85"/>
        <v>-41.990343191375928</v>
      </c>
      <c r="AB67" s="27">
        <f t="shared" si="88"/>
        <v>-71.550496835015679</v>
      </c>
    </row>
    <row r="68" spans="1:31" x14ac:dyDescent="0.2">
      <c r="A68" t="str">
        <f>$A$12</f>
        <v>Skilled trades occupations</v>
      </c>
      <c r="B68" s="27">
        <f t="shared" si="77"/>
        <v>-13.918248297272442</v>
      </c>
      <c r="C68" s="27">
        <f t="shared" si="77"/>
        <v>-62.594559525191414</v>
      </c>
      <c r="D68" s="27">
        <f t="shared" si="77"/>
        <v>27.532797583803642</v>
      </c>
      <c r="E68" s="27">
        <f t="shared" si="77"/>
        <v>19.233217668807583</v>
      </c>
      <c r="F68" s="27">
        <f t="shared" si="86"/>
        <v>46.766015252611226</v>
      </c>
      <c r="L68" t="str">
        <f>$A$12</f>
        <v>Skilled trades occupations</v>
      </c>
      <c r="M68" s="27">
        <f t="shared" si="78"/>
        <v>-16.699165915691538</v>
      </c>
      <c r="N68" s="27">
        <f t="shared" si="79"/>
        <v>-63.782033332919582</v>
      </c>
      <c r="O68" s="27">
        <f t="shared" si="80"/>
        <v>18.847708074632919</v>
      </c>
      <c r="P68" s="27">
        <f t="shared" si="81"/>
        <v>12.50960093418837</v>
      </c>
      <c r="Q68" s="27">
        <f t="shared" si="87"/>
        <v>31.357309008821289</v>
      </c>
      <c r="W68" t="str">
        <f>$A$12</f>
        <v>Skilled trades occupations</v>
      </c>
      <c r="X68" s="27">
        <f t="shared" si="82"/>
        <v>2.7809176184192737</v>
      </c>
      <c r="Y68" s="27">
        <f t="shared" si="83"/>
        <v>1.1874738077281251</v>
      </c>
      <c r="Z68" s="27">
        <f t="shared" si="84"/>
        <v>8.6850895091708651</v>
      </c>
      <c r="AA68" s="27">
        <f t="shared" si="85"/>
        <v>6.7236167346191777</v>
      </c>
      <c r="AB68" s="27">
        <f t="shared" si="88"/>
        <v>15.408706243790043</v>
      </c>
    </row>
    <row r="69" spans="1:31" x14ac:dyDescent="0.2">
      <c r="A69" t="str">
        <f>$A$13</f>
        <v>Caring, leisure and other service occupations</v>
      </c>
      <c r="B69" s="27">
        <f t="shared" si="77"/>
        <v>21.048423376920255</v>
      </c>
      <c r="C69" s="27">
        <f t="shared" si="77"/>
        <v>-21.805361098526248</v>
      </c>
      <c r="D69" s="27">
        <f t="shared" si="77"/>
        <v>26.470305075654608</v>
      </c>
      <c r="E69" s="27">
        <f t="shared" si="77"/>
        <v>23.590588982517374</v>
      </c>
      <c r="F69" s="27">
        <f t="shared" si="86"/>
        <v>50.060894058171982</v>
      </c>
      <c r="L69" t="str">
        <f>$A$13</f>
        <v>Caring, leisure and other service occupations</v>
      </c>
      <c r="M69" s="27">
        <f t="shared" si="78"/>
        <v>11.29050749937241</v>
      </c>
      <c r="N69" s="27">
        <f t="shared" si="79"/>
        <v>-2.8326981250821177</v>
      </c>
      <c r="O69" s="27">
        <f t="shared" si="80"/>
        <v>14.281827927487882</v>
      </c>
      <c r="P69" s="27">
        <f t="shared" si="81"/>
        <v>14.757415881284942</v>
      </c>
      <c r="Q69" s="27">
        <f t="shared" si="87"/>
        <v>29.039243808772824</v>
      </c>
      <c r="W69" t="str">
        <f>$A$13</f>
        <v>Caring, leisure and other service occupations</v>
      </c>
      <c r="X69" s="27">
        <f t="shared" si="82"/>
        <v>9.7579158775480437</v>
      </c>
      <c r="Y69" s="27">
        <f t="shared" si="83"/>
        <v>-18.972662973444102</v>
      </c>
      <c r="Z69" s="27">
        <f t="shared" si="84"/>
        <v>12.188477148167038</v>
      </c>
      <c r="AA69" s="27">
        <f t="shared" si="85"/>
        <v>8.8331731012323758</v>
      </c>
      <c r="AB69" s="27">
        <f t="shared" si="88"/>
        <v>21.021650249399414</v>
      </c>
    </row>
    <row r="70" spans="1:31" x14ac:dyDescent="0.2">
      <c r="A70" t="str">
        <f>$A$14</f>
        <v>Sales and customer service occupations</v>
      </c>
      <c r="B70" s="27">
        <f t="shared" si="77"/>
        <v>-27.515750558356842</v>
      </c>
      <c r="C70" s="27">
        <f t="shared" si="77"/>
        <v>-6.2517567919342127</v>
      </c>
      <c r="D70" s="27">
        <f t="shared" si="77"/>
        <v>1.2438083109080367</v>
      </c>
      <c r="E70" s="27">
        <f t="shared" si="77"/>
        <v>-1.8379332533274919</v>
      </c>
      <c r="F70" s="27">
        <f t="shared" si="86"/>
        <v>-0.59412494241945524</v>
      </c>
      <c r="L70" t="str">
        <f>$A$14</f>
        <v>Sales and customer service occupations</v>
      </c>
      <c r="M70" s="27">
        <f t="shared" si="78"/>
        <v>-9.8110612220692701</v>
      </c>
      <c r="N70" s="27">
        <f t="shared" si="79"/>
        <v>0.24007382575837255</v>
      </c>
      <c r="O70" s="27">
        <f t="shared" si="80"/>
        <v>2.4062871874065479</v>
      </c>
      <c r="P70" s="27">
        <f t="shared" si="81"/>
        <v>3.5439221661796125</v>
      </c>
      <c r="Q70" s="27">
        <f t="shared" si="87"/>
        <v>5.9502093535861604</v>
      </c>
      <c r="W70" t="str">
        <f>$A$14</f>
        <v>Sales and customer service occupations</v>
      </c>
      <c r="X70" s="27">
        <f t="shared" si="82"/>
        <v>-17.704689336287515</v>
      </c>
      <c r="Y70" s="27">
        <f t="shared" si="83"/>
        <v>-6.4918306176925</v>
      </c>
      <c r="Z70" s="27">
        <f t="shared" si="84"/>
        <v>-1.162478876498227</v>
      </c>
      <c r="AA70" s="27">
        <f t="shared" si="85"/>
        <v>-5.3818554195072466</v>
      </c>
      <c r="AB70" s="27">
        <f t="shared" si="88"/>
        <v>-6.5443342960054736</v>
      </c>
    </row>
    <row r="71" spans="1:31" x14ac:dyDescent="0.2">
      <c r="A71" t="str">
        <f>$A$15</f>
        <v>Process, plant and machine operatives</v>
      </c>
      <c r="B71" s="27">
        <f t="shared" si="77"/>
        <v>22.691507942863836</v>
      </c>
      <c r="C71" s="27">
        <f t="shared" si="77"/>
        <v>-25.830010240357069</v>
      </c>
      <c r="D71" s="27">
        <f t="shared" si="77"/>
        <v>28.449849000818631</v>
      </c>
      <c r="E71" s="27">
        <f t="shared" si="77"/>
        <v>-0.22164826426910622</v>
      </c>
      <c r="F71" s="27">
        <f t="shared" si="86"/>
        <v>28.228200736549525</v>
      </c>
      <c r="L71" t="str">
        <f>$A$15</f>
        <v>Process, plant and machine operatives</v>
      </c>
      <c r="M71" s="27">
        <f t="shared" si="78"/>
        <v>24.127931898010075</v>
      </c>
      <c r="N71" s="27">
        <f t="shared" si="79"/>
        <v>-26.678744149577739</v>
      </c>
      <c r="O71" s="27">
        <f t="shared" si="80"/>
        <v>20.291006586885032</v>
      </c>
      <c r="P71" s="27">
        <f t="shared" si="81"/>
        <v>-3.9213712820870512</v>
      </c>
      <c r="Q71" s="27">
        <f t="shared" si="87"/>
        <v>16.369635304797981</v>
      </c>
      <c r="W71" t="str">
        <f>$A$15</f>
        <v>Process, plant and machine operatives</v>
      </c>
      <c r="X71" s="27">
        <f t="shared" si="82"/>
        <v>-1.4364239551463811</v>
      </c>
      <c r="Y71" s="27">
        <f t="shared" si="83"/>
        <v>0.84873390922086145</v>
      </c>
      <c r="Z71" s="27">
        <f t="shared" si="84"/>
        <v>8.1588424139337974</v>
      </c>
      <c r="AA71" s="27">
        <f t="shared" si="85"/>
        <v>3.6997230178173766</v>
      </c>
      <c r="AB71" s="27">
        <f t="shared" si="88"/>
        <v>11.858565431751174</v>
      </c>
    </row>
    <row r="72" spans="1:31" x14ac:dyDescent="0.2">
      <c r="A72" t="str">
        <f>$A$16</f>
        <v>Elementary occupations</v>
      </c>
      <c r="B72" s="27">
        <f t="shared" si="77"/>
        <v>24.778430850548375</v>
      </c>
      <c r="C72" s="27">
        <f t="shared" si="77"/>
        <v>-47.549774170910268</v>
      </c>
      <c r="D72" s="27">
        <f t="shared" si="77"/>
        <v>7.0014682402812696</v>
      </c>
      <c r="E72" s="27">
        <f t="shared" si="77"/>
        <v>-3.8002121370908526</v>
      </c>
      <c r="F72" s="27">
        <f t="shared" si="86"/>
        <v>3.201256103190417</v>
      </c>
      <c r="L72" t="str">
        <f>$A$16</f>
        <v>Elementary occupations</v>
      </c>
      <c r="M72" s="27">
        <f t="shared" si="78"/>
        <v>4.1410028722589232</v>
      </c>
      <c r="N72" s="27">
        <f t="shared" si="79"/>
        <v>-13.390703269242465</v>
      </c>
      <c r="O72" s="27">
        <f t="shared" si="80"/>
        <v>8.6108319310935144</v>
      </c>
      <c r="P72" s="27">
        <f t="shared" si="81"/>
        <v>-5.0145231481120049</v>
      </c>
      <c r="Q72" s="27">
        <f t="shared" si="87"/>
        <v>3.5963087829815095</v>
      </c>
      <c r="W72" t="str">
        <f>$A$16</f>
        <v>Elementary occupations</v>
      </c>
      <c r="X72" s="27">
        <f t="shared" si="82"/>
        <v>20.637427978289736</v>
      </c>
      <c r="Y72" s="27">
        <f t="shared" si="83"/>
        <v>-34.159070901667803</v>
      </c>
      <c r="Z72" s="27">
        <f t="shared" si="84"/>
        <v>-1.6093636908118185</v>
      </c>
      <c r="AA72" s="27">
        <f t="shared" si="85"/>
        <v>1.2143110110206123</v>
      </c>
      <c r="AB72" s="27">
        <f t="shared" si="88"/>
        <v>-0.39505267979120617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396.17900000000373</v>
      </c>
      <c r="C74" s="29">
        <f t="shared" ref="C74" si="89">D18-C18</f>
        <v>-32.603000000001884</v>
      </c>
      <c r="D74" s="29">
        <f>E18-D18</f>
        <v>242.24600000000009</v>
      </c>
      <c r="E74" s="29">
        <f>F18-E18</f>
        <v>301.0779999999977</v>
      </c>
      <c r="F74" s="29">
        <f>F18-D18</f>
        <v>543.3239999999978</v>
      </c>
      <c r="L74" s="24" t="str">
        <f>$A$18</f>
        <v>All occupations</v>
      </c>
      <c r="M74" s="29">
        <f>N18-M18</f>
        <v>213.00740390067676</v>
      </c>
      <c r="N74" s="29">
        <f t="shared" ref="N74" si="90">O18-N18</f>
        <v>-48.860471838780086</v>
      </c>
      <c r="O74" s="29">
        <f>P18-O18</f>
        <v>135.63287169115574</v>
      </c>
      <c r="P74" s="29">
        <f>Q18-P18</f>
        <v>157.67674976094804</v>
      </c>
      <c r="Q74" s="29">
        <f>Q18-O18</f>
        <v>293.30962145210378</v>
      </c>
      <c r="W74" s="24" t="str">
        <f>$A$18</f>
        <v>All occupations</v>
      </c>
      <c r="X74" s="29">
        <f>Y18-X18</f>
        <v>183.17159609932605</v>
      </c>
      <c r="Y74" s="29">
        <f t="shared" ref="Y74" si="91">Z18-Y18</f>
        <v>16.257471838780475</v>
      </c>
      <c r="Z74" s="29">
        <f>AA18-Z18</f>
        <v>106.61312830884344</v>
      </c>
      <c r="AA74" s="29">
        <f>AB18-AA18</f>
        <v>143.40125023904966</v>
      </c>
      <c r="AB74" s="29">
        <f>AB18-Z18</f>
        <v>250.0143785478931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626.95060123201665</v>
      </c>
      <c r="C80" s="11">
        <f t="shared" si="92"/>
        <v>725.35796960730227</v>
      </c>
      <c r="D80" s="11">
        <f t="shared" si="92"/>
        <v>725.56724287003135</v>
      </c>
      <c r="E80" s="11">
        <f t="shared" si="92"/>
        <v>754.60084776632789</v>
      </c>
      <c r="F80" s="11">
        <f t="shared" si="92"/>
        <v>825.90186485529705</v>
      </c>
      <c r="H80" s="40">
        <f>IF(D$6-B$6 &lt;&gt; 0,(EXP(LN(D8/B8)/(D$6-B$6))-1)*100,0)</f>
        <v>2.9648210044305623</v>
      </c>
      <c r="I80" s="40">
        <f t="shared" ref="I80:I88" si="93">F46</f>
        <v>0.86722012638118517</v>
      </c>
      <c r="L80" t="str">
        <f t="shared" ref="L80:Q88" si="94">L8</f>
        <v>Managers, directors and senior officials</v>
      </c>
      <c r="M80" s="11">
        <f t="shared" si="94"/>
        <v>407.13658169031703</v>
      </c>
      <c r="N80" s="11">
        <f t="shared" si="94"/>
        <v>462.36160593880334</v>
      </c>
      <c r="O80" s="11">
        <f t="shared" si="94"/>
        <v>456.24353828639374</v>
      </c>
      <c r="P80" s="11">
        <f t="shared" si="94"/>
        <v>466.00340633529424</v>
      </c>
      <c r="Q80" s="11">
        <f t="shared" si="94"/>
        <v>499.04166040191842</v>
      </c>
      <c r="S80" s="40">
        <f t="shared" ref="S80:S88" si="95">IF(O$6-M$6 &lt;&gt; 0,(EXP(LN(O8/M8)/(O$6-M$6))-1)*100,0)</f>
        <v>2.3036950730161987</v>
      </c>
      <c r="T80" s="40">
        <f t="shared" ref="T80:T88" si="96">Q46</f>
        <v>0.59954235652639465</v>
      </c>
      <c r="W80" t="str">
        <f t="shared" ref="W80:AB88" si="97">W8</f>
        <v>Managers, directors and senior officials</v>
      </c>
      <c r="X80" s="11">
        <f t="shared" si="97"/>
        <v>219.81401954170002</v>
      </c>
      <c r="Y80" s="11">
        <f t="shared" si="97"/>
        <v>262.9963636684987</v>
      </c>
      <c r="Z80" s="11">
        <f t="shared" si="97"/>
        <v>269.32370458363761</v>
      </c>
      <c r="AA80" s="11">
        <f t="shared" si="97"/>
        <v>288.59744143103364</v>
      </c>
      <c r="AB80" s="11">
        <f t="shared" si="97"/>
        <v>326.86020445337874</v>
      </c>
      <c r="AD80" s="40">
        <f t="shared" ref="AD80:AD88" si="98">IF(Z$6-X$6 &lt;&gt; 0,(EXP(LN(Z8/X8)/(Z$6-X$6))-1)*100,0)</f>
        <v>4.1462983081913096</v>
      </c>
      <c r="AE80" s="40">
        <f t="shared" ref="AE80:AE88" si="99">AB46</f>
        <v>1.2991570002266695</v>
      </c>
    </row>
    <row r="81" spans="1:31" x14ac:dyDescent="0.2">
      <c r="A81" t="str">
        <f t="shared" si="92"/>
        <v>Professional occupations</v>
      </c>
      <c r="B81" s="11">
        <f t="shared" si="92"/>
        <v>1518.0233774325097</v>
      </c>
      <c r="C81" s="11">
        <f t="shared" si="92"/>
        <v>1742.7664538158397</v>
      </c>
      <c r="D81" s="11">
        <f t="shared" si="92"/>
        <v>1815.9512380167871</v>
      </c>
      <c r="E81" s="11">
        <f t="shared" si="92"/>
        <v>1979.144396394242</v>
      </c>
      <c r="F81" s="11">
        <f t="shared" si="92"/>
        <v>2144.2415092923402</v>
      </c>
      <c r="H81" s="40">
        <f t="shared" ref="H81:H88" si="100">IF(D$6-B$6 &lt;&gt; 0,(EXP(LN(D9/B9)/(D$6-B$6))-1)*100,0)</f>
        <v>3.6490067274258742</v>
      </c>
      <c r="I81" s="40">
        <f t="shared" si="93"/>
        <v>1.1140023223384032</v>
      </c>
      <c r="L81" t="str">
        <f t="shared" si="94"/>
        <v>Professional occupations</v>
      </c>
      <c r="M81" s="11">
        <f t="shared" si="94"/>
        <v>756.84257741961403</v>
      </c>
      <c r="N81" s="11">
        <f t="shared" si="94"/>
        <v>878.67181467831585</v>
      </c>
      <c r="O81" s="11">
        <f t="shared" si="94"/>
        <v>904.16238962305408</v>
      </c>
      <c r="P81" s="11">
        <f t="shared" si="94"/>
        <v>989.99001234910031</v>
      </c>
      <c r="Q81" s="11">
        <f t="shared" si="94"/>
        <v>1068.2832800139167</v>
      </c>
      <c r="S81" s="40">
        <f t="shared" si="95"/>
        <v>3.6210947686317052</v>
      </c>
      <c r="T81" s="40">
        <f t="shared" si="96"/>
        <v>1.1182006385463739</v>
      </c>
      <c r="W81" t="str">
        <f t="shared" si="97"/>
        <v>Professional occupations</v>
      </c>
      <c r="X81" s="11">
        <f t="shared" si="97"/>
        <v>761.18080001289513</v>
      </c>
      <c r="Y81" s="11">
        <f t="shared" si="97"/>
        <v>864.09463913752393</v>
      </c>
      <c r="Z81" s="11">
        <f t="shared" si="97"/>
        <v>911.78884839373245</v>
      </c>
      <c r="AA81" s="11">
        <f t="shared" si="97"/>
        <v>989.15438404514043</v>
      </c>
      <c r="AB81" s="11">
        <f t="shared" si="97"/>
        <v>1075.9582292784239</v>
      </c>
      <c r="AD81" s="40">
        <f t="shared" si="98"/>
        <v>3.6767298291727535</v>
      </c>
      <c r="AE81" s="40">
        <f t="shared" si="99"/>
        <v>1.1098367107357898</v>
      </c>
    </row>
    <row r="82" spans="1:31" x14ac:dyDescent="0.2">
      <c r="A82" t="str">
        <f t="shared" si="92"/>
        <v>Associate professional occupations</v>
      </c>
      <c r="B82" s="11">
        <f t="shared" si="92"/>
        <v>973.69437119538429</v>
      </c>
      <c r="C82" s="11">
        <f t="shared" si="92"/>
        <v>1036.6143404335335</v>
      </c>
      <c r="D82" s="11">
        <f t="shared" si="92"/>
        <v>1087.2313343536885</v>
      </c>
      <c r="E82" s="11">
        <f t="shared" si="92"/>
        <v>1085.1559815065339</v>
      </c>
      <c r="F82" s="11">
        <f t="shared" si="92"/>
        <v>1152.7399367600835</v>
      </c>
      <c r="H82" s="40">
        <f t="shared" si="100"/>
        <v>2.2303529504946962</v>
      </c>
      <c r="I82" s="40">
        <f t="shared" si="93"/>
        <v>0.39081006342711611</v>
      </c>
      <c r="L82" t="str">
        <f t="shared" si="94"/>
        <v>Associate professional occupations</v>
      </c>
      <c r="M82" s="11">
        <f t="shared" si="94"/>
        <v>530.75257441653378</v>
      </c>
      <c r="N82" s="11">
        <f t="shared" si="94"/>
        <v>557.43125516611167</v>
      </c>
      <c r="O82" s="11">
        <f t="shared" si="94"/>
        <v>579.71335913285952</v>
      </c>
      <c r="P82" s="11">
        <f t="shared" si="94"/>
        <v>564.36456333598562</v>
      </c>
      <c r="Q82" s="11">
        <f t="shared" si="94"/>
        <v>586.71250185992062</v>
      </c>
      <c r="S82" s="40">
        <f t="shared" si="95"/>
        <v>1.7804202713996853</v>
      </c>
      <c r="T82" s="40">
        <f t="shared" si="96"/>
        <v>8.0039691312006056E-2</v>
      </c>
      <c r="W82" t="str">
        <f t="shared" si="97"/>
        <v>Associate professional occupations</v>
      </c>
      <c r="X82" s="11">
        <f t="shared" si="97"/>
        <v>442.94179677885143</v>
      </c>
      <c r="Y82" s="11">
        <f t="shared" si="97"/>
        <v>479.18308526742186</v>
      </c>
      <c r="Z82" s="11">
        <f t="shared" si="97"/>
        <v>507.51797522083001</v>
      </c>
      <c r="AA82" s="11">
        <f t="shared" si="97"/>
        <v>520.79141817054801</v>
      </c>
      <c r="AB82" s="11">
        <f t="shared" si="97"/>
        <v>566.02743490016235</v>
      </c>
      <c r="AD82" s="40">
        <f t="shared" si="98"/>
        <v>2.7592564520465324</v>
      </c>
      <c r="AE82" s="40">
        <f t="shared" si="99"/>
        <v>0.73005479473762236</v>
      </c>
    </row>
    <row r="83" spans="1:31" x14ac:dyDescent="0.2">
      <c r="A83" t="str">
        <f t="shared" si="92"/>
        <v>Administrative and secretarial occupations</v>
      </c>
      <c r="B83" s="11">
        <f t="shared" si="92"/>
        <v>502.58395382927637</v>
      </c>
      <c r="C83" s="11">
        <f t="shared" si="92"/>
        <v>485.60817651781093</v>
      </c>
      <c r="D83" s="11">
        <f t="shared" si="92"/>
        <v>493.02558696089795</v>
      </c>
      <c r="E83" s="11">
        <f t="shared" si="92"/>
        <v>454.4219483228357</v>
      </c>
      <c r="F83" s="11">
        <f t="shared" si="92"/>
        <v>414.55385008557846</v>
      </c>
      <c r="H83" s="40">
        <f t="shared" si="100"/>
        <v>-0.38329603924667222</v>
      </c>
      <c r="I83" s="40">
        <f t="shared" si="93"/>
        <v>-1.149068471094894</v>
      </c>
      <c r="L83" t="str">
        <f t="shared" si="94"/>
        <v>Administrative and secretarial occupations</v>
      </c>
      <c r="M83" s="11">
        <f t="shared" si="94"/>
        <v>110.67327298325674</v>
      </c>
      <c r="N83" s="11">
        <f t="shared" si="94"/>
        <v>106.89851949528617</v>
      </c>
      <c r="O83" s="11">
        <f t="shared" si="94"/>
        <v>122.82754144849328</v>
      </c>
      <c r="P83" s="11">
        <f t="shared" si="94"/>
        <v>113.78405645407105</v>
      </c>
      <c r="Q83" s="11">
        <f t="shared" si="94"/>
        <v>115.90630140818962</v>
      </c>
      <c r="S83" s="40">
        <f t="shared" si="95"/>
        <v>2.1058443600667553</v>
      </c>
      <c r="T83" s="40">
        <f t="shared" si="96"/>
        <v>-0.38591443713682505</v>
      </c>
      <c r="W83" t="str">
        <f t="shared" si="97"/>
        <v>Administrative and secretarial occupations</v>
      </c>
      <c r="X83" s="11">
        <f t="shared" si="97"/>
        <v>391.91068084601972</v>
      </c>
      <c r="Y83" s="11">
        <f t="shared" si="97"/>
        <v>378.70965702252477</v>
      </c>
      <c r="Z83" s="11">
        <f t="shared" si="97"/>
        <v>370.19804551240435</v>
      </c>
      <c r="AA83" s="11">
        <f t="shared" si="97"/>
        <v>340.6378918687646</v>
      </c>
      <c r="AB83" s="11">
        <f t="shared" si="97"/>
        <v>298.64754867738867</v>
      </c>
      <c r="AD83" s="40">
        <f t="shared" si="98"/>
        <v>-1.1334443308919306</v>
      </c>
      <c r="AE83" s="40">
        <f t="shared" si="99"/>
        <v>-1.4216248398993381</v>
      </c>
    </row>
    <row r="84" spans="1:31" x14ac:dyDescent="0.2">
      <c r="A84" t="str">
        <f t="shared" si="92"/>
        <v>Skilled trades occupations</v>
      </c>
      <c r="B84" s="11">
        <f t="shared" si="92"/>
        <v>438.35962363952046</v>
      </c>
      <c r="C84" s="11">
        <f t="shared" si="92"/>
        <v>424.44137534224802</v>
      </c>
      <c r="D84" s="11">
        <f t="shared" si="92"/>
        <v>361.84681581705661</v>
      </c>
      <c r="E84" s="11">
        <f t="shared" si="92"/>
        <v>389.37961340086025</v>
      </c>
      <c r="F84" s="11">
        <f t="shared" si="92"/>
        <v>408.61283106966783</v>
      </c>
      <c r="H84" s="40">
        <f t="shared" si="100"/>
        <v>-3.763716695472985</v>
      </c>
      <c r="I84" s="40">
        <f t="shared" si="93"/>
        <v>0.81360608324008155</v>
      </c>
      <c r="L84" t="str">
        <f t="shared" si="94"/>
        <v>Skilled trades occupations</v>
      </c>
      <c r="M84" s="11">
        <f t="shared" si="94"/>
        <v>390.4584633618947</v>
      </c>
      <c r="N84" s="11">
        <f t="shared" si="94"/>
        <v>373.75929744620316</v>
      </c>
      <c r="O84" s="11">
        <f t="shared" si="94"/>
        <v>309.97726411328358</v>
      </c>
      <c r="P84" s="11">
        <f t="shared" si="94"/>
        <v>328.8249721879165</v>
      </c>
      <c r="Q84" s="11">
        <f t="shared" si="94"/>
        <v>341.33457312210487</v>
      </c>
      <c r="S84" s="40">
        <f t="shared" si="95"/>
        <v>-4.5115156518812594</v>
      </c>
      <c r="T84" s="40">
        <f t="shared" si="96"/>
        <v>0.64449596724633906</v>
      </c>
      <c r="W84" t="str">
        <f t="shared" si="97"/>
        <v>Skilled trades occupations</v>
      </c>
      <c r="X84" s="11">
        <f t="shared" si="97"/>
        <v>47.901160277625522</v>
      </c>
      <c r="Y84" s="11">
        <f t="shared" si="97"/>
        <v>50.682077896044795</v>
      </c>
      <c r="Z84" s="11">
        <f t="shared" si="97"/>
        <v>51.86955170377292</v>
      </c>
      <c r="AA84" s="11">
        <f t="shared" si="97"/>
        <v>60.554641212943785</v>
      </c>
      <c r="AB84" s="11">
        <f t="shared" si="97"/>
        <v>67.278257947562963</v>
      </c>
      <c r="AD84" s="40">
        <f t="shared" si="98"/>
        <v>1.6045817109673788</v>
      </c>
      <c r="AE84" s="40">
        <f t="shared" si="99"/>
        <v>1.7491561710601289</v>
      </c>
    </row>
    <row r="85" spans="1:31" x14ac:dyDescent="0.2">
      <c r="A85" t="str">
        <f t="shared" si="92"/>
        <v>Caring, leisure and other service occupations</v>
      </c>
      <c r="B85" s="11">
        <f t="shared" si="92"/>
        <v>359.29436580653049</v>
      </c>
      <c r="C85" s="11">
        <f t="shared" si="92"/>
        <v>380.34278918345075</v>
      </c>
      <c r="D85" s="11">
        <f t="shared" si="92"/>
        <v>358.5374280849245</v>
      </c>
      <c r="E85" s="11">
        <f t="shared" si="92"/>
        <v>385.00773316057911</v>
      </c>
      <c r="F85" s="11">
        <f t="shared" si="92"/>
        <v>408.59832214309648</v>
      </c>
      <c r="H85" s="40">
        <f t="shared" si="100"/>
        <v>-4.2170235206118178E-2</v>
      </c>
      <c r="I85" s="40">
        <f t="shared" si="93"/>
        <v>0.87513726062822261</v>
      </c>
      <c r="L85" t="str">
        <f t="shared" si="94"/>
        <v>Caring, leisure and other service occupations</v>
      </c>
      <c r="M85" s="11">
        <f t="shared" si="94"/>
        <v>96.371869396689135</v>
      </c>
      <c r="N85" s="11">
        <f t="shared" si="94"/>
        <v>107.66237689606155</v>
      </c>
      <c r="O85" s="11">
        <f t="shared" si="94"/>
        <v>104.82967877097943</v>
      </c>
      <c r="P85" s="11">
        <f t="shared" si="94"/>
        <v>119.11150669846731</v>
      </c>
      <c r="Q85" s="11">
        <f t="shared" si="94"/>
        <v>133.86892257975225</v>
      </c>
      <c r="S85" s="40">
        <f t="shared" si="95"/>
        <v>1.6966844926577851</v>
      </c>
      <c r="T85" s="40">
        <f t="shared" si="96"/>
        <v>1.6435209950955265</v>
      </c>
      <c r="W85" t="str">
        <f t="shared" si="97"/>
        <v>Caring, leisure and other service occupations</v>
      </c>
      <c r="X85" s="11">
        <f t="shared" si="97"/>
        <v>262.92249640984107</v>
      </c>
      <c r="Y85" s="11">
        <f t="shared" si="97"/>
        <v>272.68041228738912</v>
      </c>
      <c r="Z85" s="11">
        <f t="shared" si="97"/>
        <v>253.70774931394502</v>
      </c>
      <c r="AA85" s="11">
        <f t="shared" si="97"/>
        <v>265.89622646211205</v>
      </c>
      <c r="AB85" s="11">
        <f t="shared" si="97"/>
        <v>274.72939956334443</v>
      </c>
      <c r="AD85" s="40">
        <f>IF(Z$6-X$6 &lt;&gt; 0,(EXP(LN(Z13/X13)/(Z$6-X$6))-1)*100,0)</f>
        <v>-0.71098618811100689</v>
      </c>
      <c r="AE85" s="40">
        <f t="shared" si="99"/>
        <v>0.53210132593799475</v>
      </c>
    </row>
    <row r="86" spans="1:31" x14ac:dyDescent="0.2">
      <c r="A86" t="str">
        <f t="shared" si="92"/>
        <v>Sales and customer service occupations</v>
      </c>
      <c r="B86" s="11">
        <f t="shared" si="92"/>
        <v>395.8769692149844</v>
      </c>
      <c r="C86" s="11">
        <f t="shared" si="92"/>
        <v>368.36121865662756</v>
      </c>
      <c r="D86" s="11">
        <f t="shared" si="92"/>
        <v>362.10946186469334</v>
      </c>
      <c r="E86" s="11">
        <f t="shared" si="92"/>
        <v>363.35327017560138</v>
      </c>
      <c r="F86" s="11">
        <f t="shared" si="92"/>
        <v>361.51533692227389</v>
      </c>
      <c r="H86" s="40">
        <f t="shared" si="100"/>
        <v>-1.7673348015423085</v>
      </c>
      <c r="I86" s="40">
        <f t="shared" si="93"/>
        <v>-1.0946603968686741E-2</v>
      </c>
      <c r="L86" t="str">
        <f t="shared" si="94"/>
        <v>Sales and customer service occupations</v>
      </c>
      <c r="M86" s="11">
        <f t="shared" si="94"/>
        <v>179.36592784884317</v>
      </c>
      <c r="N86" s="11">
        <f t="shared" si="94"/>
        <v>169.5548666267739</v>
      </c>
      <c r="O86" s="11">
        <f t="shared" si="94"/>
        <v>169.79494045253227</v>
      </c>
      <c r="P86" s="11">
        <f t="shared" si="94"/>
        <v>172.20122763993882</v>
      </c>
      <c r="Q86" s="11">
        <f t="shared" si="94"/>
        <v>175.74514980611843</v>
      </c>
      <c r="S86" s="40">
        <f t="shared" si="95"/>
        <v>-1.0907384843617085</v>
      </c>
      <c r="T86" s="40">
        <f t="shared" si="96"/>
        <v>0.22988688132450363</v>
      </c>
      <c r="W86" t="str">
        <f t="shared" si="97"/>
        <v>Sales and customer service occupations</v>
      </c>
      <c r="X86" s="11">
        <f t="shared" si="97"/>
        <v>216.51104136614083</v>
      </c>
      <c r="Y86" s="11">
        <f t="shared" si="97"/>
        <v>198.80635202985331</v>
      </c>
      <c r="Z86" s="11">
        <f t="shared" si="97"/>
        <v>192.31452141216081</v>
      </c>
      <c r="AA86" s="11">
        <f t="shared" si="97"/>
        <v>191.15204253566259</v>
      </c>
      <c r="AB86" s="11">
        <f t="shared" si="97"/>
        <v>185.77018711615534</v>
      </c>
      <c r="AD86" s="40">
        <f t="shared" si="98"/>
        <v>-2.3423192928357595</v>
      </c>
      <c r="AE86" s="40">
        <f t="shared" si="99"/>
        <v>-0.23054588353123018</v>
      </c>
    </row>
    <row r="87" spans="1:31" x14ac:dyDescent="0.2">
      <c r="A87" t="str">
        <f t="shared" si="92"/>
        <v>Process, plant and machine operatives</v>
      </c>
      <c r="B87" s="11">
        <f t="shared" si="92"/>
        <v>217.7311952187772</v>
      </c>
      <c r="C87" s="11">
        <f t="shared" si="92"/>
        <v>240.42270316164104</v>
      </c>
      <c r="D87" s="11">
        <f t="shared" si="92"/>
        <v>214.59269292128397</v>
      </c>
      <c r="E87" s="11">
        <f t="shared" si="92"/>
        <v>243.0425419221026</v>
      </c>
      <c r="F87" s="11">
        <f t="shared" si="92"/>
        <v>242.82089365783349</v>
      </c>
      <c r="H87" s="40">
        <f t="shared" si="100"/>
        <v>-0.2899682305971707</v>
      </c>
      <c r="I87" s="40">
        <f t="shared" si="93"/>
        <v>0.82728543971120061</v>
      </c>
      <c r="L87" t="str">
        <f t="shared" si="94"/>
        <v>Process, plant and machine operatives</v>
      </c>
      <c r="M87" s="11">
        <f t="shared" si="94"/>
        <v>197.3410771733212</v>
      </c>
      <c r="N87" s="11">
        <f t="shared" si="94"/>
        <v>221.46900907133127</v>
      </c>
      <c r="O87" s="11">
        <f t="shared" si="94"/>
        <v>194.79026492175353</v>
      </c>
      <c r="P87" s="11">
        <f t="shared" si="94"/>
        <v>215.08127150863857</v>
      </c>
      <c r="Q87" s="11">
        <f t="shared" si="94"/>
        <v>211.15990022655151</v>
      </c>
      <c r="S87" s="40">
        <f t="shared" si="95"/>
        <v>-0.25986521730514411</v>
      </c>
      <c r="T87" s="40">
        <f t="shared" si="96"/>
        <v>0.53939788840899894</v>
      </c>
      <c r="W87" t="str">
        <f t="shared" si="97"/>
        <v>Process, plant and machine operatives</v>
      </c>
      <c r="X87" s="11">
        <f t="shared" si="97"/>
        <v>20.390118045456042</v>
      </c>
      <c r="Y87" s="11">
        <f t="shared" si="97"/>
        <v>18.953694090309661</v>
      </c>
      <c r="Z87" s="11">
        <f t="shared" si="97"/>
        <v>19.802427999530522</v>
      </c>
      <c r="AA87" s="11">
        <f t="shared" si="97"/>
        <v>27.96127041346432</v>
      </c>
      <c r="AB87" s="11">
        <f t="shared" si="97"/>
        <v>31.660993431281696</v>
      </c>
      <c r="AD87" s="40">
        <f t="shared" si="98"/>
        <v>-0.5832090452669636</v>
      </c>
      <c r="AE87" s="40">
        <f t="shared" si="99"/>
        <v>3.1779923309385616</v>
      </c>
    </row>
    <row r="88" spans="1:31" x14ac:dyDescent="0.2">
      <c r="A88" t="str">
        <f t="shared" si="92"/>
        <v>Elementary occupations</v>
      </c>
      <c r="B88" s="11">
        <f t="shared" si="92"/>
        <v>546.3695424309991</v>
      </c>
      <c r="C88" s="11">
        <f t="shared" si="92"/>
        <v>571.14797328154748</v>
      </c>
      <c r="D88" s="11">
        <f t="shared" si="92"/>
        <v>523.59819911063721</v>
      </c>
      <c r="E88" s="11">
        <f t="shared" si="92"/>
        <v>530.59966735091848</v>
      </c>
      <c r="F88" s="11">
        <f t="shared" si="92"/>
        <v>526.79945521382763</v>
      </c>
      <c r="H88" s="40">
        <f t="shared" si="100"/>
        <v>-0.84780508704657143</v>
      </c>
      <c r="I88" s="40">
        <f t="shared" si="93"/>
        <v>4.0643864939648999E-2</v>
      </c>
      <c r="L88" t="str">
        <f t="shared" si="94"/>
        <v>Elementary occupations</v>
      </c>
      <c r="M88" s="11">
        <f t="shared" si="94"/>
        <v>282.5382612163462</v>
      </c>
      <c r="N88" s="11">
        <f t="shared" si="94"/>
        <v>286.67926408860512</v>
      </c>
      <c r="O88" s="11">
        <f t="shared" si="94"/>
        <v>273.28856081936266</v>
      </c>
      <c r="P88" s="11">
        <f t="shared" si="94"/>
        <v>281.89939275045617</v>
      </c>
      <c r="Q88" s="11">
        <f t="shared" si="94"/>
        <v>276.88486960234417</v>
      </c>
      <c r="S88" s="40">
        <f t="shared" si="95"/>
        <v>-0.66350388873140931</v>
      </c>
      <c r="T88" s="40">
        <f t="shared" si="96"/>
        <v>8.719499468903269E-2</v>
      </c>
      <c r="W88" t="str">
        <f t="shared" si="97"/>
        <v>Elementary occupations</v>
      </c>
      <c r="X88" s="11">
        <f t="shared" si="97"/>
        <v>263.83128121465245</v>
      </c>
      <c r="Y88" s="11">
        <f t="shared" si="97"/>
        <v>284.46870919294219</v>
      </c>
      <c r="Z88" s="11">
        <f t="shared" si="97"/>
        <v>250.30963829127438</v>
      </c>
      <c r="AA88" s="11">
        <f t="shared" si="97"/>
        <v>248.70027460046256</v>
      </c>
      <c r="AB88" s="11">
        <f t="shared" si="97"/>
        <v>249.91458561148318</v>
      </c>
      <c r="AD88" s="40">
        <f t="shared" si="98"/>
        <v>-1.0467056658392204</v>
      </c>
      <c r="AE88" s="40">
        <f t="shared" si="99"/>
        <v>-1.0529463767472436E-2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5578.8839999999982</v>
      </c>
      <c r="C90" s="34">
        <f t="shared" si="101"/>
        <v>5975.0630000000019</v>
      </c>
      <c r="D90" s="34">
        <f t="shared" si="101"/>
        <v>5942.46</v>
      </c>
      <c r="E90" s="34">
        <f t="shared" si="101"/>
        <v>6184.7060000000001</v>
      </c>
      <c r="F90" s="34">
        <f t="shared" si="101"/>
        <v>6485.7839999999978</v>
      </c>
      <c r="H90" s="43">
        <f>IF(D$6-B$6 &lt;&gt; 0,(EXP(LN(D18/B18)/(D$6-B$6))-1)*100,0)</f>
        <v>1.2706942261491605</v>
      </c>
      <c r="I90" s="43">
        <f>F56</f>
        <v>0.5849677316024593</v>
      </c>
      <c r="L90" s="24" t="str">
        <f t="shared" ref="L90:Q90" si="102">L18</f>
        <v>All occupations</v>
      </c>
      <c r="M90" s="34">
        <f t="shared" si="102"/>
        <v>2951.4806055068157</v>
      </c>
      <c r="N90" s="34">
        <f t="shared" si="102"/>
        <v>3164.4880094074924</v>
      </c>
      <c r="O90" s="34">
        <f t="shared" si="102"/>
        <v>3115.6275375687123</v>
      </c>
      <c r="P90" s="34">
        <f t="shared" si="102"/>
        <v>3251.2604092598681</v>
      </c>
      <c r="Q90" s="34">
        <f t="shared" si="102"/>
        <v>3408.9371590208161</v>
      </c>
      <c r="S90" s="43">
        <f>IF(O$6-M$6 &lt;&gt; 0,(EXP(LN(O18/M18)/(O$6-M$6))-1)*100,0)</f>
        <v>1.0883528151518496</v>
      </c>
      <c r="T90" s="43">
        <f>Q56</f>
        <v>0.60160220419946953</v>
      </c>
      <c r="W90" s="24" t="str">
        <f t="shared" ref="W90:AB90" si="103">W18</f>
        <v>All occupations</v>
      </c>
      <c r="X90" s="34">
        <f t="shared" si="103"/>
        <v>2627.4033944931821</v>
      </c>
      <c r="Y90" s="34">
        <f t="shared" si="103"/>
        <v>2810.5749905925081</v>
      </c>
      <c r="Z90" s="34">
        <f t="shared" si="103"/>
        <v>2826.8324624312886</v>
      </c>
      <c r="AA90" s="34">
        <f t="shared" si="103"/>
        <v>2933.445590740132</v>
      </c>
      <c r="AB90" s="34">
        <f t="shared" si="103"/>
        <v>3076.8468409791817</v>
      </c>
      <c r="AD90" s="43">
        <f>IF(Z$6-X$6 &lt;&gt; 0,(EXP(LN(Z18/X18)/(Z$6-X$6))-1)*100,0)</f>
        <v>1.4739725481327293</v>
      </c>
      <c r="AE90" s="43">
        <f>AB56</f>
        <v>0.56658911943046064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London Enterprise Panel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London Enterprise Panel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London Enterprise Panel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440.00429133457959</v>
      </c>
      <c r="C8" s="11">
        <v>523.89974930385119</v>
      </c>
      <c r="D8" s="11">
        <v>527.26635155430517</v>
      </c>
      <c r="E8" s="11">
        <v>503.98445225412388</v>
      </c>
      <c r="F8" s="11">
        <v>543.87012541853289</v>
      </c>
      <c r="G8" s="10"/>
      <c r="H8" s="11">
        <f>F8-D8</f>
        <v>16.603773864227719</v>
      </c>
      <c r="I8" s="11">
        <f>'RD T1'!E7</f>
        <v>268.86945687681515</v>
      </c>
      <c r="J8" s="11">
        <f>SUM(H8:I8)</f>
        <v>285.47323074104287</v>
      </c>
      <c r="L8" s="10" t="str">
        <f>name!D4</f>
        <v>11 Corporate managers and directors</v>
      </c>
      <c r="M8" s="11">
        <v>289.96481379872694</v>
      </c>
      <c r="N8" s="11">
        <v>335.37760269131502</v>
      </c>
      <c r="O8" s="11">
        <v>333.89342122818425</v>
      </c>
      <c r="P8" s="11">
        <v>308.27296664267135</v>
      </c>
      <c r="Q8" s="11">
        <v>322.69578742849353</v>
      </c>
      <c r="R8" s="10"/>
      <c r="S8" s="11">
        <f>Q8-O8</f>
        <v>-11.19763379969072</v>
      </c>
      <c r="T8" s="11">
        <f>'RD T1'!T7</f>
        <v>150.01801639880227</v>
      </c>
      <c r="U8" s="11">
        <f>SUM(S8:T8)</f>
        <v>138.82038259911155</v>
      </c>
      <c r="W8" s="10" t="str">
        <f>name!D4</f>
        <v>11 Corporate managers and directors</v>
      </c>
      <c r="X8" s="11">
        <v>150.03947753585322</v>
      </c>
      <c r="Y8" s="11">
        <v>188.52214661253595</v>
      </c>
      <c r="Z8" s="11">
        <v>193.37293032612084</v>
      </c>
      <c r="AA8" s="11">
        <v>195.71148561145228</v>
      </c>
      <c r="AB8" s="11">
        <v>221.17433799003902</v>
      </c>
      <c r="AC8" s="10"/>
      <c r="AD8" s="11">
        <f>AB8-Z8</f>
        <v>27.801407663918184</v>
      </c>
      <c r="AE8" s="11">
        <f>'RD T1'!T36</f>
        <v>118.85144047801283</v>
      </c>
      <c r="AF8" s="11">
        <f>SUM(AD8:AE8)</f>
        <v>146.65284814193103</v>
      </c>
    </row>
    <row r="9" spans="1:32" x14ac:dyDescent="0.2">
      <c r="A9" s="10" t="str">
        <f>name!D5</f>
        <v>12 Other managers and proprietors</v>
      </c>
      <c r="B9" s="11">
        <v>186.946309897437</v>
      </c>
      <c r="C9" s="11">
        <v>201.45822030345101</v>
      </c>
      <c r="D9" s="11">
        <v>198.30089131572618</v>
      </c>
      <c r="E9" s="11">
        <v>250.61639551220406</v>
      </c>
      <c r="F9" s="11">
        <v>282.03173943676416</v>
      </c>
      <c r="H9" s="11">
        <f t="shared" ref="H9:H32" si="2">F9-D9</f>
        <v>83.73084812103798</v>
      </c>
      <c r="I9" s="11">
        <f>'RD T1'!E8</f>
        <v>145.08055695739577</v>
      </c>
      <c r="J9" s="11">
        <f>SUM(H9:I9)</f>
        <v>228.81140507843375</v>
      </c>
      <c r="L9" s="10" t="str">
        <f>name!D5</f>
        <v>12 Other managers and proprietors</v>
      </c>
      <c r="M9" s="11">
        <v>117.17176789159012</v>
      </c>
      <c r="N9" s="11">
        <v>126.9840032474883</v>
      </c>
      <c r="O9" s="11">
        <v>122.35011705820949</v>
      </c>
      <c r="P9" s="11">
        <v>157.73043969262287</v>
      </c>
      <c r="Q9" s="11">
        <v>176.34587297342492</v>
      </c>
      <c r="S9" s="11">
        <f t="shared" ref="S9:S32" si="3">Q9-O9</f>
        <v>53.995755915215426</v>
      </c>
      <c r="T9" s="11">
        <f>'RD T1'!T8</f>
        <v>83.413542266975526</v>
      </c>
      <c r="U9" s="11">
        <f>SUM(S9:T9)</f>
        <v>137.40929818219095</v>
      </c>
      <c r="W9" s="10" t="str">
        <f>name!D5</f>
        <v>12 Other managers and proprietors</v>
      </c>
      <c r="X9" s="11">
        <v>69.774542005846811</v>
      </c>
      <c r="Y9" s="11">
        <v>74.474217055962768</v>
      </c>
      <c r="Z9" s="11">
        <v>75.950774257516784</v>
      </c>
      <c r="AA9" s="11">
        <v>92.885955819581369</v>
      </c>
      <c r="AB9" s="11">
        <v>105.68586646333969</v>
      </c>
      <c r="AD9" s="11">
        <f t="shared" ref="AD9:AD32" si="4">AB9-Z9</f>
        <v>29.735092205822909</v>
      </c>
      <c r="AE9" s="11">
        <f>'RD T1'!T37</f>
        <v>61.667014690420224</v>
      </c>
      <c r="AF9" s="11">
        <f>SUM(AD9:AE9)</f>
        <v>91.40210689624314</v>
      </c>
    </row>
    <row r="10" spans="1:32" x14ac:dyDescent="0.2">
      <c r="A10" s="10" t="str">
        <f>name!D6</f>
        <v>21 Science, research, engineering and technology professionals</v>
      </c>
      <c r="B10" s="11">
        <v>341.8226541883061</v>
      </c>
      <c r="C10" s="11">
        <v>406.00287130323483</v>
      </c>
      <c r="D10" s="11">
        <v>424.08252593346862</v>
      </c>
      <c r="E10" s="11">
        <v>462.02044534041579</v>
      </c>
      <c r="F10" s="11">
        <v>511.84607408108963</v>
      </c>
      <c r="G10" s="11"/>
      <c r="H10" s="11">
        <f t="shared" si="2"/>
        <v>87.763548147621009</v>
      </c>
      <c r="I10" s="11">
        <f>'RD T1'!E9</f>
        <v>185.92957743213262</v>
      </c>
      <c r="J10" s="11">
        <f t="shared" ref="J10:J32" si="5">SUM(H10:I10)</f>
        <v>273.69312557975366</v>
      </c>
      <c r="L10" s="10" t="str">
        <f>name!D6</f>
        <v>21 Science, research, engineering and technology professionals</v>
      </c>
      <c r="M10" s="11">
        <v>250.3074275316105</v>
      </c>
      <c r="N10" s="11">
        <v>302.56618333695974</v>
      </c>
      <c r="O10" s="11">
        <v>298.27534673891745</v>
      </c>
      <c r="P10" s="11">
        <v>313.19536196156457</v>
      </c>
      <c r="Q10" s="11">
        <v>340.28434261627365</v>
      </c>
      <c r="R10" s="11"/>
      <c r="S10" s="11">
        <f t="shared" si="3"/>
        <v>42.008995877356199</v>
      </c>
      <c r="T10" s="11">
        <f>'RD T1'!T9</f>
        <v>106.88287200541619</v>
      </c>
      <c r="U10" s="11">
        <f t="shared" ref="U10:U32" si="6">SUM(S10:T10)</f>
        <v>148.89186788277237</v>
      </c>
      <c r="W10" s="10" t="str">
        <f>name!D6</f>
        <v>21 Science, research, engineering and technology professionals</v>
      </c>
      <c r="X10" s="11">
        <v>91.515226656695816</v>
      </c>
      <c r="Y10" s="11">
        <v>103.43668796627509</v>
      </c>
      <c r="Z10" s="11">
        <v>125.80717919455185</v>
      </c>
      <c r="AA10" s="11">
        <v>148.82508337885065</v>
      </c>
      <c r="AB10" s="11">
        <v>171.56173146481632</v>
      </c>
      <c r="AC10" s="11"/>
      <c r="AD10" s="11">
        <f t="shared" si="4"/>
        <v>45.754552270264469</v>
      </c>
      <c r="AE10" s="11">
        <f>'RD T1'!T38</f>
        <v>79.046705426716443</v>
      </c>
      <c r="AF10" s="11">
        <f t="shared" ref="AF10:AF32" si="7">SUM(AD10:AE10)</f>
        <v>124.80125769698091</v>
      </c>
    </row>
    <row r="11" spans="1:32" x14ac:dyDescent="0.2">
      <c r="A11" s="10" t="str">
        <f>name!D7</f>
        <v>22 Health professionals</v>
      </c>
      <c r="B11" s="11">
        <v>253.72514426514107</v>
      </c>
      <c r="C11" s="11">
        <v>293.22021633595369</v>
      </c>
      <c r="D11" s="11">
        <v>290.2127010075871</v>
      </c>
      <c r="E11" s="11">
        <v>307.25306304059478</v>
      </c>
      <c r="F11" s="11">
        <v>314.99337362934591</v>
      </c>
      <c r="G11" s="11"/>
      <c r="H11" s="11">
        <f t="shared" si="2"/>
        <v>24.780672621758811</v>
      </c>
      <c r="I11" s="11">
        <f>'RD T1'!E10</f>
        <v>162.07613003061181</v>
      </c>
      <c r="J11" s="11">
        <f t="shared" si="5"/>
        <v>186.85680265237062</v>
      </c>
      <c r="L11" s="10" t="str">
        <f>name!D7</f>
        <v>22 Health professionals</v>
      </c>
      <c r="M11" s="11">
        <v>58.422921974445103</v>
      </c>
      <c r="N11" s="11">
        <v>72.53892843351106</v>
      </c>
      <c r="O11" s="11">
        <v>81.044714589597504</v>
      </c>
      <c r="P11" s="11">
        <v>85.459964824260979</v>
      </c>
      <c r="Q11" s="11">
        <v>88.466179862530936</v>
      </c>
      <c r="R11" s="11"/>
      <c r="S11" s="11">
        <f t="shared" si="3"/>
        <v>7.4214652729334318</v>
      </c>
      <c r="T11" s="11">
        <f>'RD T1'!T10</f>
        <v>32.403363734172487</v>
      </c>
      <c r="U11" s="11">
        <f t="shared" si="6"/>
        <v>39.824829007105919</v>
      </c>
      <c r="W11" s="10" t="str">
        <f>name!D7</f>
        <v>22 Health professionals</v>
      </c>
      <c r="X11" s="11">
        <v>195.30222229069565</v>
      </c>
      <c r="Y11" s="11">
        <v>220.68128790244259</v>
      </c>
      <c r="Z11" s="11">
        <v>209.16798641798948</v>
      </c>
      <c r="AA11" s="11">
        <v>221.79309821633365</v>
      </c>
      <c r="AB11" s="11">
        <v>226.5271937668148</v>
      </c>
      <c r="AC11" s="11"/>
      <c r="AD11" s="11">
        <f t="shared" si="4"/>
        <v>17.359207348825322</v>
      </c>
      <c r="AE11" s="11">
        <f>'RD T1'!T39</f>
        <v>129.67276629643933</v>
      </c>
      <c r="AF11" s="11">
        <f t="shared" si="7"/>
        <v>147.03197364526466</v>
      </c>
    </row>
    <row r="12" spans="1:32" x14ac:dyDescent="0.2">
      <c r="A12" s="10" t="str">
        <f>name!D8</f>
        <v>23 Teaching and other educational professionals</v>
      </c>
      <c r="B12" s="11">
        <v>342.91378557225221</v>
      </c>
      <c r="C12" s="11">
        <v>347.98161079043393</v>
      </c>
      <c r="D12" s="11">
        <v>370.94326117225688</v>
      </c>
      <c r="E12" s="11">
        <v>378.47463308793567</v>
      </c>
      <c r="F12" s="11">
        <v>405.6220123351809</v>
      </c>
      <c r="G12" s="11"/>
      <c r="H12" s="11">
        <f t="shared" si="2"/>
        <v>34.678751162924016</v>
      </c>
      <c r="I12" s="11">
        <f>'RD T1'!E11</f>
        <v>198.48144008879044</v>
      </c>
      <c r="J12" s="11">
        <f t="shared" si="5"/>
        <v>233.16019125171445</v>
      </c>
      <c r="L12" s="10" t="str">
        <f>name!D8</f>
        <v>23 Teaching and other educational professionals</v>
      </c>
      <c r="M12" s="11">
        <v>114.07364137131933</v>
      </c>
      <c r="N12" s="11">
        <v>109.93816727666125</v>
      </c>
      <c r="O12" s="11">
        <v>122.20679128623351</v>
      </c>
      <c r="P12" s="11">
        <v>131.43984953643604</v>
      </c>
      <c r="Q12" s="11">
        <v>141.62839688224153</v>
      </c>
      <c r="R12" s="11"/>
      <c r="S12" s="11">
        <f t="shared" si="3"/>
        <v>19.421605596008021</v>
      </c>
      <c r="T12" s="11">
        <f>'RD T1'!T11</f>
        <v>57.285947599490854</v>
      </c>
      <c r="U12" s="11">
        <f t="shared" si="6"/>
        <v>76.707553195498875</v>
      </c>
      <c r="W12" s="10" t="str">
        <f>name!D8</f>
        <v>23 Teaching and other educational professionals</v>
      </c>
      <c r="X12" s="11">
        <v>228.840144200933</v>
      </c>
      <c r="Y12" s="11">
        <v>238.04344351377301</v>
      </c>
      <c r="Z12" s="11">
        <v>248.73646988602394</v>
      </c>
      <c r="AA12" s="11">
        <v>247.03478355149971</v>
      </c>
      <c r="AB12" s="11">
        <v>263.99361545293948</v>
      </c>
      <c r="AC12" s="11"/>
      <c r="AD12" s="11">
        <f t="shared" si="4"/>
        <v>15.25714556691554</v>
      </c>
      <c r="AE12" s="11">
        <f>'RD T1'!T40</f>
        <v>141.19549248929954</v>
      </c>
      <c r="AF12" s="11">
        <f t="shared" si="7"/>
        <v>156.45263805621508</v>
      </c>
    </row>
    <row r="13" spans="1:32" x14ac:dyDescent="0.2">
      <c r="A13" s="10" t="str">
        <f>name!D9</f>
        <v>24 Business, media and public service professionals</v>
      </c>
      <c r="B13" s="11">
        <v>579.56179340681024</v>
      </c>
      <c r="C13" s="11">
        <v>695.56175538621721</v>
      </c>
      <c r="D13" s="11">
        <v>730.71274990347445</v>
      </c>
      <c r="E13" s="11">
        <v>831.39625492529581</v>
      </c>
      <c r="F13" s="11">
        <v>911.78004924672405</v>
      </c>
      <c r="G13" s="11"/>
      <c r="H13" s="11">
        <f t="shared" si="2"/>
        <v>181.0672993432496</v>
      </c>
      <c r="I13" s="11">
        <f>'RD T1'!E12</f>
        <v>406.4744331145896</v>
      </c>
      <c r="J13" s="11">
        <f t="shared" si="5"/>
        <v>587.5417324578392</v>
      </c>
      <c r="L13" s="10" t="str">
        <f>name!D9</f>
        <v>24 Business, media and public service professionals</v>
      </c>
      <c r="M13" s="11">
        <v>334.03858654223905</v>
      </c>
      <c r="N13" s="11">
        <v>393.62853563118381</v>
      </c>
      <c r="O13" s="11">
        <v>402.63553700830562</v>
      </c>
      <c r="P13" s="11">
        <v>459.89483602683879</v>
      </c>
      <c r="Q13" s="11">
        <v>497.90436065287054</v>
      </c>
      <c r="R13" s="11"/>
      <c r="S13" s="11">
        <f t="shared" si="3"/>
        <v>95.268823644564918</v>
      </c>
      <c r="T13" s="11">
        <f>'RD T1'!T12</f>
        <v>198.42760430877979</v>
      </c>
      <c r="U13" s="11">
        <f t="shared" si="6"/>
        <v>293.69642795334471</v>
      </c>
      <c r="W13" s="10" t="str">
        <f>name!D9</f>
        <v>24 Business, media and public service professionals</v>
      </c>
      <c r="X13" s="11">
        <v>245.52320686457062</v>
      </c>
      <c r="Y13" s="11">
        <v>301.93321975503318</v>
      </c>
      <c r="Z13" s="11">
        <v>328.07721289516718</v>
      </c>
      <c r="AA13" s="11">
        <v>371.50141889845639</v>
      </c>
      <c r="AB13" s="11">
        <v>413.87568859385317</v>
      </c>
      <c r="AC13" s="11"/>
      <c r="AD13" s="11">
        <f t="shared" si="4"/>
        <v>85.798475698685991</v>
      </c>
      <c r="AE13" s="11">
        <f>'RD T1'!T41</f>
        <v>208.04682880580984</v>
      </c>
      <c r="AF13" s="11">
        <f t="shared" si="7"/>
        <v>293.84530450449586</v>
      </c>
    </row>
    <row r="14" spans="1:32" x14ac:dyDescent="0.2">
      <c r="A14" s="10" t="str">
        <f>name!D10</f>
        <v>31 Science, engineering and technology associate professionals</v>
      </c>
      <c r="B14" s="11">
        <v>82.011018661071247</v>
      </c>
      <c r="C14" s="11">
        <v>99.418781258757562</v>
      </c>
      <c r="D14" s="11">
        <v>105.55672625142142</v>
      </c>
      <c r="E14" s="11">
        <v>96.478893002698896</v>
      </c>
      <c r="F14" s="11">
        <v>103.82788021240324</v>
      </c>
      <c r="G14" s="11"/>
      <c r="H14" s="11">
        <f t="shared" si="2"/>
        <v>-1.7288460390181797</v>
      </c>
      <c r="I14" s="11">
        <f>'RD T1'!E13</f>
        <v>42.294888388472792</v>
      </c>
      <c r="J14" s="11">
        <f t="shared" si="5"/>
        <v>40.566042349454612</v>
      </c>
      <c r="L14" s="10" t="str">
        <f>name!D10</f>
        <v>31 Science, engineering and technology associate professionals</v>
      </c>
      <c r="M14" s="11">
        <v>54.230133401860961</v>
      </c>
      <c r="N14" s="11">
        <v>68.651366771332661</v>
      </c>
      <c r="O14" s="11">
        <v>69.03353640963968</v>
      </c>
      <c r="P14" s="11">
        <v>57.965312745861155</v>
      </c>
      <c r="Q14" s="11">
        <v>59.096463083042757</v>
      </c>
      <c r="R14" s="11"/>
      <c r="S14" s="11">
        <f t="shared" si="3"/>
        <v>-9.9370733265969236</v>
      </c>
      <c r="T14" s="11">
        <f>'RD T1'!T13</f>
        <v>21.781232212497027</v>
      </c>
      <c r="U14" s="11">
        <f t="shared" si="6"/>
        <v>11.844158885900104</v>
      </c>
      <c r="W14" s="10" t="str">
        <f>name!D10</f>
        <v>31 Science, engineering and technology associate professionals</v>
      </c>
      <c r="X14" s="11">
        <v>27.780885259210379</v>
      </c>
      <c r="Y14" s="11">
        <v>30.767414487424901</v>
      </c>
      <c r="Z14" s="11">
        <v>36.523189841781736</v>
      </c>
      <c r="AA14" s="11">
        <v>38.51358025683767</v>
      </c>
      <c r="AB14" s="11">
        <v>44.731417129360317</v>
      </c>
      <c r="AC14" s="11"/>
      <c r="AD14" s="11">
        <f t="shared" si="4"/>
        <v>8.2082272875785804</v>
      </c>
      <c r="AE14" s="11">
        <f>'RD T1'!T42</f>
        <v>20.513656175975761</v>
      </c>
      <c r="AF14" s="11">
        <f t="shared" si="7"/>
        <v>28.721883463554342</v>
      </c>
    </row>
    <row r="15" spans="1:32" x14ac:dyDescent="0.2">
      <c r="A15" s="10" t="str">
        <f>name!D11</f>
        <v>32 Health and social care associate professionals</v>
      </c>
      <c r="B15" s="11">
        <v>96.756330703219319</v>
      </c>
      <c r="C15" s="11">
        <v>108.4565532772508</v>
      </c>
      <c r="D15" s="11">
        <v>109.79834431063858</v>
      </c>
      <c r="E15" s="11">
        <v>109.27720187350145</v>
      </c>
      <c r="F15" s="11">
        <v>113.16240755202507</v>
      </c>
      <c r="G15" s="11"/>
      <c r="H15" s="11">
        <f t="shared" si="2"/>
        <v>3.3640632413864893</v>
      </c>
      <c r="I15" s="11">
        <f>'RD T1'!E14</f>
        <v>62.422599781769804</v>
      </c>
      <c r="J15" s="11">
        <f t="shared" si="5"/>
        <v>65.786663023156294</v>
      </c>
      <c r="L15" s="10" t="str">
        <f>name!D11</f>
        <v>32 Health and social care associate professionals</v>
      </c>
      <c r="M15" s="11">
        <v>24.815604076254225</v>
      </c>
      <c r="N15" s="11">
        <v>27.357810980876241</v>
      </c>
      <c r="O15" s="11">
        <v>30.047761822604809</v>
      </c>
      <c r="P15" s="11">
        <v>27.094893928651771</v>
      </c>
      <c r="Q15" s="11">
        <v>27.418810734772794</v>
      </c>
      <c r="R15" s="11"/>
      <c r="S15" s="11">
        <f t="shared" si="3"/>
        <v>-2.6289510878320144</v>
      </c>
      <c r="T15" s="11">
        <f>'RD T1'!T14</f>
        <v>12.965453765395342</v>
      </c>
      <c r="U15" s="11">
        <f t="shared" si="6"/>
        <v>10.336502677563328</v>
      </c>
      <c r="W15" s="10" t="str">
        <f>name!D11</f>
        <v>32 Health and social care associate professionals</v>
      </c>
      <c r="X15" s="11">
        <v>71.940726626965102</v>
      </c>
      <c r="Y15" s="11">
        <v>81.098742296374567</v>
      </c>
      <c r="Z15" s="11">
        <v>79.750582488033729</v>
      </c>
      <c r="AA15" s="11">
        <v>82.182307944849669</v>
      </c>
      <c r="AB15" s="11">
        <v>85.743596817252353</v>
      </c>
      <c r="AC15" s="11"/>
      <c r="AD15" s="11">
        <f t="shared" si="4"/>
        <v>5.9930143292186244</v>
      </c>
      <c r="AE15" s="11">
        <f>'RD T1'!T43</f>
        <v>49.457146016374459</v>
      </c>
      <c r="AF15" s="11">
        <f t="shared" si="7"/>
        <v>55.450160345593083</v>
      </c>
    </row>
    <row r="16" spans="1:32" x14ac:dyDescent="0.2">
      <c r="A16" s="10" t="str">
        <f>name!D12</f>
        <v>33 Protective service occupations</v>
      </c>
      <c r="B16" s="11">
        <v>67.326066254402733</v>
      </c>
      <c r="C16" s="11">
        <v>71.561780310208306</v>
      </c>
      <c r="D16" s="11">
        <v>76.667055782533239</v>
      </c>
      <c r="E16" s="11">
        <v>90.060447651795741</v>
      </c>
      <c r="F16" s="11">
        <v>102.64847903795562</v>
      </c>
      <c r="G16" s="11"/>
      <c r="H16" s="11">
        <f t="shared" si="2"/>
        <v>25.981423255422385</v>
      </c>
      <c r="I16" s="11">
        <f>'RD T1'!E15</f>
        <v>32.64084860854485</v>
      </c>
      <c r="J16" s="11">
        <f t="shared" si="5"/>
        <v>58.622271863967235</v>
      </c>
      <c r="L16" s="10" t="str">
        <f>name!D12</f>
        <v>33 Protective service occupations</v>
      </c>
      <c r="M16" s="11">
        <v>51.38979074244525</v>
      </c>
      <c r="N16" s="11">
        <v>53.553646982262926</v>
      </c>
      <c r="O16" s="11">
        <v>56.202339970726122</v>
      </c>
      <c r="P16" s="11">
        <v>62.841859223884548</v>
      </c>
      <c r="Q16" s="11">
        <v>67.346330773048962</v>
      </c>
      <c r="R16" s="11"/>
      <c r="S16" s="11">
        <f t="shared" si="3"/>
        <v>11.14399080232284</v>
      </c>
      <c r="T16" s="11">
        <f>'RD T1'!T15</f>
        <v>18.53569177773749</v>
      </c>
      <c r="U16" s="11">
        <f t="shared" si="6"/>
        <v>29.67968258006033</v>
      </c>
      <c r="W16" s="10" t="str">
        <f>name!D12</f>
        <v>33 Protective service occupations</v>
      </c>
      <c r="X16" s="11">
        <v>15.936275511957485</v>
      </c>
      <c r="Y16" s="11">
        <v>18.00813332794527</v>
      </c>
      <c r="Z16" s="11">
        <v>20.464715811807256</v>
      </c>
      <c r="AA16" s="11">
        <v>27.218588427911001</v>
      </c>
      <c r="AB16" s="11">
        <v>35.302148264906663</v>
      </c>
      <c r="AC16" s="11"/>
      <c r="AD16" s="11">
        <f t="shared" si="4"/>
        <v>14.837432453099407</v>
      </c>
      <c r="AE16" s="11">
        <f>'RD T1'!T44</f>
        <v>14.105156830807354</v>
      </c>
      <c r="AF16" s="11">
        <f t="shared" si="7"/>
        <v>28.942589283906763</v>
      </c>
    </row>
    <row r="17" spans="1:32" x14ac:dyDescent="0.2">
      <c r="A17" s="10" t="str">
        <f>name!D13</f>
        <v>34 Culture, media and sports occupations</v>
      </c>
      <c r="B17" s="11">
        <v>223.56555554737832</v>
      </c>
      <c r="C17" s="11">
        <v>212.62735090101003</v>
      </c>
      <c r="D17" s="11">
        <v>244.55647229663202</v>
      </c>
      <c r="E17" s="11">
        <v>253.11034347551575</v>
      </c>
      <c r="F17" s="11">
        <v>278.65800589888164</v>
      </c>
      <c r="G17" s="11"/>
      <c r="H17" s="11">
        <f t="shared" si="2"/>
        <v>34.101533602249617</v>
      </c>
      <c r="I17" s="11">
        <f>'RD T1'!E16</f>
        <v>121.83141885701625</v>
      </c>
      <c r="J17" s="11">
        <f t="shared" si="5"/>
        <v>155.93295245926586</v>
      </c>
      <c r="L17" s="10" t="str">
        <f>name!D13</f>
        <v>34 Culture, media and sports occupations</v>
      </c>
      <c r="M17" s="11">
        <v>128.33417735778923</v>
      </c>
      <c r="N17" s="11">
        <v>118.18422477957562</v>
      </c>
      <c r="O17" s="11">
        <v>130.64141088553168</v>
      </c>
      <c r="P17" s="11">
        <v>137.25490615837157</v>
      </c>
      <c r="Q17" s="11">
        <v>151.00157290823736</v>
      </c>
      <c r="R17" s="11"/>
      <c r="S17" s="11">
        <f t="shared" si="3"/>
        <v>20.36016202270568</v>
      </c>
      <c r="T17" s="11">
        <f>'RD T1'!T16</f>
        <v>57.083736739732146</v>
      </c>
      <c r="U17" s="11">
        <f t="shared" si="6"/>
        <v>77.443898762437826</v>
      </c>
      <c r="W17" s="10" t="str">
        <f>name!D13</f>
        <v>34 Culture, media and sports occupations</v>
      </c>
      <c r="X17" s="11">
        <v>95.231378189589094</v>
      </c>
      <c r="Y17" s="11">
        <v>94.443126121434304</v>
      </c>
      <c r="Z17" s="11">
        <v>113.91506141110057</v>
      </c>
      <c r="AA17" s="11">
        <v>115.85543731714404</v>
      </c>
      <c r="AB17" s="11">
        <v>127.6564329906444</v>
      </c>
      <c r="AC17" s="11"/>
      <c r="AD17" s="11">
        <f t="shared" si="4"/>
        <v>13.741371579543838</v>
      </c>
      <c r="AE17" s="11">
        <f>'RD T1'!T45</f>
        <v>64.747682117284114</v>
      </c>
      <c r="AF17" s="11">
        <f t="shared" si="7"/>
        <v>78.489053696827952</v>
      </c>
    </row>
    <row r="18" spans="1:32" x14ac:dyDescent="0.2">
      <c r="A18" s="10" t="str">
        <f>name!D14</f>
        <v>35 Business and public service associate professionals</v>
      </c>
      <c r="B18" s="11">
        <v>504.03540002931265</v>
      </c>
      <c r="C18" s="11">
        <v>544.54987468630679</v>
      </c>
      <c r="D18" s="11">
        <v>550.65273571246337</v>
      </c>
      <c r="E18" s="11">
        <v>536.22909550302211</v>
      </c>
      <c r="F18" s="11">
        <v>554.44316405881796</v>
      </c>
      <c r="G18" s="11"/>
      <c r="H18" s="11">
        <f t="shared" si="2"/>
        <v>3.790428346354588</v>
      </c>
      <c r="I18" s="11">
        <f>'RD T1'!E17</f>
        <v>252.8238226005852</v>
      </c>
      <c r="J18" s="11">
        <f t="shared" si="5"/>
        <v>256.61425094693982</v>
      </c>
      <c r="L18" s="10" t="str">
        <f>name!D14</f>
        <v>35 Business and public service associate professionals</v>
      </c>
      <c r="M18" s="11">
        <v>271.98286883818412</v>
      </c>
      <c r="N18" s="11">
        <v>289.68420565206418</v>
      </c>
      <c r="O18" s="11">
        <v>293.78831004435727</v>
      </c>
      <c r="P18" s="11">
        <v>279.20759127921656</v>
      </c>
      <c r="Q18" s="11">
        <v>281.8493243608188</v>
      </c>
      <c r="R18" s="11"/>
      <c r="S18" s="11">
        <f t="shared" si="3"/>
        <v>-11.938985683538476</v>
      </c>
      <c r="T18" s="11">
        <f>'RD T1'!T17</f>
        <v>111.71485493685771</v>
      </c>
      <c r="U18" s="11">
        <f t="shared" si="6"/>
        <v>99.775869253319229</v>
      </c>
      <c r="W18" s="10" t="str">
        <f>name!D14</f>
        <v>35 Business and public service associate professionals</v>
      </c>
      <c r="X18" s="11">
        <v>232.05253119112936</v>
      </c>
      <c r="Y18" s="11">
        <v>254.86566903424284</v>
      </c>
      <c r="Z18" s="11">
        <v>256.86442566810672</v>
      </c>
      <c r="AA18" s="11">
        <v>257.02150422380566</v>
      </c>
      <c r="AB18" s="11">
        <v>272.59383969799859</v>
      </c>
      <c r="AC18" s="11"/>
      <c r="AD18" s="11">
        <f t="shared" si="4"/>
        <v>15.729414029891871</v>
      </c>
      <c r="AE18" s="11">
        <f>'RD T1'!T46</f>
        <v>141.10896766372747</v>
      </c>
      <c r="AF18" s="11">
        <f t="shared" si="7"/>
        <v>156.83838169361934</v>
      </c>
    </row>
    <row r="19" spans="1:32" x14ac:dyDescent="0.2">
      <c r="A19" s="10" t="str">
        <f>name!D15</f>
        <v>41 Administrative occupations</v>
      </c>
      <c r="B19" s="11">
        <v>400.59302003067904</v>
      </c>
      <c r="C19" s="11">
        <v>392.3329885844326</v>
      </c>
      <c r="D19" s="11">
        <v>404.22103532238992</v>
      </c>
      <c r="E19" s="11">
        <v>366.19506146498833</v>
      </c>
      <c r="F19" s="11">
        <v>335.9746425055842</v>
      </c>
      <c r="G19" s="11"/>
      <c r="H19" s="11">
        <f t="shared" si="2"/>
        <v>-68.246392816805724</v>
      </c>
      <c r="I19" s="11">
        <f>'RD T1'!E18</f>
        <v>183.03160294930998</v>
      </c>
      <c r="J19" s="11">
        <f t="shared" si="5"/>
        <v>114.78521013250426</v>
      </c>
      <c r="L19" s="10" t="str">
        <f>name!D15</f>
        <v>41 Administrative occupations</v>
      </c>
      <c r="M19" s="11">
        <v>105.26914042057697</v>
      </c>
      <c r="N19" s="11">
        <v>102.46009483836215</v>
      </c>
      <c r="O19" s="11">
        <v>118.79904525066786</v>
      </c>
      <c r="P19" s="11">
        <v>108.74707411263235</v>
      </c>
      <c r="Q19" s="11">
        <v>110.27828651022683</v>
      </c>
      <c r="R19" s="11"/>
      <c r="S19" s="11">
        <f t="shared" si="3"/>
        <v>-8.5207587404410248</v>
      </c>
      <c r="T19" s="11">
        <f>'RD T1'!T18</f>
        <v>41.142624612428179</v>
      </c>
      <c r="U19" s="11">
        <f t="shared" si="6"/>
        <v>32.621865871987154</v>
      </c>
      <c r="W19" s="10" t="str">
        <f>name!D15</f>
        <v>41 Administrative occupations</v>
      </c>
      <c r="X19" s="11">
        <v>295.32387961010215</v>
      </c>
      <c r="Y19" s="11">
        <v>289.87289374607042</v>
      </c>
      <c r="Z19" s="11">
        <v>285.42199007172172</v>
      </c>
      <c r="AA19" s="11">
        <v>257.44798735235588</v>
      </c>
      <c r="AB19" s="11">
        <v>225.69635599535712</v>
      </c>
      <c r="AC19" s="11"/>
      <c r="AD19" s="11">
        <f t="shared" si="4"/>
        <v>-59.725634076364599</v>
      </c>
      <c r="AE19" s="11">
        <f>'RD T1'!T47</f>
        <v>141.88897833688179</v>
      </c>
      <c r="AF19" s="11">
        <f t="shared" si="7"/>
        <v>82.163344260517192</v>
      </c>
    </row>
    <row r="20" spans="1:32" x14ac:dyDescent="0.2">
      <c r="A20" s="10" t="str">
        <f>name!D16</f>
        <v>42 Secretarial and related occupations</v>
      </c>
      <c r="B20" s="11">
        <v>101.99093379859734</v>
      </c>
      <c r="C20" s="11">
        <v>93.275187933378348</v>
      </c>
      <c r="D20" s="11">
        <v>88.804551638508045</v>
      </c>
      <c r="E20" s="11">
        <v>88.22688685784739</v>
      </c>
      <c r="F20" s="11">
        <v>78.579207579994289</v>
      </c>
      <c r="G20" s="11"/>
      <c r="H20" s="11">
        <f t="shared" si="2"/>
        <v>-10.225344058513755</v>
      </c>
      <c r="I20" s="11">
        <f>'RD T1'!E19</f>
        <v>47.504726688218646</v>
      </c>
      <c r="J20" s="11">
        <f t="shared" si="5"/>
        <v>37.279382629704891</v>
      </c>
      <c r="L20" s="10" t="str">
        <f>name!D16</f>
        <v>42 Secretarial and related occupations</v>
      </c>
      <c r="M20" s="11">
        <v>5.4041325626797594</v>
      </c>
      <c r="N20" s="11">
        <v>4.4384246569240124</v>
      </c>
      <c r="O20" s="11">
        <v>4.0284961978254152</v>
      </c>
      <c r="P20" s="11">
        <v>5.0369823414387014</v>
      </c>
      <c r="Q20" s="11">
        <v>5.6280148979627844</v>
      </c>
      <c r="R20" s="11"/>
      <c r="S20" s="11">
        <f t="shared" si="3"/>
        <v>1.5995187001373692</v>
      </c>
      <c r="T20" s="11">
        <f>'RD T1'!T19</f>
        <v>1.648230803997411</v>
      </c>
      <c r="U20" s="11">
        <f t="shared" si="6"/>
        <v>3.2477495041347799</v>
      </c>
      <c r="W20" s="10" t="str">
        <f>name!D16</f>
        <v>42 Secretarial and related occupations</v>
      </c>
      <c r="X20" s="11">
        <v>96.586801235917562</v>
      </c>
      <c r="Y20" s="11">
        <v>88.836763276454363</v>
      </c>
      <c r="Z20" s="11">
        <v>84.776055440682612</v>
      </c>
      <c r="AA20" s="11">
        <v>83.189904516408703</v>
      </c>
      <c r="AB20" s="11">
        <v>72.951192682031532</v>
      </c>
      <c r="AC20" s="11"/>
      <c r="AD20" s="11">
        <f t="shared" si="4"/>
        <v>-11.824862758651079</v>
      </c>
      <c r="AE20" s="11">
        <f>'RD T1'!T48</f>
        <v>45.856495884221225</v>
      </c>
      <c r="AF20" s="11">
        <f t="shared" si="7"/>
        <v>34.031633125570146</v>
      </c>
    </row>
    <row r="21" spans="1:32" x14ac:dyDescent="0.2">
      <c r="A21" s="10" t="str">
        <f>name!D17</f>
        <v>51 Skilled agricultural and related trades</v>
      </c>
      <c r="B21" s="11">
        <v>26.304513303086445</v>
      </c>
      <c r="C21" s="11">
        <v>26.473912432581511</v>
      </c>
      <c r="D21" s="11">
        <v>25.232720727221196</v>
      </c>
      <c r="E21" s="11">
        <v>27.219721140331135</v>
      </c>
      <c r="F21" s="11">
        <v>32.483649888364113</v>
      </c>
      <c r="G21" s="11"/>
      <c r="H21" s="11">
        <f t="shared" si="2"/>
        <v>7.250929161142917</v>
      </c>
      <c r="I21" s="11">
        <f>'RD T1'!E20</f>
        <v>18.762521284889999</v>
      </c>
      <c r="J21" s="11">
        <f t="shared" si="5"/>
        <v>26.013450446032916</v>
      </c>
      <c r="L21" s="10" t="str">
        <f>name!D17</f>
        <v>51 Skilled agricultural and related trades</v>
      </c>
      <c r="M21" s="11">
        <v>22.361633626465693</v>
      </c>
      <c r="N21" s="11">
        <v>23.069304928767821</v>
      </c>
      <c r="O21" s="11">
        <v>19.628156667866325</v>
      </c>
      <c r="P21" s="11">
        <v>20.111745927462994</v>
      </c>
      <c r="Q21" s="11">
        <v>22.638831936144623</v>
      </c>
      <c r="R21" s="11"/>
      <c r="S21" s="11">
        <f t="shared" si="3"/>
        <v>3.0106752682782982</v>
      </c>
      <c r="T21" s="11">
        <f>'RD T1'!T20</f>
        <v>12.881530262963908</v>
      </c>
      <c r="U21" s="11">
        <f t="shared" si="6"/>
        <v>15.892205531242206</v>
      </c>
      <c r="W21" s="10" t="str">
        <f>name!D17</f>
        <v>51 Skilled agricultural and related trades</v>
      </c>
      <c r="X21" s="11">
        <v>3.9428796766207377</v>
      </c>
      <c r="Y21" s="11">
        <v>3.4046075038136849</v>
      </c>
      <c r="Z21" s="11">
        <v>5.60456405935488</v>
      </c>
      <c r="AA21" s="11">
        <v>7.1079752128681379</v>
      </c>
      <c r="AB21" s="11">
        <v>9.8448179522195129</v>
      </c>
      <c r="AC21" s="11"/>
      <c r="AD21" s="11">
        <f t="shared" si="4"/>
        <v>4.2402538928646329</v>
      </c>
      <c r="AE21" s="11">
        <f>'RD T1'!T49</f>
        <v>5.880991021926091</v>
      </c>
      <c r="AF21" s="11">
        <f t="shared" si="7"/>
        <v>10.121244914790724</v>
      </c>
    </row>
    <row r="22" spans="1:32" x14ac:dyDescent="0.2">
      <c r="A22" s="10" t="str">
        <f>name!D18</f>
        <v>52 Skilled metal, electrical and electronic trades</v>
      </c>
      <c r="B22" s="11">
        <v>119.91490537428515</v>
      </c>
      <c r="C22" s="11">
        <v>126.3568422825677</v>
      </c>
      <c r="D22" s="11">
        <v>111.16234883430721</v>
      </c>
      <c r="E22" s="11">
        <v>115.73617574505941</v>
      </c>
      <c r="F22" s="11">
        <v>111.95529998223323</v>
      </c>
      <c r="G22" s="11"/>
      <c r="H22" s="11">
        <f t="shared" si="2"/>
        <v>0.79295114792601851</v>
      </c>
      <c r="I22" s="11">
        <f>'RD T1'!E21</f>
        <v>45.339725569130266</v>
      </c>
      <c r="J22" s="11">
        <f t="shared" si="5"/>
        <v>46.132676717056285</v>
      </c>
      <c r="L22" s="10" t="str">
        <f>name!D18</f>
        <v>52 Skilled metal, electrical and electronic trades</v>
      </c>
      <c r="M22" s="11">
        <v>116.91327427078951</v>
      </c>
      <c r="N22" s="11">
        <v>121.26990026781493</v>
      </c>
      <c r="O22" s="11">
        <v>107.2265724819553</v>
      </c>
      <c r="P22" s="11">
        <v>106.8324323184825</v>
      </c>
      <c r="Q22" s="11">
        <v>101.92574075596011</v>
      </c>
      <c r="R22" s="11"/>
      <c r="S22" s="11">
        <f t="shared" si="3"/>
        <v>-5.3008317259951951</v>
      </c>
      <c r="T22" s="11">
        <f>'RD T1'!T21</f>
        <v>40.162835886263473</v>
      </c>
      <c r="U22" s="11">
        <f t="shared" si="6"/>
        <v>34.862004160268278</v>
      </c>
      <c r="W22" s="10" t="str">
        <f>name!D18</f>
        <v>52 Skilled metal, electrical and electronic trades</v>
      </c>
      <c r="X22" s="11">
        <v>3.0016311034955137</v>
      </c>
      <c r="Y22" s="11">
        <v>5.086942014752835</v>
      </c>
      <c r="Z22" s="11">
        <v>3.9357763523518976</v>
      </c>
      <c r="AA22" s="11">
        <v>8.9037434265769573</v>
      </c>
      <c r="AB22" s="11">
        <v>10.029559226273305</v>
      </c>
      <c r="AC22" s="11"/>
      <c r="AD22" s="11">
        <f t="shared" si="4"/>
        <v>6.0937828739214073</v>
      </c>
      <c r="AE22" s="11">
        <f>'RD T1'!T50</f>
        <v>5.1768896828668014</v>
      </c>
      <c r="AF22" s="11">
        <f t="shared" si="7"/>
        <v>11.27067255678821</v>
      </c>
    </row>
    <row r="23" spans="1:32" x14ac:dyDescent="0.2">
      <c r="A23" s="10" t="str">
        <f>name!D19</f>
        <v>53 Skilled construction and building trades</v>
      </c>
      <c r="B23" s="11">
        <v>163.1440682403412</v>
      </c>
      <c r="C23" s="11">
        <v>142.65175451586668</v>
      </c>
      <c r="D23" s="11">
        <v>112.26482770161384</v>
      </c>
      <c r="E23" s="11">
        <v>128.77710953154806</v>
      </c>
      <c r="F23" s="11">
        <v>137.47855644426375</v>
      </c>
      <c r="G23" s="11"/>
      <c r="H23" s="11">
        <f t="shared" si="2"/>
        <v>25.213728742649906</v>
      </c>
      <c r="I23" s="11">
        <f>'RD T1'!E22</f>
        <v>56.331252102582347</v>
      </c>
      <c r="J23" s="11">
        <f t="shared" si="5"/>
        <v>81.54498084523226</v>
      </c>
      <c r="L23" s="10" t="str">
        <f>name!D19</f>
        <v>53 Skilled construction and building trades</v>
      </c>
      <c r="M23" s="11">
        <v>158.60765105576246</v>
      </c>
      <c r="N23" s="11">
        <v>135.67707184570182</v>
      </c>
      <c r="O23" s="11">
        <v>106.86397869802468</v>
      </c>
      <c r="P23" s="11">
        <v>122.06663963405458</v>
      </c>
      <c r="Q23" s="11">
        <v>128.84796579923758</v>
      </c>
      <c r="R23" s="11"/>
      <c r="S23" s="11">
        <f t="shared" si="3"/>
        <v>21.983987101212904</v>
      </c>
      <c r="T23" s="11">
        <f>'RD T1'!T22</f>
        <v>52.298568855038006</v>
      </c>
      <c r="U23" s="11">
        <f t="shared" si="6"/>
        <v>74.282555956250917</v>
      </c>
      <c r="W23" s="10" t="str">
        <f>name!D19</f>
        <v>53 Skilled construction and building trades</v>
      </c>
      <c r="X23" s="11">
        <v>4.5364171845786663</v>
      </c>
      <c r="Y23" s="11">
        <v>6.9746826701646478</v>
      </c>
      <c r="Z23" s="11">
        <v>5.4008490035891876</v>
      </c>
      <c r="AA23" s="11">
        <v>6.7104698974935637</v>
      </c>
      <c r="AB23" s="11">
        <v>8.6305906450259631</v>
      </c>
      <c r="AC23" s="11"/>
      <c r="AD23" s="11">
        <f t="shared" si="4"/>
        <v>3.2297416414367754</v>
      </c>
      <c r="AE23" s="11">
        <f>'RD T1'!T51</f>
        <v>4.0326832475443277</v>
      </c>
      <c r="AF23" s="11">
        <f t="shared" si="7"/>
        <v>7.2624248889811032</v>
      </c>
    </row>
    <row r="24" spans="1:32" x14ac:dyDescent="0.2">
      <c r="A24" s="10" t="str">
        <f>name!D20</f>
        <v>54 Textiles, printing and other skilled trades</v>
      </c>
      <c r="B24" s="11">
        <v>128.99613672180766</v>
      </c>
      <c r="C24" s="11">
        <v>128.95886611123211</v>
      </c>
      <c r="D24" s="11">
        <v>113.18691855391438</v>
      </c>
      <c r="E24" s="11">
        <v>117.64660698392161</v>
      </c>
      <c r="F24" s="11">
        <v>126.69532475480673</v>
      </c>
      <c r="G24" s="11"/>
      <c r="H24" s="11">
        <f t="shared" si="2"/>
        <v>13.508406200892352</v>
      </c>
      <c r="I24" s="11">
        <f>'RD T1'!E23</f>
        <v>51.166966404061284</v>
      </c>
      <c r="J24" s="11">
        <f t="shared" si="5"/>
        <v>64.675372604953637</v>
      </c>
      <c r="L24" s="10" t="str">
        <f>name!D20</f>
        <v>54 Textiles, printing and other skilled trades</v>
      </c>
      <c r="M24" s="11">
        <v>92.575904408876994</v>
      </c>
      <c r="N24" s="11">
        <v>93.743020403918621</v>
      </c>
      <c r="O24" s="11">
        <v>76.258556265437306</v>
      </c>
      <c r="P24" s="11">
        <v>79.814154307916453</v>
      </c>
      <c r="Q24" s="11">
        <v>87.922034630762525</v>
      </c>
      <c r="R24" s="11"/>
      <c r="S24" s="11">
        <f t="shared" si="3"/>
        <v>11.663478365325219</v>
      </c>
      <c r="T24" s="11">
        <f>'RD T1'!T23</f>
        <v>28.737922794788325</v>
      </c>
      <c r="U24" s="11">
        <f t="shared" si="6"/>
        <v>40.401401160113544</v>
      </c>
      <c r="W24" s="10" t="str">
        <f>name!D20</f>
        <v>54 Textiles, printing and other skilled trades</v>
      </c>
      <c r="X24" s="11">
        <v>36.420232312930601</v>
      </c>
      <c r="Y24" s="11">
        <v>35.215845707313626</v>
      </c>
      <c r="Z24" s="11">
        <v>36.928362288476954</v>
      </c>
      <c r="AA24" s="11">
        <v>37.832452676005126</v>
      </c>
      <c r="AB24" s="11">
        <v>38.773290124044181</v>
      </c>
      <c r="AC24" s="11"/>
      <c r="AD24" s="11">
        <f t="shared" si="4"/>
        <v>1.8449278355672263</v>
      </c>
      <c r="AE24" s="11">
        <f>'RD T1'!T52</f>
        <v>22.429043609272945</v>
      </c>
      <c r="AF24" s="11">
        <f t="shared" si="7"/>
        <v>24.273971444840171</v>
      </c>
    </row>
    <row r="25" spans="1:32" x14ac:dyDescent="0.2">
      <c r="A25" s="10" t="str">
        <f>name!D21</f>
        <v>61 Caring personal service occupations</v>
      </c>
      <c r="B25" s="11">
        <v>253.10251259974771</v>
      </c>
      <c r="C25" s="11">
        <v>264.94392292853308</v>
      </c>
      <c r="D25" s="11">
        <v>252.25033654107759</v>
      </c>
      <c r="E25" s="11">
        <v>273.42466047172906</v>
      </c>
      <c r="F25" s="11">
        <v>288.77247065658844</v>
      </c>
      <c r="G25" s="11"/>
      <c r="H25" s="11">
        <f t="shared" si="2"/>
        <v>36.522134115510852</v>
      </c>
      <c r="I25" s="11">
        <f>'RD T1'!E24</f>
        <v>150.15592917396651</v>
      </c>
      <c r="J25" s="11">
        <f t="shared" si="5"/>
        <v>186.67806328947736</v>
      </c>
      <c r="L25" s="10" t="str">
        <f>name!D21</f>
        <v>61 Caring personal service occupations</v>
      </c>
      <c r="M25" s="11">
        <v>58.313355187465334</v>
      </c>
      <c r="N25" s="11">
        <v>64.903749658406127</v>
      </c>
      <c r="O25" s="11">
        <v>62.070056136033962</v>
      </c>
      <c r="P25" s="11">
        <v>75.570814759871595</v>
      </c>
      <c r="Q25" s="11">
        <v>85.730882949277074</v>
      </c>
      <c r="R25" s="11"/>
      <c r="S25" s="11">
        <f t="shared" si="3"/>
        <v>23.660826813243112</v>
      </c>
      <c r="T25" s="11">
        <f>'RD T1'!T24</f>
        <v>36.117487461407826</v>
      </c>
      <c r="U25" s="11">
        <f t="shared" si="6"/>
        <v>59.778314274650938</v>
      </c>
      <c r="W25" s="10" t="str">
        <f>name!D21</f>
        <v>61 Caring personal service occupations</v>
      </c>
      <c r="X25" s="11">
        <v>194.78915741228212</v>
      </c>
      <c r="Y25" s="11">
        <v>200.0401732701269</v>
      </c>
      <c r="Z25" s="11">
        <v>190.18028040504359</v>
      </c>
      <c r="AA25" s="11">
        <v>197.85384571185767</v>
      </c>
      <c r="AB25" s="11">
        <v>203.04158770731155</v>
      </c>
      <c r="AC25" s="11"/>
      <c r="AD25" s="11">
        <f t="shared" si="4"/>
        <v>12.86130730226796</v>
      </c>
      <c r="AE25" s="11">
        <f>'RD T1'!T53</f>
        <v>114.03844171255868</v>
      </c>
      <c r="AF25" s="11">
        <f t="shared" si="7"/>
        <v>126.89974901482664</v>
      </c>
    </row>
    <row r="26" spans="1:32" x14ac:dyDescent="0.2">
      <c r="A26" s="10" t="str">
        <f>name!D22</f>
        <v>62 Leisure, travel and related personal service occupations</v>
      </c>
      <c r="B26" s="11">
        <v>100.20436237050184</v>
      </c>
      <c r="C26" s="11">
        <v>109.98690260646808</v>
      </c>
      <c r="D26" s="11">
        <v>99.507817039003569</v>
      </c>
      <c r="E26" s="11">
        <v>105.90175459846405</v>
      </c>
      <c r="F26" s="11">
        <v>113.7952177370326</v>
      </c>
      <c r="G26" s="11"/>
      <c r="H26" s="11">
        <f t="shared" si="2"/>
        <v>14.287400698029032</v>
      </c>
      <c r="I26" s="11">
        <f>'RD T1'!E25</f>
        <v>55.619285363762167</v>
      </c>
      <c r="J26" s="11">
        <f t="shared" si="5"/>
        <v>69.906686061791191</v>
      </c>
      <c r="L26" s="10" t="str">
        <f>name!D22</f>
        <v>62 Leisure, travel and related personal service occupations</v>
      </c>
      <c r="M26" s="11">
        <v>33.625518039711594</v>
      </c>
      <c r="N26" s="11">
        <v>39.28873417765535</v>
      </c>
      <c r="O26" s="11">
        <v>37.619181287487294</v>
      </c>
      <c r="P26" s="11">
        <v>40.13733115367674</v>
      </c>
      <c r="Q26" s="11">
        <v>44.296858693274125</v>
      </c>
      <c r="R26" s="11"/>
      <c r="S26" s="11">
        <f t="shared" si="3"/>
        <v>6.6776774057868309</v>
      </c>
      <c r="T26" s="11">
        <f>'RD T1'!T25</f>
        <v>18.210779080143233</v>
      </c>
      <c r="U26" s="11">
        <f t="shared" si="6"/>
        <v>24.888456485930064</v>
      </c>
      <c r="W26" s="10" t="str">
        <f>name!D22</f>
        <v>62 Leisure, travel and related personal service occupations</v>
      </c>
      <c r="X26" s="11">
        <v>66.57884433079029</v>
      </c>
      <c r="Y26" s="11">
        <v>70.698168428812721</v>
      </c>
      <c r="Z26" s="11">
        <v>61.888635751516269</v>
      </c>
      <c r="AA26" s="11">
        <v>65.764423444787312</v>
      </c>
      <c r="AB26" s="11">
        <v>69.498359043758484</v>
      </c>
      <c r="AC26" s="11"/>
      <c r="AD26" s="11">
        <f t="shared" si="4"/>
        <v>7.6097232922422151</v>
      </c>
      <c r="AE26" s="11">
        <f>'RD T1'!T54</f>
        <v>37.408506283618934</v>
      </c>
      <c r="AF26" s="11">
        <f t="shared" si="7"/>
        <v>45.018229575861149</v>
      </c>
    </row>
    <row r="27" spans="1:32" x14ac:dyDescent="0.2">
      <c r="A27" s="10" t="str">
        <f>name!D23</f>
        <v>63 Community and civil enforcement occupations</v>
      </c>
      <c r="B27" s="11">
        <v>5.9874908362809034</v>
      </c>
      <c r="C27" s="11">
        <v>5.4119636484495679</v>
      </c>
      <c r="D27" s="11">
        <v>6.7792745048433209</v>
      </c>
      <c r="E27" s="11">
        <v>5.681318090386033</v>
      </c>
      <c r="F27" s="11">
        <v>6.0306337494754647</v>
      </c>
      <c r="G27" s="11"/>
      <c r="H27" s="11">
        <f t="shared" si="2"/>
        <v>-0.74864075536785624</v>
      </c>
      <c r="I27" s="11">
        <f>'RD T1'!E26</f>
        <v>3.1104355605268394</v>
      </c>
      <c r="J27" s="11">
        <f t="shared" si="5"/>
        <v>2.3617948051589832</v>
      </c>
      <c r="L27" s="10" t="str">
        <f>name!D23</f>
        <v>63 Community and civil enforcement occupations</v>
      </c>
      <c r="M27" s="11">
        <v>4.4329961695122151</v>
      </c>
      <c r="N27" s="11">
        <v>3.469893060000055</v>
      </c>
      <c r="O27" s="11">
        <v>5.1404413474581609</v>
      </c>
      <c r="P27" s="11">
        <v>3.4033607849189691</v>
      </c>
      <c r="Q27" s="11">
        <v>3.8411809372010421</v>
      </c>
      <c r="R27" s="11"/>
      <c r="S27" s="11">
        <f t="shared" si="3"/>
        <v>-1.2992604102571188</v>
      </c>
      <c r="T27" s="11">
        <f>'RD T1'!T26</f>
        <v>1.646474014883232</v>
      </c>
      <c r="U27" s="11">
        <f t="shared" si="6"/>
        <v>0.34721360462611317</v>
      </c>
      <c r="W27" s="10" t="str">
        <f>name!D23</f>
        <v>63 Community and civil enforcement occupations</v>
      </c>
      <c r="X27" s="11">
        <v>1.554494666768693</v>
      </c>
      <c r="Y27" s="11">
        <v>1.9420705884495177</v>
      </c>
      <c r="Z27" s="11">
        <v>1.6388331573851604</v>
      </c>
      <c r="AA27" s="11">
        <v>2.2779573054670639</v>
      </c>
      <c r="AB27" s="11">
        <v>2.1894528122744217</v>
      </c>
      <c r="AC27" s="11"/>
      <c r="AD27" s="11">
        <f t="shared" si="4"/>
        <v>0.55061965488926123</v>
      </c>
      <c r="AE27" s="11">
        <f>'RD T1'!T55</f>
        <v>1.4639615456436079</v>
      </c>
      <c r="AF27" s="11">
        <f t="shared" si="7"/>
        <v>2.0145812005328692</v>
      </c>
    </row>
    <row r="28" spans="1:32" x14ac:dyDescent="0.2">
      <c r="A28" s="10" t="str">
        <f>name!D24</f>
        <v>71 Sales occupations</v>
      </c>
      <c r="B28" s="11">
        <v>317.69954976380126</v>
      </c>
      <c r="C28" s="11">
        <v>283.87292448742249</v>
      </c>
      <c r="D28" s="11">
        <v>277.14301287313759</v>
      </c>
      <c r="E28" s="11">
        <v>255.28291622103831</v>
      </c>
      <c r="F28" s="11">
        <v>243.71654201959009</v>
      </c>
      <c r="G28" s="11"/>
      <c r="H28" s="11">
        <f t="shared" si="2"/>
        <v>-33.426470853547499</v>
      </c>
      <c r="I28" s="11">
        <f>'RD T1'!E27</f>
        <v>114.98795027942334</v>
      </c>
      <c r="J28" s="11">
        <f t="shared" si="5"/>
        <v>81.561479425875845</v>
      </c>
      <c r="L28" s="10" t="str">
        <f>name!D24</f>
        <v>71 Sales occupations</v>
      </c>
      <c r="M28" s="11">
        <v>150.34370408597024</v>
      </c>
      <c r="N28" s="11">
        <v>142.22640822431961</v>
      </c>
      <c r="O28" s="11">
        <v>138.51261355863105</v>
      </c>
      <c r="P28" s="11">
        <v>130.03896598546692</v>
      </c>
      <c r="Q28" s="11">
        <v>128.93799926462438</v>
      </c>
      <c r="R28" s="11"/>
      <c r="S28" s="11">
        <f t="shared" si="3"/>
        <v>-9.5746142940066647</v>
      </c>
      <c r="T28" s="11">
        <f>'RD T1'!T27</f>
        <v>46.644882394008704</v>
      </c>
      <c r="U28" s="11">
        <f t="shared" si="6"/>
        <v>37.070268100002039</v>
      </c>
      <c r="W28" s="10" t="str">
        <f>name!D24</f>
        <v>71 Sales occupations</v>
      </c>
      <c r="X28" s="11">
        <v>167.35584567783059</v>
      </c>
      <c r="Y28" s="11">
        <v>141.64651626310254</v>
      </c>
      <c r="Z28" s="11">
        <v>138.63039931450638</v>
      </c>
      <c r="AA28" s="11">
        <v>125.2439502355715</v>
      </c>
      <c r="AB28" s="11">
        <v>114.77854275496563</v>
      </c>
      <c r="AC28" s="11"/>
      <c r="AD28" s="11">
        <f t="shared" si="4"/>
        <v>-23.851856559540749</v>
      </c>
      <c r="AE28" s="11">
        <f>'RD T1'!T56</f>
        <v>68.343067885414641</v>
      </c>
      <c r="AF28" s="11">
        <f t="shared" si="7"/>
        <v>44.491211325873891</v>
      </c>
    </row>
    <row r="29" spans="1:32" x14ac:dyDescent="0.2">
      <c r="A29" s="10" t="str">
        <f>name!D25</f>
        <v>72 Customer service occupations</v>
      </c>
      <c r="B29" s="11">
        <v>78.177419451183141</v>
      </c>
      <c r="C29" s="11">
        <v>84.488294169205062</v>
      </c>
      <c r="D29" s="11">
        <v>84.966448991555723</v>
      </c>
      <c r="E29" s="11">
        <v>108.07035395456307</v>
      </c>
      <c r="F29" s="11">
        <v>117.79879490268378</v>
      </c>
      <c r="G29" s="11"/>
      <c r="H29" s="11">
        <f t="shared" si="2"/>
        <v>32.832345911128058</v>
      </c>
      <c r="I29" s="11">
        <f>'RD T1'!E28</f>
        <v>50.12643498676011</v>
      </c>
      <c r="J29" s="11">
        <f t="shared" si="5"/>
        <v>82.958780897888175</v>
      </c>
      <c r="L29" s="10" t="str">
        <f>name!D25</f>
        <v>72 Customer service occupations</v>
      </c>
      <c r="M29" s="11">
        <v>29.022223762872912</v>
      </c>
      <c r="N29" s="11">
        <v>27.328458402454299</v>
      </c>
      <c r="O29" s="11">
        <v>31.282326893901242</v>
      </c>
      <c r="P29" s="11">
        <v>42.162261654471905</v>
      </c>
      <c r="Q29" s="11">
        <v>46.807150541494046</v>
      </c>
      <c r="R29" s="11"/>
      <c r="S29" s="11">
        <f t="shared" si="3"/>
        <v>15.524823647592804</v>
      </c>
      <c r="T29" s="11">
        <f>'RD T1'!T28</f>
        <v>14.649756689596439</v>
      </c>
      <c r="U29" s="11">
        <f t="shared" si="6"/>
        <v>30.174580337189241</v>
      </c>
      <c r="W29" s="10" t="str">
        <f>name!D25</f>
        <v>72 Customer service occupations</v>
      </c>
      <c r="X29" s="11">
        <v>49.155195688310258</v>
      </c>
      <c r="Y29" s="11">
        <v>57.159835766750774</v>
      </c>
      <c r="Z29" s="11">
        <v>53.684122097654438</v>
      </c>
      <c r="AA29" s="11">
        <v>65.908092300091084</v>
      </c>
      <c r="AB29" s="11">
        <v>70.991644361189728</v>
      </c>
      <c r="AC29" s="11"/>
      <c r="AD29" s="11">
        <f t="shared" si="4"/>
        <v>17.30752226353529</v>
      </c>
      <c r="AE29" s="11">
        <f>'RD T1'!T57</f>
        <v>35.476678297163666</v>
      </c>
      <c r="AF29" s="11">
        <f t="shared" si="7"/>
        <v>52.784200560698956</v>
      </c>
    </row>
    <row r="30" spans="1:32" x14ac:dyDescent="0.2">
      <c r="A30" s="10" t="str">
        <f>name!D26</f>
        <v>81 Process, plant and machine operatives</v>
      </c>
      <c r="B30" s="11">
        <v>35.441770143492811</v>
      </c>
      <c r="C30" s="11">
        <v>33.973546083283381</v>
      </c>
      <c r="D30" s="11">
        <v>31.110415718942523</v>
      </c>
      <c r="E30" s="11">
        <v>38.145150131817857</v>
      </c>
      <c r="F30" s="11">
        <v>41.005277997965223</v>
      </c>
      <c r="G30" s="11"/>
      <c r="H30" s="11">
        <f t="shared" si="2"/>
        <v>9.8948622790226999</v>
      </c>
      <c r="I30" s="11">
        <f>'RD T1'!E29</f>
        <v>15.859988538605643</v>
      </c>
      <c r="J30" s="11">
        <f t="shared" si="5"/>
        <v>25.754850817628345</v>
      </c>
      <c r="L30" s="10" t="str">
        <f>name!D26</f>
        <v>81 Process, plant and machine operatives</v>
      </c>
      <c r="M30" s="11">
        <v>27.056816298253679</v>
      </c>
      <c r="N30" s="11">
        <v>25.668164575387834</v>
      </c>
      <c r="O30" s="11">
        <v>22.841145367171507</v>
      </c>
      <c r="P30" s="11">
        <v>27.313476192670592</v>
      </c>
      <c r="Q30" s="11">
        <v>28.303853969143947</v>
      </c>
      <c r="R30" s="11"/>
      <c r="S30" s="11">
        <f t="shared" si="3"/>
        <v>5.4627086019724409</v>
      </c>
      <c r="T30" s="11">
        <f>'RD T1'!T29</f>
        <v>10.133194886402388</v>
      </c>
      <c r="U30" s="11">
        <f t="shared" si="6"/>
        <v>15.595903488374828</v>
      </c>
      <c r="W30" s="10" t="str">
        <f>name!D26</f>
        <v>81 Process, plant and machine operatives</v>
      </c>
      <c r="X30" s="11">
        <v>8.3849538452390835</v>
      </c>
      <c r="Y30" s="11">
        <v>8.3053815078955004</v>
      </c>
      <c r="Z30" s="11">
        <v>8.26927035177102</v>
      </c>
      <c r="AA30" s="11">
        <v>10.831673939147256</v>
      </c>
      <c r="AB30" s="11">
        <v>12.701424028821267</v>
      </c>
      <c r="AC30" s="11"/>
      <c r="AD30" s="11">
        <f t="shared" si="4"/>
        <v>4.4321536770502465</v>
      </c>
      <c r="AE30" s="11">
        <f>'RD T1'!T58</f>
        <v>5.7267936522032574</v>
      </c>
      <c r="AF30" s="11">
        <f t="shared" si="7"/>
        <v>10.158947329253504</v>
      </c>
    </row>
    <row r="31" spans="1:32" x14ac:dyDescent="0.2">
      <c r="A31" s="10" t="str">
        <f>name!D27</f>
        <v>82 Transport and mobile machine drivers and operatives</v>
      </c>
      <c r="B31" s="11">
        <v>182.28942507528438</v>
      </c>
      <c r="C31" s="11">
        <v>206.44915707835764</v>
      </c>
      <c r="D31" s="11">
        <v>183.48227720234144</v>
      </c>
      <c r="E31" s="11">
        <v>204.89739179028473</v>
      </c>
      <c r="F31" s="11">
        <v>201.81561565986826</v>
      </c>
      <c r="G31" s="11"/>
      <c r="H31" s="11">
        <f t="shared" si="2"/>
        <v>18.333338457526821</v>
      </c>
      <c r="I31" s="11">
        <f>'RD T1'!E30</f>
        <v>107.51788582650482</v>
      </c>
      <c r="J31" s="11">
        <f t="shared" si="5"/>
        <v>125.85122428403164</v>
      </c>
      <c r="L31" s="10" t="str">
        <f>name!D27</f>
        <v>82 Transport and mobile machine drivers and operatives</v>
      </c>
      <c r="M31" s="11">
        <v>170.28426087506753</v>
      </c>
      <c r="N31" s="11">
        <v>195.80084449594344</v>
      </c>
      <c r="O31" s="11">
        <v>171.94911955458204</v>
      </c>
      <c r="P31" s="11">
        <v>187.76779531596799</v>
      </c>
      <c r="Q31" s="11">
        <v>182.85604625740757</v>
      </c>
      <c r="R31" s="11"/>
      <c r="S31" s="11">
        <f t="shared" si="3"/>
        <v>10.90692670282553</v>
      </c>
      <c r="T31" s="11">
        <f>'RD T1'!T30</f>
        <v>97.259144833488406</v>
      </c>
      <c r="U31" s="11">
        <f t="shared" si="6"/>
        <v>108.16607153631394</v>
      </c>
      <c r="W31" s="10" t="str">
        <f>name!D27</f>
        <v>82 Transport and mobile machine drivers and operatives</v>
      </c>
      <c r="X31" s="11">
        <v>12.005164200216957</v>
      </c>
      <c r="Y31" s="11">
        <v>10.648312582414158</v>
      </c>
      <c r="Z31" s="11">
        <v>11.533157647759502</v>
      </c>
      <c r="AA31" s="11">
        <v>17.129596474317065</v>
      </c>
      <c r="AB31" s="11">
        <v>18.959569402460431</v>
      </c>
      <c r="AC31" s="11"/>
      <c r="AD31" s="11">
        <f t="shared" si="4"/>
        <v>7.4264117547009292</v>
      </c>
      <c r="AE31" s="11">
        <f>'RD T1'!T59</f>
        <v>10.258740993016415</v>
      </c>
      <c r="AF31" s="11">
        <f t="shared" si="7"/>
        <v>17.685152747717346</v>
      </c>
    </row>
    <row r="32" spans="1:32" x14ac:dyDescent="0.2">
      <c r="A32" s="10" t="str">
        <f>name!D28</f>
        <v>91 Elementary trades and related occupations</v>
      </c>
      <c r="B32" s="11">
        <v>44.128253668782335</v>
      </c>
      <c r="C32" s="11">
        <v>40.010343138735678</v>
      </c>
      <c r="D32" s="11">
        <v>35.858471480040542</v>
      </c>
      <c r="E32" s="11">
        <v>29.087496472658156</v>
      </c>
      <c r="F32" s="11">
        <v>27.26239962696652</v>
      </c>
      <c r="G32" s="11"/>
      <c r="H32" s="11">
        <f t="shared" si="2"/>
        <v>-8.5960718530740223</v>
      </c>
      <c r="I32" s="11">
        <f>'RD T1'!E31</f>
        <v>11.426495462618702</v>
      </c>
      <c r="J32" s="11">
        <f t="shared" si="5"/>
        <v>2.8304236095446793</v>
      </c>
      <c r="L32" s="10" t="str">
        <f>name!D28</f>
        <v>91 Elementary trades and related occupations</v>
      </c>
      <c r="M32" s="11">
        <v>35.570241048030113</v>
      </c>
      <c r="N32" s="11">
        <v>32.952387982311159</v>
      </c>
      <c r="O32" s="11">
        <v>29.583744303632848</v>
      </c>
      <c r="P32" s="11">
        <v>23.247898599941557</v>
      </c>
      <c r="Q32" s="11">
        <v>21.440782305872478</v>
      </c>
      <c r="R32" s="11"/>
      <c r="S32" s="11">
        <f t="shared" si="3"/>
        <v>-8.14296199776037</v>
      </c>
      <c r="T32" s="11">
        <f>'RD T1'!T31</f>
        <v>7.8290735328120773</v>
      </c>
      <c r="U32" s="11">
        <f t="shared" si="6"/>
        <v>-0.3138884649482927</v>
      </c>
      <c r="W32" s="10" t="str">
        <f>name!D28</f>
        <v>91 Elementary trades and related occupations</v>
      </c>
      <c r="X32" s="11">
        <v>8.558012620752244</v>
      </c>
      <c r="Y32" s="11">
        <v>7.0579551564245371</v>
      </c>
      <c r="Z32" s="11">
        <v>6.2747271764076507</v>
      </c>
      <c r="AA32" s="11">
        <v>5.8395978727165794</v>
      </c>
      <c r="AB32" s="11">
        <v>5.8216173210940525</v>
      </c>
      <c r="AC32" s="11"/>
      <c r="AD32" s="11">
        <f t="shared" si="4"/>
        <v>-0.45310985531359815</v>
      </c>
      <c r="AE32" s="11">
        <f>'RD T1'!T60</f>
        <v>3.5974219298066261</v>
      </c>
      <c r="AF32" s="11">
        <f t="shared" si="7"/>
        <v>3.144312074493028</v>
      </c>
    </row>
    <row r="33" spans="1:32" x14ac:dyDescent="0.2">
      <c r="A33" s="10" t="str">
        <f>name!D29</f>
        <v>92 Elementary administration and service occupations</v>
      </c>
      <c r="B33" s="11">
        <v>502.24128876221681</v>
      </c>
      <c r="C33" s="11">
        <v>531.13763014281176</v>
      </c>
      <c r="D33" s="11">
        <v>487.73972763059663</v>
      </c>
      <c r="E33" s="11">
        <v>501.51217087826029</v>
      </c>
      <c r="F33" s="11">
        <v>499.53705558686107</v>
      </c>
      <c r="G33" s="11"/>
      <c r="H33" s="11">
        <f t="shared" ref="H33" si="8">F33-D33</f>
        <v>11.797327956264439</v>
      </c>
      <c r="I33" s="11">
        <f>'RD T1'!E32</f>
        <v>254.59340108350312</v>
      </c>
      <c r="J33" s="11">
        <f>SUM(H33:I33)</f>
        <v>266.39072903976756</v>
      </c>
      <c r="L33" s="10" t="str">
        <f>name!D29</f>
        <v>92 Elementary administration and service occupations</v>
      </c>
      <c r="M33" s="11">
        <v>246.96802016831612</v>
      </c>
      <c r="N33" s="11">
        <v>253.72687610629396</v>
      </c>
      <c r="O33" s="11">
        <v>243.70481651572979</v>
      </c>
      <c r="P33" s="11">
        <v>258.65149415051462</v>
      </c>
      <c r="Q33" s="11">
        <v>255.44408729647168</v>
      </c>
      <c r="R33" s="11"/>
      <c r="S33" s="11">
        <f t="shared" ref="S33" si="9">Q33-O33</f>
        <v>11.73927078074189</v>
      </c>
      <c r="T33" s="11">
        <f>'RD T1'!T32</f>
        <v>109.12654907977532</v>
      </c>
      <c r="U33" s="11">
        <f t="shared" ref="U33" si="10">SUM(S33:T33)</f>
        <v>120.86581986051721</v>
      </c>
      <c r="W33" s="10" t="str">
        <f>name!D29</f>
        <v>92 Elementary administration and service occupations</v>
      </c>
      <c r="X33" s="11">
        <v>255.27326859390021</v>
      </c>
      <c r="Y33" s="11">
        <v>277.41075403651763</v>
      </c>
      <c r="Z33" s="11">
        <v>244.03491111486673</v>
      </c>
      <c r="AA33" s="11">
        <v>242.86067672774598</v>
      </c>
      <c r="AB33" s="11">
        <v>244.09296829038911</v>
      </c>
      <c r="AC33" s="11"/>
      <c r="AD33" s="11">
        <f t="shared" ref="AD33" si="11">AB33-Z33</f>
        <v>5.8057175522378657E-2</v>
      </c>
      <c r="AE33" s="11">
        <f>'RD T1'!T61</f>
        <v>145.46685200372781</v>
      </c>
      <c r="AF33" s="11">
        <f t="shared" ref="AF33" si="12">SUM(AD33:AE33)</f>
        <v>145.52490917925019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5578.8839999999982</v>
      </c>
      <c r="C35" s="34">
        <f>SUM(C8:C33)</f>
        <v>5975.0630000000001</v>
      </c>
      <c r="D35" s="34">
        <f>SUM(D8:D33)</f>
        <v>5942.4600000000019</v>
      </c>
      <c r="E35" s="34">
        <f>SUM(E8:E33)</f>
        <v>6184.7060000000019</v>
      </c>
      <c r="F35" s="34">
        <f>SUM(F8:F33)</f>
        <v>6485.7839999999997</v>
      </c>
      <c r="G35" s="11"/>
      <c r="H35" s="34">
        <f>F35-D35</f>
        <v>543.3239999999978</v>
      </c>
      <c r="I35" s="34">
        <f>SUM(I8:I33)</f>
        <v>3044.4597740105883</v>
      </c>
      <c r="J35" s="34">
        <f>SUM(J8:J33)</f>
        <v>3587.7837740105861</v>
      </c>
      <c r="L35" s="231" t="str">
        <f>name!D3</f>
        <v>All occupations</v>
      </c>
      <c r="M35" s="34">
        <f>SUM(M8:M33)</f>
        <v>2951.4806055068157</v>
      </c>
      <c r="N35" s="34">
        <f>SUM(N8:N33)</f>
        <v>3164.4880094074915</v>
      </c>
      <c r="O35" s="34">
        <f>SUM(O8:O33)</f>
        <v>3115.6275375687133</v>
      </c>
      <c r="P35" s="34">
        <f>SUM(P8:P33)</f>
        <v>3251.2604092598685</v>
      </c>
      <c r="Q35" s="34">
        <f>SUM(Q8:Q33)</f>
        <v>3408.9371590208161</v>
      </c>
      <c r="R35" s="11"/>
      <c r="S35" s="34">
        <f>Q35-O35</f>
        <v>293.30962145210287</v>
      </c>
      <c r="T35" s="34">
        <f>SUM(T8:T33)</f>
        <v>1369.0013709338534</v>
      </c>
      <c r="U35" s="34">
        <f>SUM(U8:U33)</f>
        <v>1662.3109923859577</v>
      </c>
      <c r="W35" s="231" t="str">
        <f>name!D3</f>
        <v>All occupations</v>
      </c>
      <c r="X35" s="34">
        <f>SUM(X8:X33)</f>
        <v>2627.403394493183</v>
      </c>
      <c r="Y35" s="34">
        <f>SUM(Y8:Y33)</f>
        <v>2810.5749905925086</v>
      </c>
      <c r="Z35" s="34">
        <f>SUM(Z8:Z33)</f>
        <v>2826.8324624312877</v>
      </c>
      <c r="AA35" s="34">
        <f>SUM(AA8:AA33)</f>
        <v>2933.445590740132</v>
      </c>
      <c r="AB35" s="34">
        <f>SUM(AB8:AB33)</f>
        <v>3076.8468409791817</v>
      </c>
      <c r="AC35" s="11"/>
      <c r="AD35" s="34">
        <f t="shared" ref="AD35" si="13">AB35-Z35</f>
        <v>250.01437854789401</v>
      </c>
      <c r="AE35" s="34">
        <f>SUM(AE8:AE33)</f>
        <v>1675.4584030767342</v>
      </c>
      <c r="AF35" s="34">
        <f>SUM(AF8:AF33)</f>
        <v>1925.472781624627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London Enterprise Panel (Continued)</v>
      </c>
      <c r="L38" s="19" t="str">
        <f>CONCATENATE(L$1," (Continued)")</f>
        <v>Occupation Table 2.1  Males: Employment Change by Occupation (SOC 2020) and Replacement Demand, 2015-2035, London Enterprise Panel (Continued)</v>
      </c>
      <c r="W38" s="19" t="str">
        <f>CONCATENATE(W$1," (Continued)")</f>
        <v>Occupation Table 2.2  Females: Employment Change by Occupation (SOC 2020) and Replacement Demand, 2015-2035, London Enterprise Panel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7.8869589569272227</v>
      </c>
      <c r="C45" s="173">
        <f t="shared" si="20"/>
        <v>8.7681041907650368</v>
      </c>
      <c r="D45" s="173">
        <f t="shared" si="20"/>
        <v>8.8728632848063764</v>
      </c>
      <c r="E45" s="173">
        <f t="shared" si="20"/>
        <v>8.1488829421176003</v>
      </c>
      <c r="F45" s="173">
        <f t="shared" si="20"/>
        <v>8.3855725910473264</v>
      </c>
      <c r="H45" s="68">
        <f t="shared" ref="H45:H70" si="21">IF(D8&gt;0,(H8/D8)*100,0)</f>
        <v>3.149029672627921</v>
      </c>
      <c r="I45" s="69">
        <f t="shared" ref="I45:I70" si="22">IF(D8&gt;0,I8/D8*100,0)</f>
        <v>50.993099803207009</v>
      </c>
      <c r="J45" s="69">
        <f t="shared" ref="J45:J70" si="23">IF(D8&gt;0,(J8/D8)*100,0)</f>
        <v>54.142129475834921</v>
      </c>
      <c r="L45" t="str">
        <f t="shared" ref="L45:L70" si="24">L8</f>
        <v>11 Corporate managers and directors</v>
      </c>
      <c r="M45" s="173">
        <f t="shared" ref="M45:Q45" si="25">M8/M$35*100</f>
        <v>9.8243848615408886</v>
      </c>
      <c r="N45" s="173">
        <f t="shared" si="25"/>
        <v>10.598163168711453</v>
      </c>
      <c r="O45" s="173">
        <f t="shared" si="25"/>
        <v>10.716730969990678</v>
      </c>
      <c r="P45" s="173">
        <f t="shared" si="25"/>
        <v>9.481644895766685</v>
      </c>
      <c r="Q45" s="173">
        <f t="shared" si="25"/>
        <v>9.466170022365116</v>
      </c>
      <c r="S45" s="68">
        <f t="shared" ref="S45:S70" si="26">IF(O8&gt;0,(S8/O8)*100,0)</f>
        <v>-3.3536551150069553</v>
      </c>
      <c r="T45" s="69">
        <f t="shared" ref="T45:T70" si="27">IF(O8&gt;0,T8/O8*100,0)</f>
        <v>44.929910822136051</v>
      </c>
      <c r="U45" s="69">
        <f t="shared" ref="U45:U70" si="28">IF(O8&gt;0,(U8/O8)*100,0)</f>
        <v>41.5762557071291</v>
      </c>
      <c r="W45" t="str">
        <f t="shared" ref="W45:W70" si="29">W8</f>
        <v>11 Corporate managers and directors</v>
      </c>
      <c r="X45" s="173">
        <f t="shared" ref="X45:AB45" si="30">X8/X$35*100</f>
        <v>5.710561151375666</v>
      </c>
      <c r="Y45" s="173">
        <f t="shared" si="30"/>
        <v>6.7076006597779072</v>
      </c>
      <c r="Z45" s="173">
        <f t="shared" si="30"/>
        <v>6.8406222475528535</v>
      </c>
      <c r="AA45" s="173">
        <f t="shared" si="30"/>
        <v>6.6717271398946485</v>
      </c>
      <c r="AB45" s="173">
        <f t="shared" si="30"/>
        <v>7.1883440879901599</v>
      </c>
      <c r="AD45" s="68">
        <f t="shared" ref="AD45:AD70" si="31">IF(Z8&gt;0,(AD8/Z8)*100,0)</f>
        <v>14.377093845054468</v>
      </c>
      <c r="AE45" s="69">
        <f t="shared" ref="AE45:AE70" si="32">IF(Z8&gt;0,AE8/Z8*100,0)</f>
        <v>61.462294788402637</v>
      </c>
      <c r="AF45" s="69">
        <f t="shared" ref="AF45:AF70" si="33">IF(Z8&gt;0,(AF8/Z8)*100,0)</f>
        <v>75.839388633457119</v>
      </c>
    </row>
    <row r="46" spans="1:32" x14ac:dyDescent="0.2">
      <c r="A46" t="str">
        <f t="shared" si="19"/>
        <v>12 Other managers and proprietors</v>
      </c>
      <c r="B46" s="173">
        <f t="shared" si="20"/>
        <v>3.3509624845656774</v>
      </c>
      <c r="C46" s="173">
        <f t="shared" si="20"/>
        <v>3.3716501450018352</v>
      </c>
      <c r="D46" s="173">
        <f t="shared" si="20"/>
        <v>3.3370168468231354</v>
      </c>
      <c r="E46" s="173">
        <f t="shared" si="20"/>
        <v>4.0521957795924974</v>
      </c>
      <c r="F46" s="173">
        <f t="shared" si="20"/>
        <v>4.3484602545623501</v>
      </c>
      <c r="H46" s="68">
        <f t="shared" si="21"/>
        <v>42.224141084532654</v>
      </c>
      <c r="I46" s="69">
        <f t="shared" si="22"/>
        <v>73.161827964960949</v>
      </c>
      <c r="J46" s="69">
        <f t="shared" si="23"/>
        <v>115.38596904949361</v>
      </c>
      <c r="L46" t="str">
        <f t="shared" si="24"/>
        <v>12 Other managers and proprietors</v>
      </c>
      <c r="M46" s="173">
        <f t="shared" ref="M46:Q46" si="34">M9/M$35*100</f>
        <v>3.9699318258427074</v>
      </c>
      <c r="N46" s="173">
        <f t="shared" si="34"/>
        <v>4.0127819372355402</v>
      </c>
      <c r="O46" s="173">
        <f t="shared" si="34"/>
        <v>3.9269815015720932</v>
      </c>
      <c r="P46" s="173">
        <f t="shared" si="34"/>
        <v>4.8513628512620226</v>
      </c>
      <c r="Q46" s="173">
        <f t="shared" si="34"/>
        <v>5.1730455783490754</v>
      </c>
      <c r="S46" s="68">
        <f t="shared" si="26"/>
        <v>44.132165308453544</v>
      </c>
      <c r="T46" s="69">
        <f t="shared" si="27"/>
        <v>68.176103360236723</v>
      </c>
      <c r="U46" s="69">
        <f t="shared" si="28"/>
        <v>112.30826866869026</v>
      </c>
      <c r="W46" t="str">
        <f t="shared" si="29"/>
        <v>12 Other managers and proprietors</v>
      </c>
      <c r="X46" s="173">
        <f t="shared" ref="X46:AB46" si="35">X9/X$35*100</f>
        <v>2.6556463370675547</v>
      </c>
      <c r="Y46" s="173">
        <f t="shared" si="35"/>
        <v>2.6497858020241813</v>
      </c>
      <c r="Z46" s="173">
        <f t="shared" si="35"/>
        <v>2.6867801777043914</v>
      </c>
      <c r="AA46" s="173">
        <f t="shared" si="35"/>
        <v>3.1664454971583602</v>
      </c>
      <c r="AB46" s="173">
        <f t="shared" si="35"/>
        <v>3.4348757648822716</v>
      </c>
      <c r="AD46" s="68">
        <f t="shared" si="31"/>
        <v>39.150479368391764</v>
      </c>
      <c r="AE46" s="69">
        <f t="shared" si="32"/>
        <v>81.193398346847118</v>
      </c>
      <c r="AF46" s="69">
        <f t="shared" si="33"/>
        <v>120.34387771523889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6.1270794335983005</v>
      </c>
      <c r="C47" s="173">
        <f t="shared" si="20"/>
        <v>6.7949554892263873</v>
      </c>
      <c r="D47" s="173">
        <f t="shared" si="20"/>
        <v>7.1364809512132767</v>
      </c>
      <c r="E47" s="173">
        <f t="shared" si="20"/>
        <v>7.4703703836595565</v>
      </c>
      <c r="F47" s="173">
        <f t="shared" si="20"/>
        <v>7.8918149923138001</v>
      </c>
      <c r="H47" s="68">
        <f t="shared" si="21"/>
        <v>20.694922044816728</v>
      </c>
      <c r="I47" s="69">
        <f t="shared" si="22"/>
        <v>43.842782020521597</v>
      </c>
      <c r="J47" s="69">
        <f t="shared" si="23"/>
        <v>64.537704065338332</v>
      </c>
      <c r="L47" t="str">
        <f t="shared" si="24"/>
        <v>21 Science, research, engineering and technology professionals</v>
      </c>
      <c r="M47" s="173">
        <f t="shared" ref="M47:Q47" si="36">M10/M$35*100</f>
        <v>8.4807410580503806</v>
      </c>
      <c r="N47" s="173">
        <f t="shared" si="36"/>
        <v>9.5612997248680127</v>
      </c>
      <c r="O47" s="173">
        <f t="shared" si="36"/>
        <v>9.573523893413693</v>
      </c>
      <c r="P47" s="173">
        <f t="shared" si="36"/>
        <v>9.6330444977448533</v>
      </c>
      <c r="Q47" s="173">
        <f t="shared" si="36"/>
        <v>9.9821242440860072</v>
      </c>
      <c r="S47" s="68">
        <f t="shared" si="26"/>
        <v>14.083965147185623</v>
      </c>
      <c r="T47" s="69">
        <f t="shared" si="27"/>
        <v>35.833625934553531</v>
      </c>
      <c r="U47" s="69">
        <f t="shared" si="28"/>
        <v>49.917591081739147</v>
      </c>
      <c r="W47" t="str">
        <f t="shared" si="29"/>
        <v>21 Science, research, engineering and technology professionals</v>
      </c>
      <c r="X47" s="173">
        <f t="shared" ref="X47:AB47" si="37">X10/X$35*100</f>
        <v>3.4831052912736604</v>
      </c>
      <c r="Y47" s="173">
        <f t="shared" si="37"/>
        <v>3.6802678566661973</v>
      </c>
      <c r="Z47" s="173">
        <f t="shared" si="37"/>
        <v>4.4504646407784723</v>
      </c>
      <c r="AA47" s="173">
        <f t="shared" si="37"/>
        <v>5.0733882315267653</v>
      </c>
      <c r="AB47" s="173">
        <f t="shared" si="37"/>
        <v>5.5758944247682534</v>
      </c>
      <c r="AD47" s="68">
        <f t="shared" si="31"/>
        <v>36.368792753478964</v>
      </c>
      <c r="AE47" s="69">
        <f t="shared" si="32"/>
        <v>62.83163324445605</v>
      </c>
      <c r="AF47" s="69">
        <f t="shared" si="33"/>
        <v>99.200425997935014</v>
      </c>
    </row>
    <row r="48" spans="1:32" x14ac:dyDescent="0.2">
      <c r="A48" t="str">
        <f t="shared" si="19"/>
        <v>22 Health professionals</v>
      </c>
      <c r="B48" s="173">
        <f t="shared" si="20"/>
        <v>4.5479551871869202</v>
      </c>
      <c r="C48" s="173">
        <f t="shared" si="20"/>
        <v>4.9073995761375855</v>
      </c>
      <c r="D48" s="173">
        <f t="shared" si="20"/>
        <v>4.8837131593243708</v>
      </c>
      <c r="E48" s="173">
        <f t="shared" si="20"/>
        <v>4.9679493744827106</v>
      </c>
      <c r="F48" s="173">
        <f t="shared" si="20"/>
        <v>4.8566738212272549</v>
      </c>
      <c r="H48" s="68">
        <f t="shared" si="21"/>
        <v>8.5387967293378253</v>
      </c>
      <c r="I48" s="69">
        <f t="shared" si="22"/>
        <v>55.847359356741109</v>
      </c>
      <c r="J48" s="69">
        <f t="shared" si="23"/>
        <v>64.386156086078941</v>
      </c>
      <c r="L48" t="str">
        <f t="shared" si="24"/>
        <v>22 Health professionals</v>
      </c>
      <c r="M48" s="173">
        <f t="shared" ref="M48:Q48" si="38">M11/M$35*100</f>
        <v>1.9794445494725847</v>
      </c>
      <c r="N48" s="173">
        <f t="shared" si="38"/>
        <v>2.2922800850521474</v>
      </c>
      <c r="O48" s="173">
        <f t="shared" si="38"/>
        <v>2.6012324519650676</v>
      </c>
      <c r="P48" s="173">
        <f t="shared" si="38"/>
        <v>2.6285179920028452</v>
      </c>
      <c r="Q48" s="173">
        <f t="shared" si="38"/>
        <v>2.5951249828243235</v>
      </c>
      <c r="S48" s="68">
        <f t="shared" si="26"/>
        <v>9.1572477125929872</v>
      </c>
      <c r="T48" s="69">
        <f t="shared" si="27"/>
        <v>39.982081371080085</v>
      </c>
      <c r="U48" s="69">
        <f t="shared" si="28"/>
        <v>49.139329083673076</v>
      </c>
      <c r="W48" t="str">
        <f t="shared" si="29"/>
        <v>22 Health professionals</v>
      </c>
      <c r="X48" s="173">
        <f t="shared" ref="X48:AB48" si="39">X11/X$35*100</f>
        <v>7.4332789057071604</v>
      </c>
      <c r="Y48" s="173">
        <f t="shared" si="39"/>
        <v>7.8518199528958261</v>
      </c>
      <c r="Z48" s="173">
        <f t="shared" si="39"/>
        <v>7.3993768360113332</v>
      </c>
      <c r="AA48" s="173">
        <f t="shared" si="39"/>
        <v>7.5608389982230229</v>
      </c>
      <c r="AB48" s="173">
        <f t="shared" si="39"/>
        <v>7.3623162111873057</v>
      </c>
      <c r="AD48" s="68">
        <f t="shared" si="31"/>
        <v>8.2991702727087802</v>
      </c>
      <c r="AE48" s="69">
        <f t="shared" si="32"/>
        <v>61.994556871293206</v>
      </c>
      <c r="AF48" s="69">
        <f t="shared" si="33"/>
        <v>70.293727144001977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6.146637671122976</v>
      </c>
      <c r="C49" s="173">
        <f t="shared" si="20"/>
        <v>5.8238986064319977</v>
      </c>
      <c r="D49" s="173">
        <f t="shared" si="20"/>
        <v>6.2422508720674053</v>
      </c>
      <c r="E49" s="173">
        <f t="shared" si="20"/>
        <v>6.1195250524105038</v>
      </c>
      <c r="F49" s="173">
        <f t="shared" si="20"/>
        <v>6.2540166668390569</v>
      </c>
      <c r="H49" s="68">
        <f t="shared" si="21"/>
        <v>9.3488020387085733</v>
      </c>
      <c r="I49" s="69">
        <f t="shared" si="22"/>
        <v>53.507223574179065</v>
      </c>
      <c r="J49" s="69">
        <f t="shared" si="23"/>
        <v>62.856025612887635</v>
      </c>
      <c r="L49" t="str">
        <f t="shared" si="24"/>
        <v>23 Teaching and other educational professionals</v>
      </c>
      <c r="M49" s="173">
        <f t="shared" ref="M49:Q49" si="40">M12/M$35*100</f>
        <v>3.864963271602833</v>
      </c>
      <c r="N49" s="173">
        <f t="shared" si="40"/>
        <v>3.4741217836766496</v>
      </c>
      <c r="O49" s="173">
        <f t="shared" si="40"/>
        <v>3.9223812799394451</v>
      </c>
      <c r="P49" s="173">
        <f t="shared" si="40"/>
        <v>4.0427352162282686</v>
      </c>
      <c r="Q49" s="173">
        <f t="shared" si="40"/>
        <v>4.1546203486755653</v>
      </c>
      <c r="S49" s="68">
        <f t="shared" si="26"/>
        <v>15.892411044913713</v>
      </c>
      <c r="T49" s="69">
        <f t="shared" si="27"/>
        <v>46.876239034306487</v>
      </c>
      <c r="U49" s="69">
        <f t="shared" si="28"/>
        <v>62.768650079220201</v>
      </c>
      <c r="W49" t="str">
        <f t="shared" si="29"/>
        <v>23 Teaching and other educational professionals</v>
      </c>
      <c r="X49" s="173">
        <f t="shared" ref="X49:AB49" si="41">X12/X$35*100</f>
        <v>8.7097453204392874</v>
      </c>
      <c r="Y49" s="173">
        <f t="shared" si="41"/>
        <v>8.4695638547466796</v>
      </c>
      <c r="Z49" s="173">
        <f t="shared" si="41"/>
        <v>8.7991231596403825</v>
      </c>
      <c r="AA49" s="173">
        <f t="shared" si="41"/>
        <v>8.4213180681210744</v>
      </c>
      <c r="AB49" s="173">
        <f t="shared" si="41"/>
        <v>8.5800050862761061</v>
      </c>
      <c r="AD49" s="68">
        <f t="shared" si="31"/>
        <v>6.1338594914958273</v>
      </c>
      <c r="AE49" s="69">
        <f t="shared" si="32"/>
        <v>56.765094621628329</v>
      </c>
      <c r="AF49" s="69">
        <f t="shared" si="33"/>
        <v>62.898954113124148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10.388489766175644</v>
      </c>
      <c r="C50" s="173">
        <f t="shared" si="20"/>
        <v>11.641078184216923</v>
      </c>
      <c r="D50" s="173">
        <f t="shared" si="20"/>
        <v>12.296468969138608</v>
      </c>
      <c r="E50" s="173">
        <f t="shared" si="20"/>
        <v>13.442777311084722</v>
      </c>
      <c r="F50" s="173">
        <f t="shared" si="20"/>
        <v>14.058131588204667</v>
      </c>
      <c r="H50" s="68">
        <f t="shared" si="21"/>
        <v>24.779545637758229</v>
      </c>
      <c r="I50" s="69">
        <f t="shared" si="22"/>
        <v>55.627116560958321</v>
      </c>
      <c r="J50" s="69">
        <f t="shared" si="23"/>
        <v>80.406662198716546</v>
      </c>
      <c r="L50" t="str">
        <f t="shared" si="24"/>
        <v>24 Business, media and public service professionals</v>
      </c>
      <c r="M50" s="173">
        <f t="shared" ref="M50:Q50" si="42">M13/M$35*100</f>
        <v>11.317661580394473</v>
      </c>
      <c r="N50" s="173">
        <f t="shared" si="42"/>
        <v>12.438932758190022</v>
      </c>
      <c r="O50" s="173">
        <f t="shared" si="42"/>
        <v>12.923095978362777</v>
      </c>
      <c r="P50" s="173">
        <f t="shared" si="42"/>
        <v>14.145124602047222</v>
      </c>
      <c r="Q50" s="173">
        <f t="shared" si="42"/>
        <v>14.605853303435159</v>
      </c>
      <c r="S50" s="68">
        <f t="shared" si="26"/>
        <v>23.661305296705518</v>
      </c>
      <c r="T50" s="69">
        <f t="shared" si="27"/>
        <v>49.282188498102343</v>
      </c>
      <c r="U50" s="69">
        <f t="shared" si="28"/>
        <v>72.94349379480785</v>
      </c>
      <c r="W50" t="str">
        <f t="shared" si="29"/>
        <v>24 Business, media and public service professionals</v>
      </c>
      <c r="X50" s="173">
        <f t="shared" ref="X50:AB50" si="43">X13/X$35*100</f>
        <v>9.3447092052619958</v>
      </c>
      <c r="Y50" s="173">
        <f t="shared" si="43"/>
        <v>10.742756224817237</v>
      </c>
      <c r="Z50" s="173">
        <f t="shared" si="43"/>
        <v>11.605824443270905</v>
      </c>
      <c r="AA50" s="173">
        <f t="shared" si="43"/>
        <v>12.66433644009479</v>
      </c>
      <c r="AB50" s="173">
        <f t="shared" si="43"/>
        <v>13.451293157710136</v>
      </c>
      <c r="AD50" s="68">
        <f t="shared" si="31"/>
        <v>26.151915563273754</v>
      </c>
      <c r="AE50" s="69">
        <f t="shared" si="32"/>
        <v>63.413983241892666</v>
      </c>
      <c r="AF50" s="69">
        <f t="shared" si="33"/>
        <v>89.565898805166427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1.470025522327965</v>
      </c>
      <c r="C51" s="173">
        <f t="shared" si="20"/>
        <v>1.6638951130516542</v>
      </c>
      <c r="D51" s="173">
        <f t="shared" si="20"/>
        <v>1.7763136184580357</v>
      </c>
      <c r="E51" s="173">
        <f t="shared" si="20"/>
        <v>1.5599592446706256</v>
      </c>
      <c r="F51" s="173">
        <f t="shared" si="20"/>
        <v>1.6008531923419471</v>
      </c>
      <c r="H51" s="68">
        <f t="shared" si="21"/>
        <v>-1.6378359773116771</v>
      </c>
      <c r="I51" s="69">
        <f t="shared" si="22"/>
        <v>40.068397240486838</v>
      </c>
      <c r="J51" s="69">
        <f t="shared" si="23"/>
        <v>38.430561263175164</v>
      </c>
      <c r="L51" t="str">
        <f t="shared" si="24"/>
        <v>31 Science, engineering and technology associate professionals</v>
      </c>
      <c r="M51" s="173">
        <f t="shared" ref="M51:Q51" si="44">M14/M$35*100</f>
        <v>1.8373874217800863</v>
      </c>
      <c r="N51" s="173">
        <f t="shared" si="44"/>
        <v>2.169430459753479</v>
      </c>
      <c r="O51" s="173">
        <f t="shared" si="44"/>
        <v>2.2157185214606927</v>
      </c>
      <c r="P51" s="173">
        <f t="shared" si="44"/>
        <v>1.7828566601669606</v>
      </c>
      <c r="Q51" s="173">
        <f t="shared" si="44"/>
        <v>1.7335744346785684</v>
      </c>
      <c r="S51" s="68">
        <f t="shared" si="26"/>
        <v>-14.394559287287697</v>
      </c>
      <c r="T51" s="69">
        <f t="shared" si="27"/>
        <v>31.551667994015077</v>
      </c>
      <c r="U51" s="69">
        <f t="shared" si="28"/>
        <v>17.157108706727378</v>
      </c>
      <c r="W51" t="str">
        <f t="shared" si="29"/>
        <v>31 Science, engineering and technology associate professionals</v>
      </c>
      <c r="X51" s="173">
        <f t="shared" ref="X51:AB51" si="45">X14/X$35*100</f>
        <v>1.057351349908308</v>
      </c>
      <c r="Y51" s="173">
        <f t="shared" si="45"/>
        <v>1.094701781322643</v>
      </c>
      <c r="Z51" s="173">
        <f t="shared" si="45"/>
        <v>1.2920181980070038</v>
      </c>
      <c r="AA51" s="173">
        <f t="shared" si="45"/>
        <v>1.3129127186954364</v>
      </c>
      <c r="AB51" s="173">
        <f t="shared" si="45"/>
        <v>1.4538070772195117</v>
      </c>
      <c r="AD51" s="68">
        <f t="shared" si="31"/>
        <v>22.474015339669336</v>
      </c>
      <c r="AE51" s="69">
        <f t="shared" si="32"/>
        <v>56.166113268969141</v>
      </c>
      <c r="AF51" s="69">
        <f t="shared" si="33"/>
        <v>78.640128608638477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1.7343312874621404</v>
      </c>
      <c r="C52" s="173">
        <f t="shared" si="20"/>
        <v>1.8151533009317358</v>
      </c>
      <c r="D52" s="173">
        <f t="shared" si="20"/>
        <v>1.8476917692443626</v>
      </c>
      <c r="E52" s="173">
        <f t="shared" si="20"/>
        <v>1.7668940427160389</v>
      </c>
      <c r="F52" s="173">
        <f t="shared" si="20"/>
        <v>1.7447760756760491</v>
      </c>
      <c r="H52" s="68">
        <f t="shared" si="21"/>
        <v>3.0638560740669916</v>
      </c>
      <c r="I52" s="69">
        <f t="shared" si="22"/>
        <v>56.852041051880917</v>
      </c>
      <c r="J52" s="69">
        <f t="shared" si="23"/>
        <v>59.915897125947915</v>
      </c>
      <c r="L52" t="str">
        <f t="shared" si="24"/>
        <v>32 Health and social care associate professionals</v>
      </c>
      <c r="M52" s="173">
        <f t="shared" ref="M52:Q52" si="46">M15/M$35*100</f>
        <v>0.84078492773944535</v>
      </c>
      <c r="N52" s="173">
        <f t="shared" si="46"/>
        <v>0.86452566416892906</v>
      </c>
      <c r="O52" s="173">
        <f t="shared" si="46"/>
        <v>0.96442085776570852</v>
      </c>
      <c r="P52" s="173">
        <f t="shared" si="46"/>
        <v>0.83336584948665404</v>
      </c>
      <c r="Q52" s="173">
        <f t="shared" si="46"/>
        <v>0.80432138979788581</v>
      </c>
      <c r="S52" s="68">
        <f t="shared" si="26"/>
        <v>-8.7492409696028179</v>
      </c>
      <c r="T52" s="69">
        <f t="shared" si="27"/>
        <v>43.149482620171341</v>
      </c>
      <c r="U52" s="69">
        <f t="shared" si="28"/>
        <v>34.400241650568525</v>
      </c>
      <c r="W52" t="str">
        <f t="shared" si="29"/>
        <v>32 Health and social care associate professionals</v>
      </c>
      <c r="X52" s="173">
        <f t="shared" ref="X52:AB52" si="47">X15/X$35*100</f>
        <v>2.738092170305741</v>
      </c>
      <c r="Y52" s="173">
        <f t="shared" si="47"/>
        <v>2.8854858015824663</v>
      </c>
      <c r="Z52" s="173">
        <f t="shared" si="47"/>
        <v>2.8211994714197619</v>
      </c>
      <c r="AA52" s="173">
        <f t="shared" si="47"/>
        <v>2.8015623744401683</v>
      </c>
      <c r="AB52" s="173">
        <f t="shared" si="47"/>
        <v>2.786735942630318</v>
      </c>
      <c r="AD52" s="68">
        <f t="shared" si="31"/>
        <v>7.5146966232100603</v>
      </c>
      <c r="AE52" s="69">
        <f t="shared" si="32"/>
        <v>62.014777163283185</v>
      </c>
      <c r="AF52" s="69">
        <f t="shared" si="33"/>
        <v>69.529473786493242</v>
      </c>
    </row>
    <row r="53" spans="1:32" x14ac:dyDescent="0.2">
      <c r="A53" t="str">
        <f t="shared" si="19"/>
        <v>33 Protective service occupations</v>
      </c>
      <c r="B53" s="173">
        <f t="shared" si="20"/>
        <v>1.2068016874773297</v>
      </c>
      <c r="C53" s="173">
        <f t="shared" si="20"/>
        <v>1.1976740715572087</v>
      </c>
      <c r="D53" s="173">
        <f t="shared" si="20"/>
        <v>1.2901568674005919</v>
      </c>
      <c r="E53" s="173">
        <f t="shared" si="20"/>
        <v>1.4561799324300251</v>
      </c>
      <c r="F53" s="173">
        <f t="shared" si="20"/>
        <v>1.5826687881982444</v>
      </c>
      <c r="H53" s="68">
        <f t="shared" si="21"/>
        <v>33.888640942621976</v>
      </c>
      <c r="I53" s="69">
        <f t="shared" si="22"/>
        <v>42.574803838992977</v>
      </c>
      <c r="J53" s="69">
        <f t="shared" si="23"/>
        <v>76.463444781614953</v>
      </c>
      <c r="L53" t="str">
        <f t="shared" si="24"/>
        <v>33 Protective service occupations</v>
      </c>
      <c r="M53" s="173">
        <f t="shared" ref="M53:Q53" si="48">M16/M$35*100</f>
        <v>1.7411529198790319</v>
      </c>
      <c r="N53" s="173">
        <f t="shared" si="48"/>
        <v>1.6923321189101341</v>
      </c>
      <c r="O53" s="173">
        <f t="shared" si="48"/>
        <v>1.8038850694773272</v>
      </c>
      <c r="P53" s="173">
        <f t="shared" si="48"/>
        <v>1.9328460754760075</v>
      </c>
      <c r="Q53" s="173">
        <f t="shared" si="48"/>
        <v>1.9755814681076005</v>
      </c>
      <c r="S53" s="68">
        <f t="shared" si="26"/>
        <v>19.828339546231284</v>
      </c>
      <c r="T53" s="69">
        <f t="shared" si="27"/>
        <v>32.980284784213787</v>
      </c>
      <c r="U53" s="69">
        <f t="shared" si="28"/>
        <v>52.808624330445078</v>
      </c>
      <c r="W53" t="str">
        <f t="shared" si="29"/>
        <v>33 Protective service occupations</v>
      </c>
      <c r="X53" s="173">
        <f t="shared" ref="X53:AB53" si="49">X16/X$35*100</f>
        <v>0.60654087398069823</v>
      </c>
      <c r="Y53" s="173">
        <f t="shared" si="49"/>
        <v>0.64072772967174607</v>
      </c>
      <c r="Z53" s="173">
        <f t="shared" si="49"/>
        <v>0.72394512528719401</v>
      </c>
      <c r="AA53" s="173">
        <f t="shared" si="49"/>
        <v>0.92787091445740888</v>
      </c>
      <c r="AB53" s="173">
        <f t="shared" si="49"/>
        <v>1.1473482460918347</v>
      </c>
      <c r="AD53" s="68">
        <f t="shared" si="31"/>
        <v>72.502509145711414</v>
      </c>
      <c r="AE53" s="69">
        <f t="shared" si="32"/>
        <v>68.924274153219798</v>
      </c>
      <c r="AF53" s="69">
        <f t="shared" si="33"/>
        <v>141.42678329893124</v>
      </c>
    </row>
    <row r="54" spans="1:32" x14ac:dyDescent="0.2">
      <c r="A54" t="str">
        <f t="shared" si="19"/>
        <v>34 Culture, media and sports occupations</v>
      </c>
      <c r="B54" s="173">
        <f t="shared" si="20"/>
        <v>4.0073526452132437</v>
      </c>
      <c r="C54" s="173">
        <f t="shared" si="20"/>
        <v>3.5585792300601686</v>
      </c>
      <c r="D54" s="173">
        <f t="shared" si="20"/>
        <v>4.1154079673507589</v>
      </c>
      <c r="E54" s="173">
        <f t="shared" si="20"/>
        <v>4.0925202180267846</v>
      </c>
      <c r="F54" s="173">
        <f t="shared" si="20"/>
        <v>4.2964428957066971</v>
      </c>
      <c r="H54" s="68">
        <f t="shared" si="21"/>
        <v>13.944236798152104</v>
      </c>
      <c r="I54" s="69">
        <f t="shared" si="22"/>
        <v>49.817294841104101</v>
      </c>
      <c r="J54" s="69">
        <f t="shared" si="23"/>
        <v>63.761531639256205</v>
      </c>
      <c r="L54" t="str">
        <f t="shared" si="24"/>
        <v>34 Culture, media and sports occupations</v>
      </c>
      <c r="M54" s="173">
        <f t="shared" ref="M54:Q54" si="50">M17/M$35*100</f>
        <v>4.3481287702973814</v>
      </c>
      <c r="N54" s="173">
        <f t="shared" si="50"/>
        <v>3.7347028785773166</v>
      </c>
      <c r="O54" s="173">
        <f t="shared" si="50"/>
        <v>4.1931010465865244</v>
      </c>
      <c r="P54" s="173">
        <f t="shared" si="50"/>
        <v>4.2215906719577996</v>
      </c>
      <c r="Q54" s="173">
        <f t="shared" si="50"/>
        <v>4.4295792460900358</v>
      </c>
      <c r="S54" s="68">
        <f t="shared" si="26"/>
        <v>15.584768937121554</v>
      </c>
      <c r="T54" s="69">
        <f t="shared" si="27"/>
        <v>43.694978761174781</v>
      </c>
      <c r="U54" s="69">
        <f t="shared" si="28"/>
        <v>59.279747698296333</v>
      </c>
      <c r="W54" t="str">
        <f t="shared" si="29"/>
        <v>34 Culture, media and sports occupations</v>
      </c>
      <c r="X54" s="173">
        <f t="shared" ref="X54:AB54" si="51">X17/X$35*100</f>
        <v>3.6245434709107127</v>
      </c>
      <c r="Y54" s="173">
        <f t="shared" si="51"/>
        <v>3.3602777523301155</v>
      </c>
      <c r="Z54" s="173">
        <f t="shared" si="51"/>
        <v>4.0297776017870222</v>
      </c>
      <c r="AA54" s="173">
        <f t="shared" si="51"/>
        <v>3.9494660368973395</v>
      </c>
      <c r="AB54" s="173">
        <f t="shared" si="51"/>
        <v>4.1489368690844151</v>
      </c>
      <c r="AD54" s="68">
        <f t="shared" si="31"/>
        <v>12.062822430436574</v>
      </c>
      <c r="AE54" s="69">
        <f t="shared" si="32"/>
        <v>56.838561394107899</v>
      </c>
      <c r="AF54" s="69">
        <f t="shared" si="33"/>
        <v>68.901383824544467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9.0346994135263046</v>
      </c>
      <c r="C55" s="173">
        <f t="shared" si="52"/>
        <v>9.1137093397392928</v>
      </c>
      <c r="D55" s="173">
        <f t="shared" si="52"/>
        <v>9.2664104716306586</v>
      </c>
      <c r="E55" s="173">
        <f t="shared" si="52"/>
        <v>8.6702439130173996</v>
      </c>
      <c r="F55" s="173">
        <f t="shared" si="52"/>
        <v>8.548591258340057</v>
      </c>
      <c r="H55" s="68">
        <f t="shared" si="21"/>
        <v>0.68835185962534684</v>
      </c>
      <c r="I55" s="69">
        <f t="shared" si="22"/>
        <v>45.913477987804505</v>
      </c>
      <c r="J55" s="69">
        <f t="shared" si="23"/>
        <v>46.601829847429862</v>
      </c>
      <c r="L55" t="str">
        <f t="shared" si="24"/>
        <v>35 Business and public service associate professionals</v>
      </c>
      <c r="M55" s="173">
        <f t="shared" ref="M55:Q55" si="53">M18/M$35*100</f>
        <v>9.215133188770535</v>
      </c>
      <c r="N55" s="173">
        <f t="shared" si="53"/>
        <v>9.1542203601619487</v>
      </c>
      <c r="O55" s="173">
        <f t="shared" si="53"/>
        <v>9.4295067848070069</v>
      </c>
      <c r="P55" s="173">
        <f t="shared" si="53"/>
        <v>8.5876723526669654</v>
      </c>
      <c r="Q55" s="173">
        <f t="shared" si="53"/>
        <v>8.26795306610396</v>
      </c>
      <c r="S55" s="68">
        <f t="shared" si="26"/>
        <v>-4.0638055618128179</v>
      </c>
      <c r="T55" s="69">
        <f t="shared" si="27"/>
        <v>38.02562971957277</v>
      </c>
      <c r="U55" s="69">
        <f t="shared" si="28"/>
        <v>33.961824157759949</v>
      </c>
      <c r="W55" t="str">
        <f t="shared" si="29"/>
        <v>35 Business and public service associate professionals</v>
      </c>
      <c r="X55" s="173">
        <f t="shared" ref="X55:AB55" si="54">X18/X$35*100</f>
        <v>8.8320100247069782</v>
      </c>
      <c r="Y55" s="173">
        <f t="shared" si="54"/>
        <v>9.0680970935599756</v>
      </c>
      <c r="Z55" s="173">
        <f t="shared" si="54"/>
        <v>9.086651900381252</v>
      </c>
      <c r="AA55" s="173">
        <f t="shared" si="54"/>
        <v>8.7617614260558714</v>
      </c>
      <c r="AB55" s="173">
        <f t="shared" si="54"/>
        <v>8.8595192996752417</v>
      </c>
      <c r="AD55" s="68">
        <f t="shared" si="31"/>
        <v>6.1236249391014432</v>
      </c>
      <c r="AE55" s="69">
        <f t="shared" si="32"/>
        <v>54.935192873322869</v>
      </c>
      <c r="AF55" s="69">
        <f t="shared" si="33"/>
        <v>61.058817812424302</v>
      </c>
    </row>
    <row r="56" spans="1:32" x14ac:dyDescent="0.2">
      <c r="A56" t="str">
        <f t="shared" si="19"/>
        <v>41 Administrative occupations</v>
      </c>
      <c r="B56" s="173">
        <f t="shared" si="52"/>
        <v>7.1805224849751159</v>
      </c>
      <c r="C56" s="173">
        <f t="shared" si="52"/>
        <v>6.5661732534775377</v>
      </c>
      <c r="D56" s="173">
        <f t="shared" si="52"/>
        <v>6.8022508409377567</v>
      </c>
      <c r="E56" s="173">
        <f t="shared" si="52"/>
        <v>5.9209776740396105</v>
      </c>
      <c r="F56" s="173">
        <f t="shared" si="52"/>
        <v>5.1801700843812286</v>
      </c>
      <c r="H56" s="68">
        <f t="shared" si="21"/>
        <v>-16.883434273126145</v>
      </c>
      <c r="I56" s="69">
        <f t="shared" si="22"/>
        <v>45.280078708257122</v>
      </c>
      <c r="J56" s="69">
        <f t="shared" si="23"/>
        <v>28.39664443513098</v>
      </c>
      <c r="L56" t="str">
        <f t="shared" si="24"/>
        <v>41 Administrative occupations</v>
      </c>
      <c r="M56" s="173">
        <f t="shared" ref="M56:Q56" si="55">M19/M$35*100</f>
        <v>3.5666553330612381</v>
      </c>
      <c r="N56" s="173">
        <f t="shared" si="55"/>
        <v>3.2378095456126079</v>
      </c>
      <c r="O56" s="173">
        <f t="shared" si="55"/>
        <v>3.8130053678808138</v>
      </c>
      <c r="P56" s="173">
        <f t="shared" si="55"/>
        <v>3.3447666573526798</v>
      </c>
      <c r="Q56" s="173">
        <f t="shared" si="55"/>
        <v>3.2349756351009762</v>
      </c>
      <c r="S56" s="68">
        <f t="shared" si="26"/>
        <v>-7.1724134840158769</v>
      </c>
      <c r="T56" s="69">
        <f t="shared" si="27"/>
        <v>34.632117224188626</v>
      </c>
      <c r="U56" s="69">
        <f t="shared" si="28"/>
        <v>27.459703740172749</v>
      </c>
      <c r="W56" t="str">
        <f t="shared" si="29"/>
        <v>41 Administrative occupations</v>
      </c>
      <c r="X56" s="173">
        <f t="shared" ref="X56:AB56" si="56">X19/X$35*100</f>
        <v>11.240142272369603</v>
      </c>
      <c r="Y56" s="173">
        <f t="shared" si="56"/>
        <v>10.313650933219225</v>
      </c>
      <c r="Z56" s="173">
        <f t="shared" si="56"/>
        <v>10.096883839597535</v>
      </c>
      <c r="AA56" s="173">
        <f t="shared" si="56"/>
        <v>8.7763000672325298</v>
      </c>
      <c r="AB56" s="173">
        <f t="shared" si="56"/>
        <v>7.3353133145727556</v>
      </c>
      <c r="AD56" s="68">
        <f t="shared" si="31"/>
        <v>-20.925379316904262</v>
      </c>
      <c r="AE56" s="69">
        <f t="shared" si="32"/>
        <v>49.711999520859443</v>
      </c>
      <c r="AF56" s="69">
        <f t="shared" si="33"/>
        <v>28.786620203955181</v>
      </c>
    </row>
    <row r="57" spans="1:32" x14ac:dyDescent="0.2">
      <c r="A57" t="str">
        <f t="shared" si="19"/>
        <v>42 Secretarial and related occupations</v>
      </c>
      <c r="B57" s="173">
        <f t="shared" si="52"/>
        <v>1.8281601445485758</v>
      </c>
      <c r="C57" s="173">
        <f t="shared" si="52"/>
        <v>1.5610745515717297</v>
      </c>
      <c r="D57" s="173">
        <f t="shared" si="52"/>
        <v>1.494407225938551</v>
      </c>
      <c r="E57" s="173">
        <f t="shared" si="52"/>
        <v>1.4265332395403656</v>
      </c>
      <c r="F57" s="173">
        <f t="shared" si="52"/>
        <v>1.2115606622112962</v>
      </c>
      <c r="H57" s="68">
        <f t="shared" si="21"/>
        <v>-11.514436895236539</v>
      </c>
      <c r="I57" s="69">
        <f t="shared" si="22"/>
        <v>53.493571907883286</v>
      </c>
      <c r="J57" s="69">
        <f t="shared" si="23"/>
        <v>41.979135012646744</v>
      </c>
      <c r="L57" t="str">
        <f t="shared" si="24"/>
        <v>42 Secretarial and related occupations</v>
      </c>
      <c r="M57" s="173">
        <f t="shared" ref="M57:Q57" si="57">M20/M$35*100</f>
        <v>0.18309903689005555</v>
      </c>
      <c r="N57" s="173">
        <f t="shared" si="57"/>
        <v>0.14025727522838832</v>
      </c>
      <c r="O57" s="173">
        <f t="shared" si="57"/>
        <v>0.12929967235329615</v>
      </c>
      <c r="P57" s="173">
        <f t="shared" si="57"/>
        <v>0.15492398969620963</v>
      </c>
      <c r="Q57" s="173">
        <f t="shared" si="57"/>
        <v>0.16509588283461865</v>
      </c>
      <c r="S57" s="68">
        <f t="shared" si="26"/>
        <v>39.705106362041256</v>
      </c>
      <c r="T57" s="69">
        <f t="shared" si="27"/>
        <v>40.914294641437834</v>
      </c>
      <c r="U57" s="69">
        <f t="shared" si="28"/>
        <v>80.619401003479098</v>
      </c>
      <c r="W57" t="str">
        <f t="shared" si="29"/>
        <v>42 Secretarial and related occupations</v>
      </c>
      <c r="X57" s="173">
        <f t="shared" ref="X57:AB57" si="58">X20/X$35*100</f>
        <v>3.6761314017617313</v>
      </c>
      <c r="Y57" s="173">
        <f t="shared" si="58"/>
        <v>3.16080387727802</v>
      </c>
      <c r="Z57" s="173">
        <f t="shared" si="58"/>
        <v>2.9989770022581688</v>
      </c>
      <c r="AA57" s="173">
        <f t="shared" si="58"/>
        <v>2.8359109430565308</v>
      </c>
      <c r="AB57" s="173">
        <f t="shared" si="58"/>
        <v>2.3709725069973064</v>
      </c>
      <c r="AD57" s="68">
        <f t="shared" si="31"/>
        <v>-13.9483521581455</v>
      </c>
      <c r="AE57" s="69">
        <f t="shared" si="32"/>
        <v>54.091329970296606</v>
      </c>
      <c r="AF57" s="69">
        <f t="shared" si="33"/>
        <v>40.142977812151109</v>
      </c>
    </row>
    <row r="58" spans="1:32" x14ac:dyDescent="0.2">
      <c r="A58" t="str">
        <f t="shared" si="19"/>
        <v>51 Skilled agricultural and related trades</v>
      </c>
      <c r="B58" s="173">
        <f t="shared" si="52"/>
        <v>0.47150134871215199</v>
      </c>
      <c r="C58" s="173">
        <f t="shared" si="52"/>
        <v>0.44307336060860797</v>
      </c>
      <c r="D58" s="173">
        <f t="shared" si="52"/>
        <v>0.42461742657453627</v>
      </c>
      <c r="E58" s="173">
        <f t="shared" si="52"/>
        <v>0.4401134207564778</v>
      </c>
      <c r="F58" s="173">
        <f t="shared" si="52"/>
        <v>0.50084384383390057</v>
      </c>
      <c r="H58" s="68">
        <f t="shared" si="21"/>
        <v>28.736216120049928</v>
      </c>
      <c r="I58" s="69">
        <f t="shared" si="22"/>
        <v>74.357900155605847</v>
      </c>
      <c r="J58" s="69">
        <f t="shared" si="23"/>
        <v>103.09411627565579</v>
      </c>
      <c r="L58" t="str">
        <f t="shared" si="24"/>
        <v>51 Skilled agricultural and related trades</v>
      </c>
      <c r="M58" s="173">
        <f t="shared" ref="M58:Q58" si="59">M21/M$35*100</f>
        <v>0.75764121860546152</v>
      </c>
      <c r="N58" s="173">
        <f t="shared" si="59"/>
        <v>0.72900592007890852</v>
      </c>
      <c r="O58" s="173">
        <f t="shared" si="59"/>
        <v>0.62999047322528157</v>
      </c>
      <c r="P58" s="173">
        <f t="shared" si="59"/>
        <v>0.61858305382684864</v>
      </c>
      <c r="Q58" s="173">
        <f t="shared" si="59"/>
        <v>0.66410235449008403</v>
      </c>
      <c r="S58" s="68">
        <f t="shared" si="26"/>
        <v>15.338553279468872</v>
      </c>
      <c r="T58" s="69">
        <f t="shared" si="27"/>
        <v>65.627814577476528</v>
      </c>
      <c r="U58" s="69">
        <f t="shared" si="28"/>
        <v>80.966367856945411</v>
      </c>
      <c r="W58" t="str">
        <f t="shared" si="29"/>
        <v>51 Skilled agricultural and related trades</v>
      </c>
      <c r="X58" s="173">
        <f t="shared" ref="X58:AB58" si="60">X21/X$35*100</f>
        <v>0.15006754139408829</v>
      </c>
      <c r="Y58" s="173">
        <f t="shared" si="60"/>
        <v>0.12113562225557076</v>
      </c>
      <c r="Z58" s="173">
        <f t="shared" si="60"/>
        <v>0.19826304295849692</v>
      </c>
      <c r="AA58" s="173">
        <f t="shared" si="60"/>
        <v>0.24230806377679354</v>
      </c>
      <c r="AB58" s="173">
        <f t="shared" si="60"/>
        <v>0.31996451110600221</v>
      </c>
      <c r="AD58" s="68">
        <f t="shared" si="31"/>
        <v>75.657158129667494</v>
      </c>
      <c r="AE58" s="69">
        <f t="shared" si="32"/>
        <v>104.93217598449627</v>
      </c>
      <c r="AF58" s="69">
        <f t="shared" si="33"/>
        <v>180.58933411416376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2.1494425296221467</v>
      </c>
      <c r="C59" s="173">
        <f t="shared" si="52"/>
        <v>2.1147365690130413</v>
      </c>
      <c r="D59" s="173">
        <f t="shared" si="52"/>
        <v>1.8706453023547014</v>
      </c>
      <c r="E59" s="173">
        <f t="shared" si="52"/>
        <v>1.8713286572564543</v>
      </c>
      <c r="F59" s="173">
        <f t="shared" si="52"/>
        <v>1.7261644850064886</v>
      </c>
      <c r="H59" s="68">
        <f t="shared" si="21"/>
        <v>0.71332708982962389</v>
      </c>
      <c r="I59" s="69">
        <f t="shared" si="22"/>
        <v>40.786944540647745</v>
      </c>
      <c r="J59" s="69">
        <f t="shared" si="23"/>
        <v>41.500271630477371</v>
      </c>
      <c r="L59" t="str">
        <f t="shared" si="24"/>
        <v>52 Skilled metal, electrical and electronic trades</v>
      </c>
      <c r="M59" s="173">
        <f t="shared" ref="M59:Q59" si="61">M22/M$35*100</f>
        <v>3.9611737259142061</v>
      </c>
      <c r="N59" s="173">
        <f t="shared" si="61"/>
        <v>3.8322123486421775</v>
      </c>
      <c r="O59" s="173">
        <f t="shared" si="61"/>
        <v>3.44157224151478</v>
      </c>
      <c r="P59" s="173">
        <f t="shared" si="61"/>
        <v>3.2858774404601538</v>
      </c>
      <c r="Q59" s="173">
        <f t="shared" si="61"/>
        <v>2.9899565759445466</v>
      </c>
      <c r="S59" s="68">
        <f t="shared" si="26"/>
        <v>-4.9435803115755181</v>
      </c>
      <c r="T59" s="69">
        <f t="shared" si="27"/>
        <v>37.45604746717266</v>
      </c>
      <c r="U59" s="69">
        <f t="shared" si="28"/>
        <v>32.512467155597143</v>
      </c>
      <c r="W59" t="str">
        <f t="shared" si="29"/>
        <v>52 Skilled metal, electrical and electronic trades</v>
      </c>
      <c r="X59" s="173">
        <f t="shared" ref="X59:AB59" si="62">X22/X$35*100</f>
        <v>0.11424325285514514</v>
      </c>
      <c r="Y59" s="173">
        <f t="shared" si="62"/>
        <v>0.18099292962399971</v>
      </c>
      <c r="Z59" s="173">
        <f t="shared" si="62"/>
        <v>0.13922920458352298</v>
      </c>
      <c r="AA59" s="173">
        <f t="shared" si="62"/>
        <v>0.30352509194930971</v>
      </c>
      <c r="AB59" s="173">
        <f t="shared" si="62"/>
        <v>0.32596875127789843</v>
      </c>
      <c r="AD59" s="68">
        <f t="shared" si="31"/>
        <v>154.83051699012196</v>
      </c>
      <c r="AE59" s="69">
        <f t="shared" si="32"/>
        <v>131.53414267996334</v>
      </c>
      <c r="AF59" s="69">
        <f t="shared" si="33"/>
        <v>286.3646596700853</v>
      </c>
    </row>
    <row r="60" spans="1:32" x14ac:dyDescent="0.2">
      <c r="A60" t="str">
        <f t="shared" si="19"/>
        <v>53 Skilled construction and building trades</v>
      </c>
      <c r="B60" s="173">
        <f t="shared" si="52"/>
        <v>2.9243136842483417</v>
      </c>
      <c r="C60" s="173">
        <f t="shared" si="52"/>
        <v>2.3874518898941597</v>
      </c>
      <c r="D60" s="173">
        <f t="shared" si="52"/>
        <v>1.8891978692597646</v>
      </c>
      <c r="E60" s="173">
        <f t="shared" si="52"/>
        <v>2.0821864375048391</v>
      </c>
      <c r="F60" s="173">
        <f t="shared" si="52"/>
        <v>2.1196906410121548</v>
      </c>
      <c r="H60" s="68">
        <f t="shared" si="21"/>
        <v>22.459152397815021</v>
      </c>
      <c r="I60" s="69">
        <f t="shared" si="22"/>
        <v>50.177115358252642</v>
      </c>
      <c r="J60" s="69">
        <f t="shared" si="23"/>
        <v>72.636267756067667</v>
      </c>
      <c r="L60" t="str">
        <f t="shared" si="24"/>
        <v>53 Skilled construction and building trades</v>
      </c>
      <c r="M60" s="173">
        <f t="shared" ref="M60:Q60" si="63">M23/M$35*100</f>
        <v>5.3738334163482344</v>
      </c>
      <c r="N60" s="173">
        <f t="shared" si="63"/>
        <v>4.2874888905363733</v>
      </c>
      <c r="O60" s="173">
        <f t="shared" si="63"/>
        <v>3.4299343361631802</v>
      </c>
      <c r="P60" s="173">
        <f t="shared" si="63"/>
        <v>3.7544405636164466</v>
      </c>
      <c r="Q60" s="173">
        <f t="shared" si="63"/>
        <v>3.7797107951455433</v>
      </c>
      <c r="S60" s="68">
        <f t="shared" si="26"/>
        <v>20.57193393794093</v>
      </c>
      <c r="T60" s="69">
        <f t="shared" si="27"/>
        <v>48.939380221676807</v>
      </c>
      <c r="U60" s="69">
        <f t="shared" si="28"/>
        <v>69.51131415961774</v>
      </c>
      <c r="W60" t="str">
        <f t="shared" si="29"/>
        <v>53 Skilled construction and building trades</v>
      </c>
      <c r="X60" s="173">
        <f t="shared" ref="X60:AB60" si="64">X23/X$35*100</f>
        <v>0.17265781090511706</v>
      </c>
      <c r="Y60" s="173">
        <f t="shared" si="64"/>
        <v>0.24815856874519071</v>
      </c>
      <c r="Z60" s="173">
        <f t="shared" si="64"/>
        <v>0.19105656509066876</v>
      </c>
      <c r="AA60" s="173">
        <f t="shared" si="64"/>
        <v>0.22875726479046296</v>
      </c>
      <c r="AB60" s="173">
        <f t="shared" si="64"/>
        <v>0.28050114585096958</v>
      </c>
      <c r="AD60" s="68">
        <f t="shared" si="31"/>
        <v>59.800628369547425</v>
      </c>
      <c r="AE60" s="69">
        <f t="shared" si="32"/>
        <v>74.667579946493007</v>
      </c>
      <c r="AF60" s="69">
        <f t="shared" si="33"/>
        <v>134.46820831604046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2.3122211668464105</v>
      </c>
      <c r="C61" s="173">
        <f t="shared" si="52"/>
        <v>2.1582846258061563</v>
      </c>
      <c r="D61" s="173">
        <f t="shared" si="52"/>
        <v>1.904714858053977</v>
      </c>
      <c r="E61" s="173">
        <f t="shared" si="52"/>
        <v>1.9022182620147439</v>
      </c>
      <c r="F61" s="173">
        <f t="shared" si="52"/>
        <v>1.9534311465631102</v>
      </c>
      <c r="H61" s="68">
        <f t="shared" si="21"/>
        <v>11.934600193623865</v>
      </c>
      <c r="I61" s="69">
        <f t="shared" si="22"/>
        <v>45.205724352049479</v>
      </c>
      <c r="J61" s="69">
        <f t="shared" si="23"/>
        <v>57.140324545673352</v>
      </c>
      <c r="L61" t="str">
        <f t="shared" si="24"/>
        <v>54 Textiles, printing and other skilled trades</v>
      </c>
      <c r="M61" s="173">
        <f t="shared" ref="M61:Q61" si="65">M24/M$35*100</f>
        <v>3.1365919950871657</v>
      </c>
      <c r="N61" s="173">
        <f t="shared" si="65"/>
        <v>2.962343991357729</v>
      </c>
      <c r="O61" s="173">
        <f t="shared" si="65"/>
        <v>2.4476146569479171</v>
      </c>
      <c r="P61" s="173">
        <f t="shared" si="65"/>
        <v>2.4548680899444073</v>
      </c>
      <c r="Q61" s="173">
        <f t="shared" si="65"/>
        <v>2.579162669458456</v>
      </c>
      <c r="S61" s="68">
        <f t="shared" si="26"/>
        <v>15.294648806000883</v>
      </c>
      <c r="T61" s="69">
        <f t="shared" si="27"/>
        <v>37.684850333067772</v>
      </c>
      <c r="U61" s="69">
        <f t="shared" si="28"/>
        <v>52.97949913906865</v>
      </c>
      <c r="W61" t="str">
        <f t="shared" si="29"/>
        <v>54 Textiles, printing and other skilled trades</v>
      </c>
      <c r="X61" s="173">
        <f t="shared" ref="X61:AB61" si="66">X24/X$35*100</f>
        <v>1.3861682750834665</v>
      </c>
      <c r="Y61" s="173">
        <f t="shared" si="66"/>
        <v>1.2529765555157677</v>
      </c>
      <c r="Z61" s="173">
        <f t="shared" si="66"/>
        <v>1.3063512882088455</v>
      </c>
      <c r="AA61" s="173">
        <f t="shared" si="66"/>
        <v>1.2896933488532742</v>
      </c>
      <c r="AB61" s="173">
        <f t="shared" si="66"/>
        <v>1.2601631516928185</v>
      </c>
      <c r="AD61" s="68">
        <f t="shared" si="31"/>
        <v>4.9959644057730488</v>
      </c>
      <c r="AE61" s="69">
        <f t="shared" si="32"/>
        <v>60.736632277547962</v>
      </c>
      <c r="AF61" s="69">
        <f t="shared" si="33"/>
        <v>65.73259668332102</v>
      </c>
    </row>
    <row r="62" spans="1:32" x14ac:dyDescent="0.2">
      <c r="A62" t="str">
        <f t="shared" si="19"/>
        <v>61 Caring personal service occupations</v>
      </c>
      <c r="B62" s="173">
        <f t="shared" si="52"/>
        <v>4.5367946815124283</v>
      </c>
      <c r="C62" s="173">
        <f t="shared" si="52"/>
        <v>4.434161161623452</v>
      </c>
      <c r="D62" s="173">
        <f t="shared" si="52"/>
        <v>4.2448806814194375</v>
      </c>
      <c r="E62" s="173">
        <f t="shared" si="52"/>
        <v>4.4209807300739756</v>
      </c>
      <c r="F62" s="173">
        <f t="shared" si="52"/>
        <v>4.4523911165803307</v>
      </c>
      <c r="H62" s="68">
        <f t="shared" si="21"/>
        <v>14.478527409046063</v>
      </c>
      <c r="I62" s="69">
        <f t="shared" si="22"/>
        <v>59.526552563990109</v>
      </c>
      <c r="J62" s="69">
        <f t="shared" si="23"/>
        <v>74.005079973036175</v>
      </c>
      <c r="L62" t="str">
        <f t="shared" si="24"/>
        <v>61 Caring personal service occupations</v>
      </c>
      <c r="M62" s="173">
        <f t="shared" ref="M62:Q62" si="67">M25/M$35*100</f>
        <v>1.9757322842869236</v>
      </c>
      <c r="N62" s="173">
        <f t="shared" si="67"/>
        <v>2.0510031785697458</v>
      </c>
      <c r="O62" s="173">
        <f t="shared" si="67"/>
        <v>1.9922168291165658</v>
      </c>
      <c r="P62" s="173">
        <f t="shared" si="67"/>
        <v>2.3243544117425792</v>
      </c>
      <c r="Q62" s="173">
        <f t="shared" si="67"/>
        <v>2.5148859879218906</v>
      </c>
      <c r="S62" s="68">
        <f t="shared" si="26"/>
        <v>38.11955117518756</v>
      </c>
      <c r="T62" s="69">
        <f t="shared" si="27"/>
        <v>58.188262923835651</v>
      </c>
      <c r="U62" s="69">
        <f t="shared" si="28"/>
        <v>96.307814099023219</v>
      </c>
      <c r="W62" t="str">
        <f t="shared" si="29"/>
        <v>61 Caring personal service occupations</v>
      </c>
      <c r="X62" s="173">
        <f t="shared" ref="X62:AB62" si="68">X25/X$35*100</f>
        <v>7.4137514559257944</v>
      </c>
      <c r="Y62" s="173">
        <f t="shared" si="68"/>
        <v>7.1174109902669995</v>
      </c>
      <c r="Z62" s="173">
        <f t="shared" si="68"/>
        <v>6.7276813512136586</v>
      </c>
      <c r="AA62" s="173">
        <f t="shared" si="68"/>
        <v>6.7447593484063066</v>
      </c>
      <c r="AB62" s="173">
        <f t="shared" si="68"/>
        <v>6.5990151021847812</v>
      </c>
      <c r="AD62" s="68">
        <f t="shared" si="31"/>
        <v>6.7626923647794133</v>
      </c>
      <c r="AE62" s="69">
        <f t="shared" si="32"/>
        <v>59.963336613912354</v>
      </c>
      <c r="AF62" s="69">
        <f t="shared" si="33"/>
        <v>66.726028978691758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1.7961363306801481</v>
      </c>
      <c r="C63" s="173">
        <f t="shared" si="52"/>
        <v>1.840765571952431</v>
      </c>
      <c r="D63" s="173">
        <f t="shared" si="52"/>
        <v>1.6745222860398479</v>
      </c>
      <c r="E63" s="173">
        <f t="shared" si="52"/>
        <v>1.7123167147874776</v>
      </c>
      <c r="F63" s="173">
        <f t="shared" si="52"/>
        <v>1.7545329560317242</v>
      </c>
      <c r="H63" s="68">
        <f t="shared" si="21"/>
        <v>14.358068665528933</v>
      </c>
      <c r="I63" s="69">
        <f t="shared" si="22"/>
        <v>55.894388017738706</v>
      </c>
      <c r="J63" s="69">
        <f t="shared" si="23"/>
        <v>70.252456683267624</v>
      </c>
      <c r="L63" t="str">
        <f t="shared" si="24"/>
        <v>62 Leisure, travel and related personal service occupations</v>
      </c>
      <c r="M63" s="173">
        <f t="shared" ref="M63:Q63" si="69">M26/M$35*100</f>
        <v>1.1392762661890357</v>
      </c>
      <c r="N63" s="173">
        <f t="shared" si="69"/>
        <v>1.2415510522035962</v>
      </c>
      <c r="O63" s="173">
        <f t="shared" si="69"/>
        <v>1.2074351261140637</v>
      </c>
      <c r="P63" s="173">
        <f t="shared" si="69"/>
        <v>1.2345160368994799</v>
      </c>
      <c r="Q63" s="173">
        <f t="shared" si="69"/>
        <v>1.29943312613008</v>
      </c>
      <c r="S63" s="68">
        <f t="shared" si="26"/>
        <v>17.750724968615749</v>
      </c>
      <c r="T63" s="69">
        <f t="shared" si="27"/>
        <v>48.408228081774901</v>
      </c>
      <c r="U63" s="69">
        <f t="shared" si="28"/>
        <v>66.15895305039065</v>
      </c>
      <c r="W63" t="str">
        <f t="shared" si="29"/>
        <v>62 Leisure, travel and related personal service occupations</v>
      </c>
      <c r="X63" s="173">
        <f t="shared" ref="X63:AB63" si="70">X26/X$35*100</f>
        <v>2.5340168346563741</v>
      </c>
      <c r="Y63" s="173">
        <f t="shared" si="70"/>
        <v>2.5154343387190159</v>
      </c>
      <c r="Z63" s="173">
        <f t="shared" si="70"/>
        <v>2.1893280402718811</v>
      </c>
      <c r="AA63" s="173">
        <f t="shared" si="70"/>
        <v>2.2418831851656886</v>
      </c>
      <c r="AB63" s="173">
        <f t="shared" si="70"/>
        <v>2.2587526333173344</v>
      </c>
      <c r="AD63" s="68">
        <f t="shared" si="31"/>
        <v>12.295832990721205</v>
      </c>
      <c r="AE63" s="69">
        <f t="shared" si="32"/>
        <v>60.444871387720688</v>
      </c>
      <c r="AF63" s="69">
        <f t="shared" si="33"/>
        <v>72.74070437844189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0.10732416799275457</v>
      </c>
      <c r="C64" s="173">
        <f t="shared" si="52"/>
        <v>9.0575842437972079E-2</v>
      </c>
      <c r="D64" s="173">
        <f t="shared" si="52"/>
        <v>0.11408195435633253</v>
      </c>
      <c r="E64" s="173">
        <f t="shared" si="52"/>
        <v>9.1860762506512525E-2</v>
      </c>
      <c r="F64" s="173">
        <f t="shared" si="52"/>
        <v>9.2982340291867027E-2</v>
      </c>
      <c r="H64" s="68">
        <f t="shared" si="21"/>
        <v>-11.04308071362215</v>
      </c>
      <c r="I64" s="69">
        <f t="shared" si="22"/>
        <v>45.881540248955091</v>
      </c>
      <c r="J64" s="69">
        <f t="shared" si="23"/>
        <v>34.838459535332944</v>
      </c>
      <c r="L64" t="str">
        <f t="shared" si="24"/>
        <v>63 Community and civil enforcement occupations</v>
      </c>
      <c r="M64" s="173">
        <f t="shared" ref="M64:Q64" si="71">M27/M$35*100</f>
        <v>0.15019567335937145</v>
      </c>
      <c r="N64" s="173">
        <f t="shared" si="71"/>
        <v>0.10965100988484221</v>
      </c>
      <c r="O64" s="173">
        <f t="shared" si="71"/>
        <v>0.16498895601203717</v>
      </c>
      <c r="P64" s="173">
        <f t="shared" si="71"/>
        <v>0.10467819726853948</v>
      </c>
      <c r="Q64" s="173">
        <f t="shared" si="71"/>
        <v>0.11267972268237364</v>
      </c>
      <c r="S64" s="68">
        <f t="shared" si="26"/>
        <v>-25.275269620566249</v>
      </c>
      <c r="T64" s="69">
        <f t="shared" si="27"/>
        <v>32.029818134144811</v>
      </c>
      <c r="U64" s="69">
        <f t="shared" si="28"/>
        <v>6.7545485135785652</v>
      </c>
      <c r="W64" t="str">
        <f t="shared" si="29"/>
        <v>63 Community and civil enforcement occupations</v>
      </c>
      <c r="X64" s="173">
        <f t="shared" ref="X64:AB64" si="72">X27/X$35*100</f>
        <v>5.9164674523401441E-2</v>
      </c>
      <c r="Y64" s="173">
        <f t="shared" si="72"/>
        <v>6.9098693148198193E-2</v>
      </c>
      <c r="Z64" s="173">
        <f t="shared" si="72"/>
        <v>5.7974187687643904E-2</v>
      </c>
      <c r="AA64" s="173">
        <f t="shared" si="72"/>
        <v>7.765466360302653E-2</v>
      </c>
      <c r="AB64" s="173">
        <f t="shared" si="72"/>
        <v>7.1158979482308121E-2</v>
      </c>
      <c r="AD64" s="68">
        <f t="shared" si="31"/>
        <v>33.59827401636187</v>
      </c>
      <c r="AE64" s="69">
        <f t="shared" si="32"/>
        <v>89.329504900879058</v>
      </c>
      <c r="AF64" s="69">
        <f t="shared" si="33"/>
        <v>122.92777891724094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5.694679254198534</v>
      </c>
      <c r="C65" s="173">
        <f t="shared" si="73"/>
        <v>4.7509611946756456</v>
      </c>
      <c r="D65" s="173">
        <f t="shared" si="73"/>
        <v>4.6637758247112728</v>
      </c>
      <c r="E65" s="173">
        <f t="shared" si="73"/>
        <v>4.127648367133995</v>
      </c>
      <c r="F65" s="173">
        <f t="shared" si="73"/>
        <v>3.7577036487738429</v>
      </c>
      <c r="H65" s="68">
        <f t="shared" si="21"/>
        <v>-12.061090953373048</v>
      </c>
      <c r="I65" s="69">
        <f t="shared" si="22"/>
        <v>41.490474209450539</v>
      </c>
      <c r="J65" s="69">
        <f t="shared" si="23"/>
        <v>29.42938325607749</v>
      </c>
      <c r="L65" t="str">
        <f t="shared" si="24"/>
        <v>71 Sales occupations</v>
      </c>
      <c r="M65" s="173">
        <f t="shared" ref="M65:Q65" si="74">M28/M$35*100</f>
        <v>5.093840149430827</v>
      </c>
      <c r="N65" s="173">
        <f t="shared" si="74"/>
        <v>4.4944524296348849</v>
      </c>
      <c r="O65" s="173">
        <f t="shared" si="74"/>
        <v>4.445737235546444</v>
      </c>
      <c r="P65" s="173">
        <f t="shared" si="74"/>
        <v>3.9996478170467302</v>
      </c>
      <c r="Q65" s="173">
        <f t="shared" si="74"/>
        <v>3.7823518959105877</v>
      </c>
      <c r="S65" s="68">
        <f t="shared" si="26"/>
        <v>-6.9124493777267606</v>
      </c>
      <c r="T65" s="69">
        <f t="shared" si="27"/>
        <v>33.675548526318423</v>
      </c>
      <c r="U65" s="69">
        <f t="shared" si="28"/>
        <v>26.763099148591657</v>
      </c>
      <c r="W65" t="str">
        <f t="shared" si="29"/>
        <v>71 Sales occupations</v>
      </c>
      <c r="X65" s="173">
        <f t="shared" ref="X65:AB65" si="75">X28/X$35*100</f>
        <v>6.369628890203705</v>
      </c>
      <c r="Y65" s="173">
        <f t="shared" si="75"/>
        <v>5.0397700377046855</v>
      </c>
      <c r="Z65" s="173">
        <f t="shared" si="75"/>
        <v>4.9040896889684733</v>
      </c>
      <c r="AA65" s="173">
        <f t="shared" si="75"/>
        <v>4.2695167290957476</v>
      </c>
      <c r="AB65" s="173">
        <f t="shared" si="75"/>
        <v>3.7303950663478034</v>
      </c>
      <c r="AD65" s="68">
        <f t="shared" si="31"/>
        <v>-17.205358043749701</v>
      </c>
      <c r="AE65" s="69">
        <f t="shared" si="32"/>
        <v>49.298760029080562</v>
      </c>
      <c r="AF65" s="69">
        <f t="shared" si="33"/>
        <v>32.093401985330857</v>
      </c>
    </row>
    <row r="66" spans="1:32" x14ac:dyDescent="0.2">
      <c r="A66" t="str">
        <f t="shared" si="19"/>
        <v>72 Customer service occupations</v>
      </c>
      <c r="B66" s="173">
        <f t="shared" si="73"/>
        <v>1.4013092842794932</v>
      </c>
      <c r="C66" s="173">
        <f t="shared" si="73"/>
        <v>1.4140151186557375</v>
      </c>
      <c r="D66" s="173">
        <f t="shared" si="73"/>
        <v>1.4298194517347309</v>
      </c>
      <c r="E66" s="173">
        <f t="shared" si="73"/>
        <v>1.7473806184895939</v>
      </c>
      <c r="F66" s="173">
        <f t="shared" si="73"/>
        <v>1.8162614558653787</v>
      </c>
      <c r="H66" s="68">
        <f t="shared" si="21"/>
        <v>38.64154180951008</v>
      </c>
      <c r="I66" s="69">
        <f t="shared" si="22"/>
        <v>58.995563050707055</v>
      </c>
      <c r="J66" s="69">
        <f t="shared" si="23"/>
        <v>97.63710486021715</v>
      </c>
      <c r="L66" t="str">
        <f t="shared" si="24"/>
        <v>72 Customer service occupations</v>
      </c>
      <c r="M66" s="173">
        <f t="shared" ref="M66:Q66" si="76">M29/M$35*100</f>
        <v>0.98331067155663521</v>
      </c>
      <c r="N66" s="173">
        <f t="shared" si="76"/>
        <v>0.86359810248012892</v>
      </c>
      <c r="O66" s="173">
        <f t="shared" si="76"/>
        <v>1.0040457826455236</v>
      </c>
      <c r="P66" s="173">
        <f t="shared" si="76"/>
        <v>1.2967974369075503</v>
      </c>
      <c r="Q66" s="173">
        <f t="shared" si="76"/>
        <v>1.3730716747779224</v>
      </c>
      <c r="S66" s="68">
        <f t="shared" si="26"/>
        <v>49.628097360684194</v>
      </c>
      <c r="T66" s="69">
        <f t="shared" si="27"/>
        <v>46.830776813001513</v>
      </c>
      <c r="U66" s="69">
        <f t="shared" si="28"/>
        <v>96.4588741736857</v>
      </c>
      <c r="W66" t="str">
        <f t="shared" si="29"/>
        <v>72 Customer service occupations</v>
      </c>
      <c r="X66" s="173">
        <f t="shared" ref="X66:AB66" si="77">X29/X$35*100</f>
        <v>1.8708659580533169</v>
      </c>
      <c r="Y66" s="173">
        <f t="shared" si="77"/>
        <v>2.0337417061659928</v>
      </c>
      <c r="Z66" s="173">
        <f t="shared" si="77"/>
        <v>1.8990910431063208</v>
      </c>
      <c r="AA66" s="173">
        <f t="shared" si="77"/>
        <v>2.2467807996214422</v>
      </c>
      <c r="AB66" s="173">
        <f t="shared" si="77"/>
        <v>2.3072856086199343</v>
      </c>
      <c r="AD66" s="68">
        <f t="shared" si="31"/>
        <v>32.239555360618425</v>
      </c>
      <c r="AE66" s="69">
        <f t="shared" si="32"/>
        <v>66.084117446550763</v>
      </c>
      <c r="AF66" s="69">
        <f t="shared" si="33"/>
        <v>98.323672807169189</v>
      </c>
    </row>
    <row r="67" spans="1:32" x14ac:dyDescent="0.2">
      <c r="A67" t="str">
        <f t="shared" si="19"/>
        <v>81 Process, plant and machine operatives</v>
      </c>
      <c r="B67" s="173">
        <f t="shared" si="73"/>
        <v>0.63528422787591254</v>
      </c>
      <c r="C67" s="173">
        <f t="shared" si="73"/>
        <v>0.56858891836426462</v>
      </c>
      <c r="D67" s="173">
        <f t="shared" si="73"/>
        <v>0.52352755792958672</v>
      </c>
      <c r="E67" s="173">
        <f t="shared" si="73"/>
        <v>0.61676577887158812</v>
      </c>
      <c r="F67" s="173">
        <f t="shared" si="73"/>
        <v>0.63223317332130125</v>
      </c>
      <c r="H67" s="68">
        <f t="shared" si="21"/>
        <v>31.80562538416326</v>
      </c>
      <c r="I67" s="69">
        <f t="shared" si="22"/>
        <v>50.979674080500338</v>
      </c>
      <c r="J67" s="69">
        <f t="shared" si="23"/>
        <v>82.785299464663595</v>
      </c>
      <c r="L67" t="str">
        <f t="shared" si="24"/>
        <v>81 Process, plant and machine operatives</v>
      </c>
      <c r="M67" s="173">
        <f t="shared" ref="M67:Q67" si="78">M30/M$35*100</f>
        <v>0.91672011151865929</v>
      </c>
      <c r="N67" s="173">
        <f t="shared" si="78"/>
        <v>0.81113167435239741</v>
      </c>
      <c r="O67" s="173">
        <f t="shared" si="78"/>
        <v>0.73311540265161623</v>
      </c>
      <c r="P67" s="173">
        <f t="shared" si="78"/>
        <v>0.84008885030800573</v>
      </c>
      <c r="Q67" s="173">
        <f t="shared" si="78"/>
        <v>0.83028382891264418</v>
      </c>
      <c r="S67" s="68">
        <f t="shared" si="26"/>
        <v>23.916088769452571</v>
      </c>
      <c r="T67" s="69">
        <f t="shared" si="27"/>
        <v>44.36377740043784</v>
      </c>
      <c r="U67" s="69">
        <f t="shared" si="28"/>
        <v>68.279866169890411</v>
      </c>
      <c r="W67" t="str">
        <f t="shared" si="29"/>
        <v>81 Process, plant and machine operatives</v>
      </c>
      <c r="X67" s="173">
        <f t="shared" ref="X67:AB67" si="79">X30/X$35*100</f>
        <v>0.31913462024191808</v>
      </c>
      <c r="Y67" s="173">
        <f t="shared" si="79"/>
        <v>0.2955047111603526</v>
      </c>
      <c r="Z67" s="173">
        <f t="shared" si="79"/>
        <v>0.29252778371799326</v>
      </c>
      <c r="AA67" s="173">
        <f t="shared" si="79"/>
        <v>0.36924748061934692</v>
      </c>
      <c r="AB67" s="173">
        <f t="shared" si="79"/>
        <v>0.41280650891219339</v>
      </c>
      <c r="AD67" s="68">
        <f t="shared" si="31"/>
        <v>53.597880931550598</v>
      </c>
      <c r="AE67" s="69">
        <f t="shared" si="32"/>
        <v>69.253917317829092</v>
      </c>
      <c r="AF67" s="69">
        <f t="shared" si="33"/>
        <v>122.85179824937968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3.2674890726404144</v>
      </c>
      <c r="C68" s="173">
        <f t="shared" si="73"/>
        <v>3.4551795868655719</v>
      </c>
      <c r="D68" s="173">
        <f t="shared" si="73"/>
        <v>3.0876485025114411</v>
      </c>
      <c r="E68" s="173">
        <f t="shared" si="73"/>
        <v>3.3129689881828606</v>
      </c>
      <c r="F68" s="173">
        <f t="shared" si="73"/>
        <v>3.111661067649929</v>
      </c>
      <c r="H68" s="68">
        <f t="shared" si="21"/>
        <v>9.9918851766315822</v>
      </c>
      <c r="I68" s="69">
        <f t="shared" si="22"/>
        <v>58.598512873227392</v>
      </c>
      <c r="J68" s="69">
        <f t="shared" si="23"/>
        <v>68.590398049858976</v>
      </c>
      <c r="L68" t="str">
        <f t="shared" si="24"/>
        <v>82 Transport and mobile machine drivers and operatives</v>
      </c>
      <c r="M68" s="173">
        <f t="shared" ref="M68:Q68" si="80">M31/M$35*100</f>
        <v>5.7694521372545848</v>
      </c>
      <c r="N68" s="173">
        <f t="shared" si="80"/>
        <v>6.1874415044032531</v>
      </c>
      <c r="O68" s="173">
        <f t="shared" si="80"/>
        <v>5.5189241166087175</v>
      </c>
      <c r="P68" s="173">
        <f t="shared" si="80"/>
        <v>5.7752308852649632</v>
      </c>
      <c r="Q68" s="173">
        <f t="shared" si="80"/>
        <v>5.3640192742635122</v>
      </c>
      <c r="S68" s="68">
        <f t="shared" si="26"/>
        <v>6.343112852847919</v>
      </c>
      <c r="T68" s="69">
        <f t="shared" si="27"/>
        <v>56.562746634253799</v>
      </c>
      <c r="U68" s="69">
        <f t="shared" si="28"/>
        <v>62.905859487101722</v>
      </c>
      <c r="W68" t="str">
        <f t="shared" si="29"/>
        <v>82 Transport and mobile machine drivers and operatives</v>
      </c>
      <c r="X68" s="173">
        <f t="shared" ref="X68:AB68" si="81">X31/X$35*100</f>
        <v>0.45692124115310095</v>
      </c>
      <c r="Y68" s="173">
        <f t="shared" si="81"/>
        <v>0.37886598358186291</v>
      </c>
      <c r="Z68" s="173">
        <f t="shared" si="81"/>
        <v>0.40798872239637868</v>
      </c>
      <c r="AA68" s="173">
        <f t="shared" si="81"/>
        <v>0.58394116899216564</v>
      </c>
      <c r="AB68" s="173">
        <f t="shared" si="81"/>
        <v>0.61620127300280902</v>
      </c>
      <c r="AD68" s="68">
        <f t="shared" si="31"/>
        <v>64.39183423581855</v>
      </c>
      <c r="AE68" s="69">
        <f t="shared" si="32"/>
        <v>88.949976288664871</v>
      </c>
      <c r="AF68" s="69">
        <f t="shared" si="33"/>
        <v>153.34181052448344</v>
      </c>
    </row>
    <row r="69" spans="1:32" x14ac:dyDescent="0.2">
      <c r="A69" t="str">
        <f t="shared" si="19"/>
        <v>91 Elementary trades and related occupations</v>
      </c>
      <c r="B69" s="173">
        <f t="shared" si="73"/>
        <v>0.79098711621862638</v>
      </c>
      <c r="C69" s="173">
        <f t="shared" si="73"/>
        <v>0.66962211341931754</v>
      </c>
      <c r="D69" s="173">
        <f t="shared" si="73"/>
        <v>0.60342806649166392</v>
      </c>
      <c r="E69" s="173">
        <f t="shared" si="73"/>
        <v>0.47031332568853151</v>
      </c>
      <c r="F69" s="173">
        <f t="shared" si="73"/>
        <v>0.42034085049650927</v>
      </c>
      <c r="H69" s="68">
        <f t="shared" si="21"/>
        <v>-23.972220505435509</v>
      </c>
      <c r="I69" s="69">
        <f t="shared" si="22"/>
        <v>31.865539692563001</v>
      </c>
      <c r="J69" s="69">
        <f t="shared" si="23"/>
        <v>7.8933191871274913</v>
      </c>
      <c r="L69" t="str">
        <f t="shared" si="24"/>
        <v>91 Elementary trades and related occupations</v>
      </c>
      <c r="M69" s="173">
        <f t="shared" ref="M69:Q70" si="82">M32/M$35*100</f>
        <v>1.2051660099566244</v>
      </c>
      <c r="N69" s="173">
        <f t="shared" si="82"/>
        <v>1.041318149550551</v>
      </c>
      <c r="O69" s="173">
        <f t="shared" si="82"/>
        <v>0.94952762956764036</v>
      </c>
      <c r="P69" s="173">
        <f t="shared" si="82"/>
        <v>0.71504265034352676</v>
      </c>
      <c r="Q69" s="173">
        <f t="shared" si="82"/>
        <v>0.62895798032343708</v>
      </c>
      <c r="S69" s="68">
        <f t="shared" si="26"/>
        <v>-27.525122966805878</v>
      </c>
      <c r="T69" s="69">
        <f t="shared" si="27"/>
        <v>26.46410627558959</v>
      </c>
      <c r="U69" s="69">
        <f t="shared" si="28"/>
        <v>-1.0610166912162893</v>
      </c>
      <c r="W69" t="str">
        <f t="shared" si="29"/>
        <v>91 Elementary trades and related occupations</v>
      </c>
      <c r="X69" s="173">
        <f t="shared" ref="X69:AB70" si="83">X32/X$35*100</f>
        <v>0.32572130487039486</v>
      </c>
      <c r="Y69" s="173">
        <f t="shared" si="83"/>
        <v>0.25112139615732587</v>
      </c>
      <c r="Z69" s="173">
        <f t="shared" si="83"/>
        <v>0.22197025327107342</v>
      </c>
      <c r="AA69" s="173">
        <f t="shared" si="83"/>
        <v>0.19906958189884824</v>
      </c>
      <c r="AB69" s="173">
        <f t="shared" si="83"/>
        <v>0.18920725086339915</v>
      </c>
      <c r="AD69" s="68">
        <f t="shared" si="31"/>
        <v>-7.2211881500959292</v>
      </c>
      <c r="AE69" s="69">
        <f t="shared" si="32"/>
        <v>57.331925813963267</v>
      </c>
      <c r="AF69" s="69">
        <f t="shared" si="33"/>
        <v>50.110737663867333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9.0025404500652275</v>
      </c>
      <c r="C70" s="173">
        <f t="shared" si="73"/>
        <v>8.8892389945145638</v>
      </c>
      <c r="D70" s="173">
        <f t="shared" si="73"/>
        <v>8.2077073742287947</v>
      </c>
      <c r="E70" s="173">
        <f t="shared" si="73"/>
        <v>8.1089088289444984</v>
      </c>
      <c r="F70" s="173">
        <f t="shared" si="73"/>
        <v>7.7020304035234775</v>
      </c>
      <c r="H70" s="68">
        <f t="shared" si="21"/>
        <v>2.4187752786870536</v>
      </c>
      <c r="I70" s="69">
        <f t="shared" si="22"/>
        <v>52.198618783895043</v>
      </c>
      <c r="J70" s="69">
        <f t="shared" si="23"/>
        <v>54.617394062582093</v>
      </c>
      <c r="L70" t="str">
        <f t="shared" si="24"/>
        <v>92 Elementary administration and service occupations</v>
      </c>
      <c r="M70" s="173">
        <f t="shared" si="82"/>
        <v>8.3675975951706398</v>
      </c>
      <c r="N70" s="173">
        <f t="shared" si="82"/>
        <v>8.0179439881587982</v>
      </c>
      <c r="O70" s="173">
        <f t="shared" si="82"/>
        <v>7.8220138183110741</v>
      </c>
      <c r="P70" s="173">
        <f t="shared" si="82"/>
        <v>7.9554222545156028</v>
      </c>
      <c r="Q70" s="173">
        <f t="shared" si="82"/>
        <v>7.4933645115900438</v>
      </c>
      <c r="S70" s="68">
        <f t="shared" si="26"/>
        <v>4.8170040086114527</v>
      </c>
      <c r="T70" s="69">
        <f t="shared" si="27"/>
        <v>44.778166734645481</v>
      </c>
      <c r="U70" s="69">
        <f t="shared" si="28"/>
        <v>49.595170743256936</v>
      </c>
      <c r="W70" t="str">
        <f t="shared" si="29"/>
        <v>92 Elementary administration and service occupations</v>
      </c>
      <c r="X70" s="173">
        <f t="shared" si="83"/>
        <v>9.7158003650650517</v>
      </c>
      <c r="Y70" s="173">
        <f t="shared" si="83"/>
        <v>9.8702491470628075</v>
      </c>
      <c r="Z70" s="173">
        <f t="shared" si="83"/>
        <v>8.6328041848287818</v>
      </c>
      <c r="AA70" s="173">
        <f t="shared" si="83"/>
        <v>8.2790244173736411</v>
      </c>
      <c r="AB70" s="173">
        <f t="shared" si="83"/>
        <v>7.9332180282561113</v>
      </c>
      <c r="AD70" s="68">
        <f t="shared" si="31"/>
        <v>2.379052048624767E-2</v>
      </c>
      <c r="AE70" s="69">
        <f t="shared" si="32"/>
        <v>59.609033535065336</v>
      </c>
      <c r="AF70" s="69">
        <f t="shared" si="33"/>
        <v>59.632824055551595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9.143082157894165</v>
      </c>
      <c r="I72" s="67">
        <f>IF(D35&gt;0,I35/D35*100,0)</f>
        <v>51.232314125977915</v>
      </c>
      <c r="J72" s="67">
        <f>IF(D35&gt;0,(J35/D35)*100,0)</f>
        <v>60.375396283872085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9.4141426699864024</v>
      </c>
      <c r="T72" s="67">
        <f t="shared" ref="T72" si="85">IF(O35&gt;0,T35/O35*100,0)</f>
        <v>43.939827672795467</v>
      </c>
      <c r="U72" s="67">
        <f t="shared" ref="U72" si="86">IF(O35&gt;0,(U35/O35)*100,0)</f>
        <v>53.353970342781906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8.8443295409471467</v>
      </c>
      <c r="AE72" s="67">
        <f t="shared" ref="AE72" si="88">IF(Z35&gt;0,AE35/Z35*100,0)</f>
        <v>59.2698161402786</v>
      </c>
      <c r="AF72" s="67">
        <f t="shared" ref="AF72" si="89">IF(Z35&gt;0,(AF35/Z35)*100,0)</f>
        <v>68.114145681225708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London Enterprise Panel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London Enterprise Panel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London Enterprise Panel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4.4594703869710317</v>
      </c>
      <c r="C82" s="18">
        <f t="shared" ref="B82:E107" si="96">IF(AND(D$6-C$6 &lt;&gt; 0,C8&lt;&gt;0,D8&lt;&gt;0),(EXP(LN(D8/C8)/(D$6-C$6))-1)*100,0)</f>
        <v>0.64260428735221087</v>
      </c>
      <c r="D82" s="18">
        <f t="shared" si="96"/>
        <v>-0.89914158473131112</v>
      </c>
      <c r="E82" s="18">
        <f t="shared" si="96"/>
        <v>0.76455853042249888</v>
      </c>
      <c r="F82" s="18">
        <f t="shared" ref="F82:F107" si="97">IF(AND(F$6-D$6 &lt;&gt; 0,D8&lt;&gt;0,F8&lt;&gt;0),(EXP(LN(F8/D8)/(F$6-D$6))-1)*100,0)</f>
        <v>0.20691141037267879</v>
      </c>
      <c r="H82" s="18">
        <f t="shared" ref="H82:H107" si="98">IF($F$6-$D$6 &lt;&gt; 0,(EXP(LN(1+(H45/100))/($F$6-$D$6))-1)*100,0)</f>
        <v>0.20691141037267879</v>
      </c>
      <c r="I82" s="18">
        <f t="shared" ref="I82:I107" si="99">IF(D8&gt;0,((1+(I8/D8))^(1/($F$6-$D$6))-1)*100,0)</f>
        <v>2.7851735236475328</v>
      </c>
      <c r="J82" s="18">
        <f t="shared" ref="J82:J107" si="100">IF($F$6-$D$6 &lt;&gt; 0,(EXP(LN(1+(J45/100))/($F$6-$D$6))-1)*100,0)</f>
        <v>2.9267098348643383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3.7044013385493457</v>
      </c>
      <c r="N82" s="18">
        <f t="shared" si="102"/>
        <v>-0.44254042345720501</v>
      </c>
      <c r="O82" s="18">
        <f t="shared" si="102"/>
        <v>-1.584043903562915</v>
      </c>
      <c r="P82" s="18">
        <f t="shared" si="102"/>
        <v>0.45829094560336792</v>
      </c>
      <c r="Q82" s="18">
        <f t="shared" ref="Q82:Q107" si="103">IF(AND(Q$6-O$6 &lt;&gt; 0,O8&lt;&gt;0,Q8&lt;&gt;0),(EXP(LN(Q8/O8)/(Q$6-O$6))-1)*100,0)</f>
        <v>-0.2271536088534809</v>
      </c>
      <c r="S82" s="18">
        <f t="shared" ref="S82:S107" si="104">IF($F$6-$D$6 &lt;&gt; 0,(EXP(LN(1+(S45/100))/($F$6-$D$6))-1)*100,0)</f>
        <v>-0.2271536088534809</v>
      </c>
      <c r="T82" s="18">
        <f t="shared" ref="T82:T107" si="105">IF(O8&gt;0,((1+(T8/O8))^(1/($F$6-$D$6))-1)*100,0)</f>
        <v>2.5047211020599702</v>
      </c>
      <c r="U82" s="18">
        <f t="shared" ref="U82:U107" si="106">IF($F$6-$D$6 &lt;&gt; 0,(EXP(LN(1+(U45/100))/($F$6-$D$6))-1)*100,0)</f>
        <v>2.3448580906741512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5.8739724264151638</v>
      </c>
      <c r="Y82" s="18">
        <f t="shared" si="108"/>
        <v>2.5730577551477563</v>
      </c>
      <c r="Z82" s="18">
        <f t="shared" si="108"/>
        <v>0.2407083712823388</v>
      </c>
      <c r="AA82" s="18">
        <f t="shared" si="108"/>
        <v>1.2306072949611835</v>
      </c>
      <c r="AB82" s="18">
        <f t="shared" ref="AB82:AB107" si="109">IF(AND(AB$6-Z$6 &lt;&gt; 0,Z8&lt;&gt;0,AB8&lt;&gt;0),(EXP(LN(AB8/Z8)/(AB$6-Z$6))-1)*100,0)</f>
        <v>0.8995595637835585</v>
      </c>
      <c r="AD82" s="18">
        <f t="shared" ref="AD82:AD107" si="110">IF($F$6-$D$6 &lt;&gt; 0,(EXP(LN(1+(AD45/100))/($F$6-$D$6))-1)*100,0)</f>
        <v>0.8995595637835585</v>
      </c>
      <c r="AE82" s="18">
        <f t="shared" ref="AE82:AE107" si="111">IF(Z8&gt;0,((1+(AE8/Z8))^(1/($F$6-$D$6))-1)*100,0)</f>
        <v>3.2455656647907283</v>
      </c>
      <c r="AF82" s="18">
        <f t="shared" ref="AF82:AF107" si="112">IF($F$6-$D$6 &lt;&gt; 0,(EXP(LN(1+(AF45/100))/($F$6-$D$6))-1)*100,0)</f>
        <v>3.8343569568487279</v>
      </c>
    </row>
    <row r="83" spans="1:32" x14ac:dyDescent="0.2">
      <c r="A83" t="str">
        <f t="shared" si="95"/>
        <v>12 Other managers and proprietors</v>
      </c>
      <c r="B83" s="18">
        <f t="shared" si="96"/>
        <v>1.8865892309216648</v>
      </c>
      <c r="C83" s="18">
        <f t="shared" si="96"/>
        <v>-1.5672376053799342</v>
      </c>
      <c r="D83" s="18">
        <f t="shared" si="96"/>
        <v>4.7941314807788071</v>
      </c>
      <c r="E83" s="18">
        <f t="shared" si="96"/>
        <v>1.187962386957464</v>
      </c>
      <c r="F83" s="18">
        <f t="shared" si="97"/>
        <v>2.376015174109769</v>
      </c>
      <c r="H83" s="18">
        <f t="shared" si="98"/>
        <v>2.376015174109769</v>
      </c>
      <c r="I83" s="18">
        <f t="shared" si="99"/>
        <v>3.7281926325483328</v>
      </c>
      <c r="J83" s="18">
        <f t="shared" si="100"/>
        <v>5.2481556077972114</v>
      </c>
      <c r="L83" t="str">
        <f t="shared" si="101"/>
        <v>12 Other managers and proprietors</v>
      </c>
      <c r="M83" s="18">
        <f t="shared" si="102"/>
        <v>2.0308507608008064</v>
      </c>
      <c r="N83" s="18">
        <f t="shared" si="102"/>
        <v>-3.6491889299217428</v>
      </c>
      <c r="O83" s="18">
        <f t="shared" si="102"/>
        <v>5.2112607879357675</v>
      </c>
      <c r="P83" s="18">
        <f t="shared" si="102"/>
        <v>1.1218435527576176</v>
      </c>
      <c r="Q83" s="18">
        <f t="shared" si="103"/>
        <v>2.4670093196749399</v>
      </c>
      <c r="S83" s="18">
        <f t="shared" si="104"/>
        <v>2.4670093196749399</v>
      </c>
      <c r="T83" s="18">
        <f t="shared" si="105"/>
        <v>3.5263618943796704</v>
      </c>
      <c r="U83" s="18">
        <f t="shared" si="106"/>
        <v>5.1472197837788558</v>
      </c>
      <c r="W83" t="str">
        <f t="shared" si="107"/>
        <v>12 Other managers and proprietors</v>
      </c>
      <c r="X83" s="18">
        <f t="shared" si="108"/>
        <v>1.6429445614762228</v>
      </c>
      <c r="Y83" s="18">
        <f t="shared" si="108"/>
        <v>1.982642127602996</v>
      </c>
      <c r="Z83" s="18">
        <f t="shared" si="108"/>
        <v>4.1078720832379068</v>
      </c>
      <c r="AA83" s="18">
        <f t="shared" si="108"/>
        <v>1.2993563260302654</v>
      </c>
      <c r="AB83" s="18">
        <f t="shared" si="109"/>
        <v>2.2270073303520599</v>
      </c>
      <c r="AD83" s="18">
        <f t="shared" si="110"/>
        <v>2.2270073303520599</v>
      </c>
      <c r="AE83" s="18">
        <f t="shared" si="111"/>
        <v>4.0421914877043941</v>
      </c>
      <c r="AF83" s="18">
        <f t="shared" si="112"/>
        <v>5.4079577808927359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4.3955690017398963</v>
      </c>
      <c r="C84" s="18">
        <f t="shared" si="96"/>
        <v>4.4530854109971374</v>
      </c>
      <c r="D84" s="18">
        <f t="shared" si="96"/>
        <v>1.7283881430373071</v>
      </c>
      <c r="E84" s="18">
        <f t="shared" si="96"/>
        <v>1.0294103368652108</v>
      </c>
      <c r="F84" s="18">
        <f t="shared" si="97"/>
        <v>1.2618676704728049</v>
      </c>
      <c r="H84" s="18">
        <f t="shared" si="98"/>
        <v>1.2618676704728049</v>
      </c>
      <c r="I84" s="18">
        <f t="shared" si="99"/>
        <v>2.453281151572706</v>
      </c>
      <c r="J84" s="18">
        <f t="shared" si="100"/>
        <v>3.3755172323329807</v>
      </c>
      <c r="L84" t="str">
        <f t="shared" si="101"/>
        <v>21 Science, research, engineering and technology professionals</v>
      </c>
      <c r="M84" s="18">
        <f t="shared" si="102"/>
        <v>4.8544007379987208</v>
      </c>
      <c r="N84" s="18">
        <f t="shared" si="102"/>
        <v>-1.4181481058852197</v>
      </c>
      <c r="O84" s="18">
        <f t="shared" si="102"/>
        <v>0.98098266135577816</v>
      </c>
      <c r="P84" s="18">
        <f t="shared" si="102"/>
        <v>0.83299439591406621</v>
      </c>
      <c r="Q84" s="18">
        <f t="shared" si="103"/>
        <v>0.88229970449293926</v>
      </c>
      <c r="S84" s="18">
        <f t="shared" si="104"/>
        <v>0.88229970449293926</v>
      </c>
      <c r="T84" s="18">
        <f t="shared" si="105"/>
        <v>2.0627234559019936</v>
      </c>
      <c r="U84" s="18">
        <f t="shared" si="106"/>
        <v>2.7362019681764549</v>
      </c>
      <c r="W84" t="str">
        <f t="shared" si="107"/>
        <v>21 Science, research, engineering and technology professionals</v>
      </c>
      <c r="X84" s="18">
        <f t="shared" si="108"/>
        <v>3.108700072358439</v>
      </c>
      <c r="Y84" s="18">
        <f t="shared" si="108"/>
        <v>21.627230790269046</v>
      </c>
      <c r="Z84" s="18">
        <f t="shared" si="108"/>
        <v>3.4175254667867749</v>
      </c>
      <c r="AA84" s="18">
        <f t="shared" si="108"/>
        <v>1.4318691569545239</v>
      </c>
      <c r="AB84" s="18">
        <f t="shared" si="109"/>
        <v>2.0894818824633399</v>
      </c>
      <c r="AD84" s="18">
        <f t="shared" si="110"/>
        <v>2.0894818824633399</v>
      </c>
      <c r="AE84" s="18">
        <f t="shared" si="111"/>
        <v>3.3037099417804194</v>
      </c>
      <c r="AF84" s="18">
        <f t="shared" si="112"/>
        <v>4.7014470992586155</v>
      </c>
    </row>
    <row r="85" spans="1:32" x14ac:dyDescent="0.2">
      <c r="A85" t="str">
        <f t="shared" si="95"/>
        <v>22 Health professionals</v>
      </c>
      <c r="B85" s="18">
        <f t="shared" si="96"/>
        <v>3.6830109087675478</v>
      </c>
      <c r="C85" s="18">
        <f t="shared" si="96"/>
        <v>-1.025684847364261</v>
      </c>
      <c r="D85" s="18">
        <f t="shared" si="96"/>
        <v>1.1476882147306355</v>
      </c>
      <c r="E85" s="18">
        <f t="shared" si="96"/>
        <v>0.24910861015636776</v>
      </c>
      <c r="F85" s="18">
        <f t="shared" si="97"/>
        <v>0.54774464295690439</v>
      </c>
      <c r="H85" s="18">
        <f t="shared" si="98"/>
        <v>0.54774464295690439</v>
      </c>
      <c r="I85" s="18">
        <f t="shared" si="99"/>
        <v>3.0022306125221387</v>
      </c>
      <c r="J85" s="18">
        <f t="shared" si="100"/>
        <v>3.3691668789325613</v>
      </c>
      <c r="L85" t="str">
        <f t="shared" si="101"/>
        <v>22 Health professionals</v>
      </c>
      <c r="M85" s="18">
        <f t="shared" si="102"/>
        <v>5.5594127368197244</v>
      </c>
      <c r="N85" s="18">
        <f t="shared" si="102"/>
        <v>11.725822726872526</v>
      </c>
      <c r="O85" s="18">
        <f t="shared" si="102"/>
        <v>1.0665876067279534</v>
      </c>
      <c r="P85" s="18">
        <f t="shared" si="102"/>
        <v>0.34632143087265366</v>
      </c>
      <c r="Q85" s="18">
        <f t="shared" si="103"/>
        <v>0.58583799935332248</v>
      </c>
      <c r="S85" s="18">
        <f t="shared" si="104"/>
        <v>0.58583799935332248</v>
      </c>
      <c r="T85" s="18">
        <f t="shared" si="105"/>
        <v>2.2676233121957878</v>
      </c>
      <c r="U85" s="18">
        <f t="shared" si="106"/>
        <v>2.7005601502900989</v>
      </c>
      <c r="W85" t="str">
        <f t="shared" si="107"/>
        <v>22 Health professionals</v>
      </c>
      <c r="X85" s="18">
        <f t="shared" si="108"/>
        <v>3.1014044284008113</v>
      </c>
      <c r="Y85" s="18">
        <f t="shared" si="108"/>
        <v>-5.2171625396453365</v>
      </c>
      <c r="Z85" s="18">
        <f t="shared" si="108"/>
        <v>1.1790418505479572</v>
      </c>
      <c r="AA85" s="18">
        <f t="shared" si="108"/>
        <v>0.21142359730517146</v>
      </c>
      <c r="AB85" s="18">
        <f t="shared" si="109"/>
        <v>0.53293042634554588</v>
      </c>
      <c r="AD85" s="18">
        <f t="shared" si="110"/>
        <v>0.53293042634554588</v>
      </c>
      <c r="AE85" s="18">
        <f t="shared" si="111"/>
        <v>3.2682208363347565</v>
      </c>
      <c r="AF85" s="18">
        <f t="shared" si="112"/>
        <v>3.6127602259344638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0.36743776017214014</v>
      </c>
      <c r="C86" s="18">
        <f t="shared" si="96"/>
        <v>6.598524079955248</v>
      </c>
      <c r="D86" s="18">
        <f t="shared" si="96"/>
        <v>0.40280779825430102</v>
      </c>
      <c r="E86" s="18">
        <f t="shared" si="96"/>
        <v>0.69513160937246798</v>
      </c>
      <c r="F86" s="18">
        <f t="shared" si="97"/>
        <v>0.59759589407444302</v>
      </c>
      <c r="H86" s="18">
        <f t="shared" si="98"/>
        <v>0.59759589407444302</v>
      </c>
      <c r="I86" s="18">
        <f t="shared" si="99"/>
        <v>2.89839193436634</v>
      </c>
      <c r="J86" s="18">
        <f t="shared" si="100"/>
        <v>3.304741537409317</v>
      </c>
      <c r="L86" t="str">
        <f t="shared" si="101"/>
        <v>23 Teaching and other educational professionals</v>
      </c>
      <c r="M86" s="18">
        <f t="shared" si="102"/>
        <v>-0.91890514101187204</v>
      </c>
      <c r="N86" s="18">
        <f t="shared" si="102"/>
        <v>11.159567521894441</v>
      </c>
      <c r="O86" s="18">
        <f t="shared" si="102"/>
        <v>1.4673556677067712</v>
      </c>
      <c r="P86" s="18">
        <f t="shared" si="102"/>
        <v>0.74936756122738757</v>
      </c>
      <c r="Q86" s="18">
        <f t="shared" si="103"/>
        <v>0.98813064516920512</v>
      </c>
      <c r="S86" s="18">
        <f t="shared" si="104"/>
        <v>0.98813064516920512</v>
      </c>
      <c r="T86" s="18">
        <f t="shared" si="105"/>
        <v>2.5959229869966904</v>
      </c>
      <c r="U86" s="18">
        <f t="shared" si="106"/>
        <v>3.3010456071580263</v>
      </c>
      <c r="W86" t="str">
        <f t="shared" si="107"/>
        <v>23 Teaching and other educational professionals</v>
      </c>
      <c r="X86" s="18">
        <f t="shared" si="108"/>
        <v>0.99061172468419834</v>
      </c>
      <c r="Y86" s="18">
        <f t="shared" si="108"/>
        <v>4.4920482641363835</v>
      </c>
      <c r="Z86" s="18">
        <f t="shared" si="108"/>
        <v>-0.1372024179626119</v>
      </c>
      <c r="AA86" s="18">
        <f t="shared" si="108"/>
        <v>0.66616676699058353</v>
      </c>
      <c r="AB86" s="18">
        <f t="shared" si="109"/>
        <v>0.39766149556894614</v>
      </c>
      <c r="AD86" s="18">
        <f t="shared" si="110"/>
        <v>0.39766149556894614</v>
      </c>
      <c r="AE86" s="18">
        <f t="shared" si="111"/>
        <v>3.0425563908858644</v>
      </c>
      <c r="AF86" s="18">
        <f t="shared" si="112"/>
        <v>3.306556708067987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4.6668096892797717</v>
      </c>
      <c r="C87" s="18">
        <f t="shared" si="96"/>
        <v>5.05361231336523</v>
      </c>
      <c r="D87" s="18">
        <f t="shared" si="96"/>
        <v>2.6153369937337745</v>
      </c>
      <c r="E87" s="18">
        <f t="shared" si="96"/>
        <v>0.92719471003066545</v>
      </c>
      <c r="F87" s="18">
        <f t="shared" si="97"/>
        <v>1.4868002553973358</v>
      </c>
      <c r="H87" s="18">
        <f t="shared" si="98"/>
        <v>1.4868002553973358</v>
      </c>
      <c r="I87" s="18">
        <f t="shared" si="99"/>
        <v>2.9925200539073771</v>
      </c>
      <c r="J87" s="18">
        <f t="shared" si="100"/>
        <v>4.0120137602409178</v>
      </c>
      <c r="L87" t="str">
        <f t="shared" si="101"/>
        <v>24 Business, media and public service professionals</v>
      </c>
      <c r="M87" s="18">
        <f t="shared" si="102"/>
        <v>4.1891474426553055</v>
      </c>
      <c r="N87" s="18">
        <f t="shared" si="102"/>
        <v>2.2881982787856359</v>
      </c>
      <c r="O87" s="18">
        <f t="shared" si="102"/>
        <v>2.6949968489412779</v>
      </c>
      <c r="P87" s="18">
        <f t="shared" si="102"/>
        <v>0.79726300663942595</v>
      </c>
      <c r="Q87" s="18">
        <f t="shared" si="103"/>
        <v>1.4259120653654866</v>
      </c>
      <c r="S87" s="18">
        <f t="shared" si="104"/>
        <v>1.4259120653654866</v>
      </c>
      <c r="T87" s="18">
        <f t="shared" si="105"/>
        <v>2.7071156254113271</v>
      </c>
      <c r="U87" s="18">
        <f t="shared" si="106"/>
        <v>3.7194683288869879</v>
      </c>
      <c r="W87" t="str">
        <f t="shared" si="107"/>
        <v>24 Business, media and public service professionals</v>
      </c>
      <c r="X87" s="18">
        <f t="shared" si="108"/>
        <v>5.3063566771551329</v>
      </c>
      <c r="Y87" s="18">
        <f t="shared" si="108"/>
        <v>8.6588660768581072</v>
      </c>
      <c r="Z87" s="18">
        <f t="shared" si="108"/>
        <v>2.5172344606414487</v>
      </c>
      <c r="AA87" s="18">
        <f t="shared" si="108"/>
        <v>1.0859842222227911</v>
      </c>
      <c r="AB87" s="18">
        <f t="shared" si="109"/>
        <v>1.5608335473970447</v>
      </c>
      <c r="AD87" s="18">
        <f t="shared" si="110"/>
        <v>1.5608335473970447</v>
      </c>
      <c r="AE87" s="18">
        <f t="shared" si="111"/>
        <v>3.3282992432500436</v>
      </c>
      <c r="AF87" s="18">
        <f t="shared" si="112"/>
        <v>4.3559816247903616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4.9298512408521677</v>
      </c>
      <c r="C88" s="18">
        <f t="shared" si="96"/>
        <v>6.1738284406128496</v>
      </c>
      <c r="D88" s="18">
        <f t="shared" si="96"/>
        <v>-1.7824085616649055</v>
      </c>
      <c r="E88" s="18">
        <f t="shared" si="96"/>
        <v>0.73680385063179532</v>
      </c>
      <c r="F88" s="18">
        <f t="shared" si="97"/>
        <v>-0.11003253868019369</v>
      </c>
      <c r="H88" s="18">
        <f t="shared" si="98"/>
        <v>-0.11003253868019369</v>
      </c>
      <c r="I88" s="18">
        <f t="shared" si="99"/>
        <v>2.2718261261671424</v>
      </c>
      <c r="J88" s="18">
        <f t="shared" si="100"/>
        <v>2.1916626901566927</v>
      </c>
      <c r="L88" t="str">
        <f t="shared" si="101"/>
        <v>31 Science, engineering and technology associate professionals</v>
      </c>
      <c r="M88" s="18">
        <f t="shared" si="102"/>
        <v>6.0723349019303541</v>
      </c>
      <c r="N88" s="18">
        <f t="shared" si="102"/>
        <v>0.55668176218539589</v>
      </c>
      <c r="O88" s="18">
        <f t="shared" si="102"/>
        <v>-3.4345847617183622</v>
      </c>
      <c r="P88" s="18">
        <f t="shared" si="102"/>
        <v>0.19344988108600525</v>
      </c>
      <c r="Q88" s="18">
        <f t="shared" si="103"/>
        <v>-1.0307928384998166</v>
      </c>
      <c r="S88" s="18">
        <f t="shared" si="104"/>
        <v>-1.0307928384998166</v>
      </c>
      <c r="T88" s="18">
        <f t="shared" si="105"/>
        <v>1.845010495410615</v>
      </c>
      <c r="U88" s="18">
        <f t="shared" si="106"/>
        <v>1.0612292297077275</v>
      </c>
      <c r="W88" t="str">
        <f t="shared" si="107"/>
        <v>31 Science, engineering and technology associate professionals</v>
      </c>
      <c r="X88" s="18">
        <f t="shared" si="108"/>
        <v>2.5855592494084645</v>
      </c>
      <c r="Y88" s="18">
        <f t="shared" si="108"/>
        <v>18.707374182218995</v>
      </c>
      <c r="Z88" s="18">
        <f t="shared" si="108"/>
        <v>1.066921769440321</v>
      </c>
      <c r="AA88" s="18">
        <f t="shared" si="108"/>
        <v>1.5079077753356707</v>
      </c>
      <c r="AB88" s="18">
        <f t="shared" si="109"/>
        <v>1.3606990583290957</v>
      </c>
      <c r="AD88" s="18">
        <f t="shared" si="110"/>
        <v>1.3606990583290957</v>
      </c>
      <c r="AE88" s="18">
        <f t="shared" si="111"/>
        <v>3.0162618919342465</v>
      </c>
      <c r="AF88" s="18">
        <f t="shared" si="112"/>
        <v>3.9438028017209081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2.8949598591879955</v>
      </c>
      <c r="C89" s="18">
        <f t="shared" si="96"/>
        <v>1.2371691639118554</v>
      </c>
      <c r="D89" s="18">
        <f t="shared" si="96"/>
        <v>-9.5107932502813686E-2</v>
      </c>
      <c r="E89" s="18">
        <f t="shared" si="96"/>
        <v>0.34997329612453942</v>
      </c>
      <c r="F89" s="18">
        <f t="shared" si="97"/>
        <v>0.20139300403481109</v>
      </c>
      <c r="H89" s="18">
        <f t="shared" si="98"/>
        <v>0.20139300403481109</v>
      </c>
      <c r="I89" s="18">
        <f t="shared" si="99"/>
        <v>3.0463654294631048</v>
      </c>
      <c r="J89" s="18">
        <f t="shared" si="100"/>
        <v>3.179347221124651</v>
      </c>
      <c r="L89" t="str">
        <f t="shared" si="101"/>
        <v>32 Health and social care associate professionals</v>
      </c>
      <c r="M89" s="18">
        <f t="shared" si="102"/>
        <v>2.468203776014577</v>
      </c>
      <c r="N89" s="18">
        <f t="shared" si="102"/>
        <v>9.8324783499999633</v>
      </c>
      <c r="O89" s="18">
        <f t="shared" si="102"/>
        <v>-2.0476036087829663</v>
      </c>
      <c r="P89" s="18">
        <f t="shared" si="102"/>
        <v>0.11891071074445758</v>
      </c>
      <c r="Q89" s="18">
        <f>IF(AND(Q$6-O$6 &lt;&gt; 0,O15&lt;&gt;0,Q15&lt;&gt;0),(EXP(LN(Q15/O15)/(Q$6-O$6))-1)*100,0)</f>
        <v>-0.60853339230130254</v>
      </c>
      <c r="S89" s="18">
        <f t="shared" si="104"/>
        <v>-0.60853339230129144</v>
      </c>
      <c r="T89" s="18">
        <f t="shared" si="105"/>
        <v>2.4202863025726051</v>
      </c>
      <c r="U89" s="18">
        <f t="shared" si="106"/>
        <v>1.9905663247063554</v>
      </c>
      <c r="W89" t="str">
        <f t="shared" si="107"/>
        <v>32 Health and social care associate professionals</v>
      </c>
      <c r="X89" s="18">
        <f t="shared" si="108"/>
        <v>3.0409430468774756</v>
      </c>
      <c r="Y89" s="18">
        <f t="shared" si="108"/>
        <v>-1.6623683304655912</v>
      </c>
      <c r="Z89" s="18">
        <f t="shared" si="108"/>
        <v>0.60252797155291304</v>
      </c>
      <c r="AA89" s="18">
        <f t="shared" si="108"/>
        <v>0.42511469463746288</v>
      </c>
      <c r="AB89" s="18">
        <f t="shared" si="109"/>
        <v>0.4842176630475814</v>
      </c>
      <c r="AD89" s="18">
        <f t="shared" si="110"/>
        <v>0.4842176630475814</v>
      </c>
      <c r="AE89" s="18">
        <f t="shared" si="111"/>
        <v>3.2690801211554543</v>
      </c>
      <c r="AF89" s="18">
        <f t="shared" si="112"/>
        <v>3.5816951851414647</v>
      </c>
    </row>
    <row r="90" spans="1:32" x14ac:dyDescent="0.2">
      <c r="A90" t="str">
        <f t="shared" si="95"/>
        <v>33 Protective service occupations</v>
      </c>
      <c r="B90" s="18">
        <f t="shared" si="96"/>
        <v>1.5370342319982466</v>
      </c>
      <c r="C90" s="18">
        <f t="shared" si="96"/>
        <v>7.1340811396731985</v>
      </c>
      <c r="D90" s="18">
        <f t="shared" si="96"/>
        <v>3.2725886253929914</v>
      </c>
      <c r="E90" s="18">
        <f t="shared" si="96"/>
        <v>1.3168879986678705</v>
      </c>
      <c r="F90" s="18">
        <f t="shared" si="97"/>
        <v>1.964638115808337</v>
      </c>
      <c r="H90" s="18">
        <f t="shared" si="98"/>
        <v>1.964638115808337</v>
      </c>
      <c r="I90" s="18">
        <f t="shared" si="99"/>
        <v>2.3928234857032438</v>
      </c>
      <c r="J90" s="18">
        <f t="shared" si="100"/>
        <v>3.8588836549810379</v>
      </c>
      <c r="L90" t="str">
        <f t="shared" si="101"/>
        <v>33 Protective service occupations</v>
      </c>
      <c r="M90" s="18">
        <f t="shared" si="102"/>
        <v>1.0364434939276412</v>
      </c>
      <c r="N90" s="18">
        <f t="shared" si="102"/>
        <v>4.9458685593166907</v>
      </c>
      <c r="O90" s="18">
        <f t="shared" si="102"/>
        <v>2.2583840744609063</v>
      </c>
      <c r="P90" s="18">
        <f t="shared" si="102"/>
        <v>0.69467194729984083</v>
      </c>
      <c r="Q90" s="18">
        <f t="shared" si="103"/>
        <v>1.213234221775128</v>
      </c>
      <c r="S90" s="18">
        <f t="shared" si="104"/>
        <v>1.213234221775128</v>
      </c>
      <c r="T90" s="18">
        <f t="shared" si="105"/>
        <v>1.9183734309602851</v>
      </c>
      <c r="U90" s="18">
        <f t="shared" si="106"/>
        <v>2.8671066078485241</v>
      </c>
      <c r="W90" t="str">
        <f t="shared" si="107"/>
        <v>33 Protective service occupations</v>
      </c>
      <c r="X90" s="18">
        <f t="shared" si="108"/>
        <v>3.1028017267099361</v>
      </c>
      <c r="Y90" s="18">
        <f t="shared" si="108"/>
        <v>13.641516525479226</v>
      </c>
      <c r="Z90" s="18">
        <f t="shared" si="108"/>
        <v>5.8697715929259875</v>
      </c>
      <c r="AA90" s="18">
        <f t="shared" si="108"/>
        <v>2.6345431691731536</v>
      </c>
      <c r="AB90" s="18">
        <f t="shared" si="109"/>
        <v>3.7018158543259405</v>
      </c>
      <c r="AD90" s="18">
        <f t="shared" si="110"/>
        <v>3.7018158543259405</v>
      </c>
      <c r="AE90" s="18">
        <f t="shared" si="111"/>
        <v>3.55700241739898</v>
      </c>
      <c r="AF90" s="18">
        <f t="shared" si="112"/>
        <v>6.0520407118801689</v>
      </c>
    </row>
    <row r="91" spans="1:32" x14ac:dyDescent="0.2">
      <c r="A91" t="str">
        <f t="shared" si="95"/>
        <v>34 Culture, media and sports occupations</v>
      </c>
      <c r="B91" s="18">
        <f t="shared" si="96"/>
        <v>-1.2462584993591208</v>
      </c>
      <c r="C91" s="18">
        <f t="shared" si="96"/>
        <v>15.016469546519806</v>
      </c>
      <c r="D91" s="18">
        <f t="shared" si="96"/>
        <v>0.6899549187727283</v>
      </c>
      <c r="E91" s="18">
        <f t="shared" si="96"/>
        <v>0.96623530757726783</v>
      </c>
      <c r="F91" s="18">
        <f t="shared" si="97"/>
        <v>0.87405771629391893</v>
      </c>
      <c r="H91" s="18">
        <f t="shared" si="98"/>
        <v>0.87405771629391893</v>
      </c>
      <c r="I91" s="18">
        <f t="shared" si="99"/>
        <v>2.7316184397113696</v>
      </c>
      <c r="J91" s="18">
        <f t="shared" si="100"/>
        <v>3.3429352780324662</v>
      </c>
      <c r="L91" t="str">
        <f t="shared" si="101"/>
        <v>34 Culture, media and sports occupations</v>
      </c>
      <c r="M91" s="18">
        <f t="shared" si="102"/>
        <v>-2.0387552347492233</v>
      </c>
      <c r="N91" s="18">
        <f t="shared" si="102"/>
        <v>10.540481294512748</v>
      </c>
      <c r="O91" s="18">
        <f t="shared" si="102"/>
        <v>0.99256512287795307</v>
      </c>
      <c r="P91" s="18">
        <f t="shared" si="102"/>
        <v>0.95907419526846116</v>
      </c>
      <c r="Q91" s="18">
        <f t="shared" si="103"/>
        <v>0.97023660360235908</v>
      </c>
      <c r="S91" s="18">
        <f t="shared" si="104"/>
        <v>0.97023660360235908</v>
      </c>
      <c r="T91" s="18">
        <f t="shared" si="105"/>
        <v>2.4462595062483716</v>
      </c>
      <c r="U91" s="18">
        <f t="shared" si="106"/>
        <v>3.1519329584444256</v>
      </c>
      <c r="W91" t="str">
        <f t="shared" si="107"/>
        <v>34 Culture, media and sports occupations</v>
      </c>
      <c r="X91" s="18">
        <f t="shared" si="108"/>
        <v>-0.20757618667391897</v>
      </c>
      <c r="Y91" s="18">
        <f t="shared" si="108"/>
        <v>20.61763104350165</v>
      </c>
      <c r="Z91" s="18">
        <f>IF(AND(AA$6-Z$6 &lt;&gt; 0,Z17&lt;&gt;0,AA17&lt;&gt;0),(EXP(LN(AA17/Z17)/(AA$6-Z$6))-1)*100,0)</f>
        <v>0.33837296406076245</v>
      </c>
      <c r="AA91" s="18">
        <f t="shared" si="108"/>
        <v>0.97471322587587839</v>
      </c>
      <c r="AB91" s="18">
        <f t="shared" si="109"/>
        <v>0.76215266074928234</v>
      </c>
      <c r="AD91" s="18">
        <f t="shared" si="110"/>
        <v>0.76215266074928234</v>
      </c>
      <c r="AE91" s="18">
        <f t="shared" si="111"/>
        <v>3.0457750278586548</v>
      </c>
      <c r="AF91" s="18">
        <f t="shared" si="112"/>
        <v>3.5560668487856661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1.9516257971396334</v>
      </c>
      <c r="C92" s="18">
        <f t="shared" si="96"/>
        <v>1.120716634022223</v>
      </c>
      <c r="D92" s="18">
        <f t="shared" si="96"/>
        <v>-0.52945104133137466</v>
      </c>
      <c r="E92" s="18">
        <f t="shared" si="96"/>
        <v>0.3345866492729721</v>
      </c>
      <c r="F92" s="18">
        <f t="shared" si="97"/>
        <v>4.5743361380146119E-2</v>
      </c>
      <c r="H92" s="18">
        <f t="shared" si="98"/>
        <v>4.5743361380146119E-2</v>
      </c>
      <c r="I92" s="18">
        <f t="shared" si="99"/>
        <v>2.5509514330770866</v>
      </c>
      <c r="J92" s="18">
        <f t="shared" si="100"/>
        <v>2.5831331535554725</v>
      </c>
      <c r="L92" t="str">
        <f t="shared" si="101"/>
        <v>35 Business and public service associate professionals</v>
      </c>
      <c r="M92" s="18">
        <f t="shared" si="102"/>
        <v>1.5887968020669163</v>
      </c>
      <c r="N92" s="18">
        <f t="shared" si="102"/>
        <v>1.416751176701192</v>
      </c>
      <c r="O92" s="18">
        <f t="shared" si="102"/>
        <v>-1.0129134096447667</v>
      </c>
      <c r="P92" s="18">
        <f t="shared" si="102"/>
        <v>9.4214928926739105E-2</v>
      </c>
      <c r="Q92" s="18">
        <f t="shared" si="103"/>
        <v>-0.2761969176089063</v>
      </c>
      <c r="S92" s="18">
        <f t="shared" si="104"/>
        <v>-0.2761969176089063</v>
      </c>
      <c r="T92" s="18">
        <f t="shared" si="105"/>
        <v>2.1717069705047498</v>
      </c>
      <c r="U92" s="18">
        <f t="shared" si="106"/>
        <v>1.968352743746471</v>
      </c>
      <c r="W92" t="str">
        <f t="shared" si="107"/>
        <v>35 Business and public service associate professionals</v>
      </c>
      <c r="X92" s="18">
        <f t="shared" si="108"/>
        <v>2.3720163223597934</v>
      </c>
      <c r="Y92" s="18">
        <f t="shared" si="108"/>
        <v>0.78423925883690515</v>
      </c>
      <c r="Z92" s="18">
        <f t="shared" si="108"/>
        <v>1.2227473423753743E-2</v>
      </c>
      <c r="AA92" s="18">
        <f t="shared" si="108"/>
        <v>0.5899651323767463</v>
      </c>
      <c r="AB92" s="18">
        <f t="shared" si="109"/>
        <v>0.39701603936597163</v>
      </c>
      <c r="AD92" s="18">
        <f t="shared" si="110"/>
        <v>0.39701603936597163</v>
      </c>
      <c r="AE92" s="18">
        <f t="shared" si="111"/>
        <v>2.9619293066292851</v>
      </c>
      <c r="AF92" s="18">
        <f t="shared" si="112"/>
        <v>3.2283456008739941</v>
      </c>
    </row>
    <row r="93" spans="1:32" x14ac:dyDescent="0.2">
      <c r="A93" t="str">
        <f t="shared" si="95"/>
        <v>41 Administrative occupations</v>
      </c>
      <c r="B93" s="18">
        <f t="shared" si="96"/>
        <v>-0.51952227607765522</v>
      </c>
      <c r="C93" s="18">
        <f t="shared" si="96"/>
        <v>3.030091040993077</v>
      </c>
      <c r="D93" s="18">
        <f t="shared" si="96"/>
        <v>-1.9565207454734668</v>
      </c>
      <c r="E93" s="18">
        <f t="shared" si="96"/>
        <v>-0.85760597719051201</v>
      </c>
      <c r="F93" s="18">
        <f t="shared" si="97"/>
        <v>-1.2252726959334326</v>
      </c>
      <c r="H93" s="18">
        <f t="shared" si="98"/>
        <v>-1.2252726959334326</v>
      </c>
      <c r="I93" s="18">
        <f t="shared" si="99"/>
        <v>2.5212134203508763</v>
      </c>
      <c r="J93" s="18">
        <f t="shared" si="100"/>
        <v>1.6803217014336846</v>
      </c>
      <c r="L93" t="str">
        <f t="shared" si="101"/>
        <v>41 Administrative occupations</v>
      </c>
      <c r="M93" s="18">
        <f t="shared" si="102"/>
        <v>-0.67389181193681091</v>
      </c>
      <c r="N93" s="18">
        <f t="shared" si="102"/>
        <v>15.946647754017329</v>
      </c>
      <c r="O93" s="18">
        <f t="shared" si="102"/>
        <v>-1.7526316734687852</v>
      </c>
      <c r="P93" s="18">
        <f t="shared" si="102"/>
        <v>0.13992063280223732</v>
      </c>
      <c r="Q93" s="18">
        <f t="shared" si="103"/>
        <v>-0.49494656203954435</v>
      </c>
      <c r="S93" s="18">
        <f t="shared" si="104"/>
        <v>-0.49494656203954435</v>
      </c>
      <c r="T93" s="18">
        <f t="shared" si="105"/>
        <v>2.0022875842784726</v>
      </c>
      <c r="U93" s="18">
        <f t="shared" si="106"/>
        <v>1.6306867645785594</v>
      </c>
      <c r="W93" t="str">
        <f t="shared" si="107"/>
        <v>41 Administrative occupations</v>
      </c>
      <c r="X93" s="18">
        <f t="shared" si="108"/>
        <v>-0.46467009252536551</v>
      </c>
      <c r="Y93" s="18">
        <f t="shared" si="108"/>
        <v>-1.5354673618595438</v>
      </c>
      <c r="Z93" s="18">
        <f t="shared" si="108"/>
        <v>-2.0418861766356766</v>
      </c>
      <c r="AA93" s="18">
        <f t="shared" si="108"/>
        <v>-1.3076467330486174</v>
      </c>
      <c r="AB93" s="18">
        <f t="shared" si="109"/>
        <v>-1.5530026804512431</v>
      </c>
      <c r="AD93" s="18">
        <f t="shared" si="110"/>
        <v>-1.5530026804512431</v>
      </c>
      <c r="AE93" s="18">
        <f t="shared" si="111"/>
        <v>2.7268033711764117</v>
      </c>
      <c r="AF93" s="18">
        <f t="shared" si="112"/>
        <v>1.7008813081243135</v>
      </c>
    </row>
    <row r="94" spans="1:32" x14ac:dyDescent="0.2">
      <c r="A94" t="str">
        <f t="shared" si="95"/>
        <v>42 Secretarial and related occupations</v>
      </c>
      <c r="B94" s="18">
        <f t="shared" si="96"/>
        <v>-2.2084924678697604</v>
      </c>
      <c r="C94" s="18">
        <f t="shared" si="96"/>
        <v>-4.7929534037105874</v>
      </c>
      <c r="D94" s="18">
        <f t="shared" si="96"/>
        <v>-0.13043784895384603</v>
      </c>
      <c r="E94" s="18">
        <f t="shared" si="96"/>
        <v>-1.1513667170250264</v>
      </c>
      <c r="F94" s="18">
        <f t="shared" si="97"/>
        <v>-0.81222201354189671</v>
      </c>
      <c r="H94" s="18">
        <f t="shared" si="98"/>
        <v>-0.81222201354189671</v>
      </c>
      <c r="I94" s="18">
        <f t="shared" si="99"/>
        <v>2.897781846763392</v>
      </c>
      <c r="J94" s="18">
        <f t="shared" si="100"/>
        <v>2.3642483334223252</v>
      </c>
      <c r="L94" t="str">
        <f t="shared" si="101"/>
        <v>42 Secretarial and related occupations</v>
      </c>
      <c r="M94" s="18">
        <f t="shared" si="102"/>
        <v>-4.8024624832641916</v>
      </c>
      <c r="N94" s="18">
        <f t="shared" si="102"/>
        <v>-9.2358999146037632</v>
      </c>
      <c r="O94" s="18">
        <f t="shared" si="102"/>
        <v>4.5696113863954002</v>
      </c>
      <c r="P94" s="18">
        <f t="shared" si="102"/>
        <v>1.1156739895524348</v>
      </c>
      <c r="Q94" s="18">
        <f t="shared" si="103"/>
        <v>2.254120743891197</v>
      </c>
      <c r="S94" s="18">
        <f t="shared" si="104"/>
        <v>2.254120743891197</v>
      </c>
      <c r="T94" s="18">
        <f t="shared" si="105"/>
        <v>2.3128863532563715</v>
      </c>
      <c r="U94" s="18">
        <f t="shared" si="106"/>
        <v>4.0201861206631051</v>
      </c>
      <c r="W94" t="str">
        <f t="shared" si="107"/>
        <v>42 Secretarial and related occupations</v>
      </c>
      <c r="X94" s="18">
        <f t="shared" si="108"/>
        <v>-2.0693277206995431</v>
      </c>
      <c r="Y94" s="18">
        <f t="shared" si="108"/>
        <v>-4.5709767960985808</v>
      </c>
      <c r="Z94" s="18">
        <f t="shared" si="108"/>
        <v>-0.37703019599599763</v>
      </c>
      <c r="AA94" s="18">
        <f t="shared" si="108"/>
        <v>-1.3047669062472789</v>
      </c>
      <c r="AB94" s="18">
        <f t="shared" si="109"/>
        <v>-0.99648527850633162</v>
      </c>
      <c r="AD94" s="18">
        <f t="shared" si="110"/>
        <v>-0.99648527850633162</v>
      </c>
      <c r="AE94" s="18">
        <f t="shared" si="111"/>
        <v>2.9244480996305722</v>
      </c>
      <c r="AF94" s="18">
        <f t="shared" si="112"/>
        <v>2.2754555894746176</v>
      </c>
    </row>
    <row r="95" spans="1:32" x14ac:dyDescent="0.2">
      <c r="A95" t="str">
        <f t="shared" si="95"/>
        <v>51 Skilled agricultural and related trades</v>
      </c>
      <c r="B95" s="18">
        <f t="shared" si="96"/>
        <v>0.16061080789404603</v>
      </c>
      <c r="C95" s="18">
        <f t="shared" si="96"/>
        <v>-4.6883576748285138</v>
      </c>
      <c r="D95" s="18">
        <f t="shared" si="96"/>
        <v>1.5275527921477572</v>
      </c>
      <c r="E95" s="18">
        <f t="shared" si="96"/>
        <v>1.7836720662947281</v>
      </c>
      <c r="F95" s="18">
        <f t="shared" si="97"/>
        <v>1.698227266250707</v>
      </c>
      <c r="H95" s="18">
        <f t="shared" si="98"/>
        <v>1.698227266250707</v>
      </c>
      <c r="I95" s="18">
        <f t="shared" si="99"/>
        <v>3.7758044592390849</v>
      </c>
      <c r="J95" s="18">
        <f t="shared" si="100"/>
        <v>4.8366551372051259</v>
      </c>
      <c r="L95" t="str">
        <f t="shared" si="101"/>
        <v>51 Skilled agricultural and related trades</v>
      </c>
      <c r="M95" s="18">
        <f t="shared" si="102"/>
        <v>0.78194729114602346</v>
      </c>
      <c r="N95" s="18">
        <f t="shared" si="102"/>
        <v>-14.916566717232671</v>
      </c>
      <c r="O95" s="18">
        <f t="shared" si="102"/>
        <v>0.48796506735155898</v>
      </c>
      <c r="P95" s="18">
        <f t="shared" si="102"/>
        <v>1.1906589783056809</v>
      </c>
      <c r="Q95" s="18">
        <f t="shared" si="103"/>
        <v>0.95588338577241583</v>
      </c>
      <c r="S95" s="18">
        <f t="shared" si="104"/>
        <v>0.95588338577241583</v>
      </c>
      <c r="T95" s="18">
        <f t="shared" si="105"/>
        <v>3.4210362017732088</v>
      </c>
      <c r="U95" s="18">
        <f t="shared" si="106"/>
        <v>4.033495596048442</v>
      </c>
      <c r="W95" t="str">
        <f t="shared" si="107"/>
        <v>51 Skilled agricultural and related trades</v>
      </c>
      <c r="X95" s="18">
        <f t="shared" si="108"/>
        <v>-3.6030302582244489</v>
      </c>
      <c r="Y95" s="18">
        <f t="shared" si="108"/>
        <v>64.617038912030395</v>
      </c>
      <c r="Z95" s="18">
        <f t="shared" si="108"/>
        <v>4.867475544787836</v>
      </c>
      <c r="AA95" s="18">
        <f t="shared" si="108"/>
        <v>3.3109079823830267</v>
      </c>
      <c r="AB95" s="18">
        <f t="shared" si="109"/>
        <v>3.827179594766994</v>
      </c>
      <c r="AD95" s="18">
        <f t="shared" si="110"/>
        <v>3.827179594766994</v>
      </c>
      <c r="AE95" s="18">
        <f t="shared" si="111"/>
        <v>4.8996429793266572</v>
      </c>
      <c r="AF95" s="18">
        <f t="shared" si="112"/>
        <v>7.120208805921413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1.3167846566394914</v>
      </c>
      <c r="C96" s="18">
        <f t="shared" si="96"/>
        <v>-12.025065816603375</v>
      </c>
      <c r="D96" s="18">
        <f t="shared" si="96"/>
        <v>0.80969078745962708</v>
      </c>
      <c r="E96" s="18">
        <f t="shared" si="96"/>
        <v>-0.33158473451380122</v>
      </c>
      <c r="F96" s="18">
        <f t="shared" si="97"/>
        <v>4.739755887188668E-2</v>
      </c>
      <c r="H96" s="18">
        <f t="shared" si="98"/>
        <v>4.739755887188668E-2</v>
      </c>
      <c r="I96" s="18">
        <f t="shared" si="99"/>
        <v>2.3067194583179074</v>
      </c>
      <c r="J96" s="18">
        <f t="shared" si="100"/>
        <v>2.341195269343066</v>
      </c>
      <c r="L96" t="str">
        <f t="shared" si="101"/>
        <v>52 Skilled metal, electrical and electronic trades</v>
      </c>
      <c r="M96" s="18">
        <f t="shared" si="102"/>
        <v>0.91885145470695928</v>
      </c>
      <c r="N96" s="18">
        <f t="shared" si="102"/>
        <v>-11.580225393808409</v>
      </c>
      <c r="O96" s="18">
        <f t="shared" si="102"/>
        <v>-7.3623719022275491E-2</v>
      </c>
      <c r="P96" s="18">
        <f t="shared" si="102"/>
        <v>-0.46906680417050373</v>
      </c>
      <c r="Q96" s="18">
        <f t="shared" si="103"/>
        <v>-0.33742662725800843</v>
      </c>
      <c r="S96" s="18">
        <f t="shared" si="104"/>
        <v>-0.33742662725800843</v>
      </c>
      <c r="T96" s="18">
        <f t="shared" si="105"/>
        <v>2.1435442974493624</v>
      </c>
      <c r="U96" s="18">
        <f t="shared" si="106"/>
        <v>1.8944312026592192</v>
      </c>
      <c r="W96" t="str">
        <f t="shared" si="107"/>
        <v>52 Skilled metal, electrical and electronic trades</v>
      </c>
      <c r="X96" s="18">
        <f t="shared" si="108"/>
        <v>14.097168685352845</v>
      </c>
      <c r="Y96" s="18">
        <f t="shared" si="108"/>
        <v>-22.629816873524366</v>
      </c>
      <c r="Z96" s="18">
        <f t="shared" si="108"/>
        <v>17.735774468406085</v>
      </c>
      <c r="AA96" s="18">
        <f t="shared" si="108"/>
        <v>1.1977650103847548</v>
      </c>
      <c r="AB96" s="18">
        <f t="shared" si="109"/>
        <v>6.4347462308591119</v>
      </c>
      <c r="AD96" s="18">
        <f t="shared" si="110"/>
        <v>6.4347462308591119</v>
      </c>
      <c r="AE96" s="18">
        <f t="shared" si="111"/>
        <v>5.756646118118991</v>
      </c>
      <c r="AF96" s="18">
        <f t="shared" si="112"/>
        <v>9.429183728580437</v>
      </c>
    </row>
    <row r="97" spans="1:32" x14ac:dyDescent="0.2">
      <c r="A97" t="str">
        <f t="shared" si="95"/>
        <v>53 Skilled construction and building trades</v>
      </c>
      <c r="B97" s="18">
        <f t="shared" si="96"/>
        <v>-3.3000037115472503</v>
      </c>
      <c r="C97" s="18">
        <f t="shared" si="96"/>
        <v>-21.301474291276946</v>
      </c>
      <c r="D97" s="18">
        <f t="shared" si="96"/>
        <v>2.782456178051107</v>
      </c>
      <c r="E97" s="18">
        <f t="shared" si="96"/>
        <v>0.65599100707702807</v>
      </c>
      <c r="F97" s="18">
        <f t="shared" si="97"/>
        <v>1.3598789640981268</v>
      </c>
      <c r="H97" s="18">
        <f t="shared" si="98"/>
        <v>1.3598789640981268</v>
      </c>
      <c r="I97" s="18">
        <f t="shared" si="99"/>
        <v>2.7480489315163226</v>
      </c>
      <c r="J97" s="18">
        <f t="shared" si="100"/>
        <v>3.7071746146430495</v>
      </c>
      <c r="L97" t="str">
        <f t="shared" si="101"/>
        <v>53 Skilled construction and building trades</v>
      </c>
      <c r="M97" s="18">
        <f t="shared" si="102"/>
        <v>-3.8286788484976131</v>
      </c>
      <c r="N97" s="18">
        <f t="shared" si="102"/>
        <v>-21.236523427071528</v>
      </c>
      <c r="O97" s="18">
        <f t="shared" si="102"/>
        <v>2.6959058174556905</v>
      </c>
      <c r="P97" s="18">
        <f t="shared" si="102"/>
        <v>0.54212448030475091</v>
      </c>
      <c r="Q97" s="18">
        <f t="shared" si="103"/>
        <v>1.2549853419383306</v>
      </c>
      <c r="S97" s="18">
        <f t="shared" si="104"/>
        <v>1.2549853419383306</v>
      </c>
      <c r="T97" s="18">
        <f t="shared" si="105"/>
        <v>2.6913751288908161</v>
      </c>
      <c r="U97" s="18">
        <f t="shared" si="106"/>
        <v>3.5809554518359432</v>
      </c>
      <c r="W97" t="str">
        <f t="shared" si="107"/>
        <v>53 Skilled construction and building trades</v>
      </c>
      <c r="X97" s="18">
        <f t="shared" si="108"/>
        <v>11.353242180311906</v>
      </c>
      <c r="Y97" s="18">
        <f t="shared" si="108"/>
        <v>-22.564950134689177</v>
      </c>
      <c r="Z97" s="18">
        <f t="shared" si="108"/>
        <v>4.4379117357937092</v>
      </c>
      <c r="AA97" s="18">
        <f t="shared" si="108"/>
        <v>2.5483692668946123</v>
      </c>
      <c r="AB97" s="18">
        <f t="shared" si="109"/>
        <v>3.1743873817053458</v>
      </c>
      <c r="AD97" s="18">
        <f t="shared" si="110"/>
        <v>3.1743873817053458</v>
      </c>
      <c r="AE97" s="18">
        <f t="shared" si="111"/>
        <v>3.7880821412337395</v>
      </c>
      <c r="AF97" s="18">
        <f t="shared" si="112"/>
        <v>5.8454672232486349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-7.2239856171774086E-3</v>
      </c>
      <c r="C98" s="18">
        <f t="shared" si="96"/>
        <v>-12.230215752450713</v>
      </c>
      <c r="D98" s="18">
        <f t="shared" si="96"/>
        <v>0.77588805644082104</v>
      </c>
      <c r="E98" s="18">
        <f t="shared" si="96"/>
        <v>0.74375130900785624</v>
      </c>
      <c r="F98" s="18">
        <f t="shared" si="97"/>
        <v>0.7544624193029037</v>
      </c>
      <c r="H98" s="18">
        <f t="shared" si="98"/>
        <v>0.7544624193029037</v>
      </c>
      <c r="I98" s="18">
        <f t="shared" si="99"/>
        <v>2.5177145602440332</v>
      </c>
      <c r="J98" s="18">
        <f t="shared" si="100"/>
        <v>3.0589807650404532</v>
      </c>
      <c r="L98" t="str">
        <f t="shared" si="101"/>
        <v>54 Textiles, printing and other skilled trades</v>
      </c>
      <c r="M98" s="18">
        <f t="shared" si="102"/>
        <v>0.31369892925410259</v>
      </c>
      <c r="N98" s="18">
        <f t="shared" si="102"/>
        <v>-18.651483665818002</v>
      </c>
      <c r="O98" s="18">
        <f t="shared" si="102"/>
        <v>0.91559089291337603</v>
      </c>
      <c r="P98" s="18">
        <f t="shared" si="102"/>
        <v>0.97219127857011145</v>
      </c>
      <c r="Q98" s="18">
        <f t="shared" si="103"/>
        <v>0.95332095696585295</v>
      </c>
      <c r="S98" s="18">
        <f t="shared" si="104"/>
        <v>0.95332095696585295</v>
      </c>
      <c r="T98" s="18">
        <f t="shared" si="105"/>
        <v>2.1548703910688971</v>
      </c>
      <c r="U98" s="18">
        <f t="shared" si="106"/>
        <v>2.8747711975738222</v>
      </c>
      <c r="W98" t="str">
        <f t="shared" si="107"/>
        <v>54 Textiles, printing and other skilled trades</v>
      </c>
      <c r="X98" s="18">
        <f t="shared" si="108"/>
        <v>-0.83718367376688363</v>
      </c>
      <c r="Y98" s="18">
        <f t="shared" si="108"/>
        <v>4.8629148236178033</v>
      </c>
      <c r="Z98" s="18">
        <f t="shared" si="108"/>
        <v>0.48491973233206753</v>
      </c>
      <c r="AA98" s="18">
        <f t="shared" si="108"/>
        <v>0.24594535071877921</v>
      </c>
      <c r="AB98" s="18">
        <f t="shared" si="109"/>
        <v>0.32554026312876516</v>
      </c>
      <c r="AD98" s="18">
        <f t="shared" si="110"/>
        <v>0.32554026312876516</v>
      </c>
      <c r="AE98" s="18">
        <f t="shared" si="111"/>
        <v>3.214566051987755</v>
      </c>
      <c r="AF98" s="18">
        <f t="shared" si="112"/>
        <v>3.4253967720799583</v>
      </c>
    </row>
    <row r="99" spans="1:32" x14ac:dyDescent="0.2">
      <c r="A99" t="str">
        <f t="shared" si="95"/>
        <v>61 Caring personal service occupations</v>
      </c>
      <c r="B99" s="18">
        <f t="shared" si="96"/>
        <v>1.1496481679867721</v>
      </c>
      <c r="C99" s="18">
        <f t="shared" si="96"/>
        <v>-4.79104643999686</v>
      </c>
      <c r="D99" s="18">
        <f t="shared" si="96"/>
        <v>1.6251466789483748</v>
      </c>
      <c r="E99" s="18">
        <f t="shared" si="96"/>
        <v>0.54762360422273559</v>
      </c>
      <c r="F99" s="18">
        <f t="shared" si="97"/>
        <v>0.90552251105682213</v>
      </c>
      <c r="H99" s="18">
        <f t="shared" si="98"/>
        <v>0.90552251105682213</v>
      </c>
      <c r="I99" s="18">
        <f t="shared" si="99"/>
        <v>3.1625808943995359</v>
      </c>
      <c r="J99" s="18">
        <f t="shared" si="100"/>
        <v>3.7617915892098619</v>
      </c>
      <c r="L99" t="str">
        <f t="shared" si="101"/>
        <v>61 Caring personal service occupations</v>
      </c>
      <c r="M99" s="18">
        <f t="shared" si="102"/>
        <v>2.7130059837793929</v>
      </c>
      <c r="N99" s="18">
        <f t="shared" si="102"/>
        <v>-4.3659935478090777</v>
      </c>
      <c r="O99" s="18">
        <f t="shared" si="102"/>
        <v>4.0146215538571228</v>
      </c>
      <c r="P99" s="18">
        <f t="shared" si="102"/>
        <v>1.2694191955659795</v>
      </c>
      <c r="Q99" s="18">
        <f t="shared" si="103"/>
        <v>2.1763404430715338</v>
      </c>
      <c r="S99" s="18">
        <f t="shared" si="104"/>
        <v>2.1763404430715338</v>
      </c>
      <c r="T99" s="18">
        <f t="shared" si="105"/>
        <v>3.1046574737439991</v>
      </c>
      <c r="U99" s="18">
        <f t="shared" si="106"/>
        <v>4.5993949729254968</v>
      </c>
      <c r="W99" t="str">
        <f t="shared" si="107"/>
        <v>61 Caring personal service occupations</v>
      </c>
      <c r="X99" s="18">
        <f t="shared" si="108"/>
        <v>0.66722819432161184</v>
      </c>
      <c r="Y99" s="18">
        <f t="shared" si="108"/>
        <v>-4.9289563710629647</v>
      </c>
      <c r="Z99" s="18">
        <f t="shared" si="108"/>
        <v>0.79426041746932796</v>
      </c>
      <c r="AA99" s="18">
        <f t="shared" si="108"/>
        <v>0.25915741835245143</v>
      </c>
      <c r="AB99" s="18">
        <f t="shared" si="109"/>
        <v>0.43720869443659716</v>
      </c>
      <c r="AD99" s="18">
        <f t="shared" si="110"/>
        <v>0.43720869443659716</v>
      </c>
      <c r="AE99" s="18">
        <f t="shared" si="111"/>
        <v>3.1813875010449078</v>
      </c>
      <c r="AF99" s="18">
        <f t="shared" si="112"/>
        <v>3.4666116874630282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2.3560660210190543</v>
      </c>
      <c r="C100" s="18">
        <f t="shared" si="96"/>
        <v>-9.5275758468792997</v>
      </c>
      <c r="D100" s="18">
        <f t="shared" si="96"/>
        <v>1.253301140752372</v>
      </c>
      <c r="E100" s="18">
        <f t="shared" si="96"/>
        <v>0.72147695896174202</v>
      </c>
      <c r="F100" s="18">
        <f t="shared" si="97"/>
        <v>0.89844058608392618</v>
      </c>
      <c r="H100" s="18">
        <f t="shared" si="98"/>
        <v>0.89844058608392618</v>
      </c>
      <c r="I100" s="18">
        <f t="shared" si="99"/>
        <v>3.0043024581148048</v>
      </c>
      <c r="J100" s="18">
        <f t="shared" si="100"/>
        <v>3.6110860088371277</v>
      </c>
      <c r="L100" t="str">
        <f t="shared" si="101"/>
        <v>62 Leisure, travel and related personal service occupations</v>
      </c>
      <c r="M100" s="18">
        <f t="shared" si="102"/>
        <v>3.9680176082922847</v>
      </c>
      <c r="N100" s="18">
        <f t="shared" si="102"/>
        <v>-4.2494443384678444</v>
      </c>
      <c r="O100" s="18">
        <f t="shared" si="102"/>
        <v>1.3042884324528492</v>
      </c>
      <c r="P100" s="18">
        <f t="shared" si="102"/>
        <v>0.99094680048854578</v>
      </c>
      <c r="Q100" s="18">
        <f t="shared" si="103"/>
        <v>1.0952861751968301</v>
      </c>
      <c r="S100" s="18">
        <f t="shared" si="104"/>
        <v>1.0952861751968301</v>
      </c>
      <c r="T100" s="18">
        <f t="shared" si="105"/>
        <v>2.6669196632606251</v>
      </c>
      <c r="U100" s="18">
        <f t="shared" si="106"/>
        <v>3.4431133534574165</v>
      </c>
      <c r="W100" t="str">
        <f t="shared" si="107"/>
        <v>62 Leisure, travel and related personal service occupations</v>
      </c>
      <c r="X100" s="18">
        <f t="shared" si="108"/>
        <v>1.5121386529852066</v>
      </c>
      <c r="Y100" s="18">
        <f t="shared" si="108"/>
        <v>-12.460765070833391</v>
      </c>
      <c r="Z100" s="18">
        <f t="shared" si="108"/>
        <v>1.2222581138429112</v>
      </c>
      <c r="AA100" s="18">
        <f t="shared" si="108"/>
        <v>0.55376892719400939</v>
      </c>
      <c r="AB100" s="18">
        <f t="shared" si="109"/>
        <v>0.77610667541909706</v>
      </c>
      <c r="AD100" s="18">
        <f t="shared" si="110"/>
        <v>0.77610667541909706</v>
      </c>
      <c r="AE100" s="18">
        <f t="shared" si="111"/>
        <v>3.2020654739877141</v>
      </c>
      <c r="AF100" s="18">
        <f t="shared" si="112"/>
        <v>3.711355957186746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-2.4948617823134733</v>
      </c>
      <c r="C101" s="18">
        <f t="shared" si="96"/>
        <v>25.264597939150303</v>
      </c>
      <c r="D101" s="18">
        <f t="shared" si="96"/>
        <v>-3.4720290667923037</v>
      </c>
      <c r="E101" s="18">
        <f t="shared" si="96"/>
        <v>0.59847213781780706</v>
      </c>
      <c r="F101" s="18">
        <f t="shared" si="97"/>
        <v>-0.77708487147098992</v>
      </c>
      <c r="H101" s="18">
        <f t="shared" si="98"/>
        <v>-0.77708487147098992</v>
      </c>
      <c r="I101" s="18">
        <f t="shared" si="99"/>
        <v>2.5494548474992218</v>
      </c>
      <c r="J101" s="18">
        <f t="shared" si="100"/>
        <v>2.0127023101260466</v>
      </c>
      <c r="L101" t="str">
        <f t="shared" si="101"/>
        <v>63 Community and civil enforcement occupations</v>
      </c>
      <c r="M101" s="18">
        <f t="shared" si="102"/>
        <v>-5.9400629908541447</v>
      </c>
      <c r="N101" s="18">
        <f t="shared" si="102"/>
        <v>48.14408566983559</v>
      </c>
      <c r="O101" s="18">
        <f t="shared" si="102"/>
        <v>-7.9165639450749943</v>
      </c>
      <c r="P101" s="18">
        <f t="shared" si="102"/>
        <v>1.2175165725364812</v>
      </c>
      <c r="Q101" s="18">
        <f t="shared" si="103"/>
        <v>-1.9236509861513373</v>
      </c>
      <c r="S101" s="18">
        <f t="shared" si="104"/>
        <v>-1.9236509861513373</v>
      </c>
      <c r="T101" s="18">
        <f t="shared" si="105"/>
        <v>1.8696471014383542</v>
      </c>
      <c r="U101" s="18">
        <f t="shared" si="106"/>
        <v>0.43669792000617935</v>
      </c>
      <c r="W101" t="str">
        <f t="shared" si="107"/>
        <v>63 Community and civil enforcement occupations</v>
      </c>
      <c r="X101" s="18">
        <f t="shared" si="108"/>
        <v>5.7228698840980918</v>
      </c>
      <c r="Y101" s="18">
        <f t="shared" si="108"/>
        <v>-15.614130241602165</v>
      </c>
      <c r="Z101" s="18">
        <f t="shared" si="108"/>
        <v>6.8076027397031558</v>
      </c>
      <c r="AA101" s="18">
        <f t="shared" si="108"/>
        <v>-0.39549054338899881</v>
      </c>
      <c r="AB101" s="18">
        <f t="shared" si="109"/>
        <v>1.9498809938766071</v>
      </c>
      <c r="AD101" s="18">
        <f t="shared" si="110"/>
        <v>1.9498809938766071</v>
      </c>
      <c r="AE101" s="18">
        <f t="shared" si="111"/>
        <v>4.3473009194754608</v>
      </c>
      <c r="AF101" s="18">
        <f t="shared" si="112"/>
        <v>5.4899158617409238</v>
      </c>
    </row>
    <row r="102" spans="1:32" x14ac:dyDescent="0.2">
      <c r="A102" t="str">
        <f t="shared" si="95"/>
        <v>71 Sales occupations</v>
      </c>
      <c r="B102" s="18">
        <f t="shared" si="96"/>
        <v>-2.7752481975395926</v>
      </c>
      <c r="C102" s="18">
        <f t="shared" si="96"/>
        <v>-2.3707479769114359</v>
      </c>
      <c r="D102" s="18">
        <f t="shared" si="96"/>
        <v>-1.6297978902869326</v>
      </c>
      <c r="E102" s="18">
        <f t="shared" si="96"/>
        <v>-0.46259241584487576</v>
      </c>
      <c r="F102" s="18">
        <f t="shared" si="97"/>
        <v>-0.85319167063855339</v>
      </c>
      <c r="H102" s="18">
        <f t="shared" si="98"/>
        <v>-0.85319167063855339</v>
      </c>
      <c r="I102" s="18">
        <f t="shared" si="99"/>
        <v>2.3407228499068289</v>
      </c>
      <c r="J102" s="18">
        <f t="shared" si="100"/>
        <v>1.7346414429576074</v>
      </c>
      <c r="L102" t="str">
        <f t="shared" si="101"/>
        <v>71 Sales occupations</v>
      </c>
      <c r="M102" s="18">
        <f t="shared" si="102"/>
        <v>-1.3780128058652696</v>
      </c>
      <c r="N102" s="18">
        <f t="shared" si="102"/>
        <v>-2.6111850197546804</v>
      </c>
      <c r="O102" s="18">
        <f t="shared" si="102"/>
        <v>-1.2546083412530606</v>
      </c>
      <c r="P102" s="18">
        <f t="shared" si="102"/>
        <v>-8.498867339471472E-2</v>
      </c>
      <c r="Q102" s="18">
        <f t="shared" si="103"/>
        <v>-0.47639317179926088</v>
      </c>
      <c r="S102" s="18">
        <f t="shared" si="104"/>
        <v>-0.47639317179926088</v>
      </c>
      <c r="T102" s="18">
        <f t="shared" si="105"/>
        <v>1.9538111850637252</v>
      </c>
      <c r="U102" s="18">
        <f t="shared" si="106"/>
        <v>1.5935625579567514</v>
      </c>
      <c r="W102" t="str">
        <f t="shared" si="107"/>
        <v>71 Sales occupations</v>
      </c>
      <c r="X102" s="18">
        <f t="shared" si="108"/>
        <v>-4.0839572136907805</v>
      </c>
      <c r="Y102" s="18">
        <f t="shared" si="108"/>
        <v>-2.12932659988182</v>
      </c>
      <c r="Z102" s="18">
        <f t="shared" si="108"/>
        <v>-2.0104740743139504</v>
      </c>
      <c r="AA102" s="18">
        <f t="shared" si="108"/>
        <v>-0.86879279977639667</v>
      </c>
      <c r="AB102" s="18">
        <f t="shared" si="109"/>
        <v>-1.2508235996177564</v>
      </c>
      <c r="AD102" s="18">
        <f t="shared" si="110"/>
        <v>-1.2508235996177564</v>
      </c>
      <c r="AE102" s="18">
        <f t="shared" si="111"/>
        <v>2.7078756741043319</v>
      </c>
      <c r="AF102" s="18">
        <f t="shared" si="112"/>
        <v>1.872916973512373</v>
      </c>
    </row>
    <row r="103" spans="1:32" x14ac:dyDescent="0.2">
      <c r="A103" t="str">
        <f t="shared" si="95"/>
        <v>72 Customer service occupations</v>
      </c>
      <c r="B103" s="18">
        <f t="shared" si="96"/>
        <v>1.9597595814831781</v>
      </c>
      <c r="C103" s="18">
        <f t="shared" si="96"/>
        <v>0.56594209535472118</v>
      </c>
      <c r="D103" s="18">
        <f t="shared" si="96"/>
        <v>4.9281029627668893</v>
      </c>
      <c r="E103" s="18">
        <f t="shared" si="96"/>
        <v>0.86568154318233947</v>
      </c>
      <c r="F103" s="18">
        <f t="shared" si="97"/>
        <v>2.2020385941383003</v>
      </c>
      <c r="H103" s="18">
        <f t="shared" si="98"/>
        <v>2.2020385941383003</v>
      </c>
      <c r="I103" s="18">
        <f t="shared" si="99"/>
        <v>3.1396532506447361</v>
      </c>
      <c r="J103" s="18">
        <f t="shared" si="100"/>
        <v>4.6464657903792173</v>
      </c>
      <c r="L103" t="str">
        <f t="shared" si="101"/>
        <v>72 Customer service occupations</v>
      </c>
      <c r="M103" s="18">
        <f t="shared" si="102"/>
        <v>-1.4920884171811921</v>
      </c>
      <c r="N103" s="18">
        <f t="shared" si="102"/>
        <v>14.467952905429371</v>
      </c>
      <c r="O103" s="18">
        <f t="shared" si="102"/>
        <v>6.1512150941712918</v>
      </c>
      <c r="P103" s="18">
        <f t="shared" si="102"/>
        <v>1.0505846227798488</v>
      </c>
      <c r="Q103" s="18">
        <f t="shared" si="103"/>
        <v>2.7229643310240581</v>
      </c>
      <c r="S103" s="18">
        <f t="shared" si="104"/>
        <v>2.7229643310240581</v>
      </c>
      <c r="T103" s="18">
        <f t="shared" si="105"/>
        <v>2.5938055978024233</v>
      </c>
      <c r="U103" s="18">
        <f t="shared" si="106"/>
        <v>4.604759038942241</v>
      </c>
      <c r="W103" t="str">
        <f t="shared" si="107"/>
        <v>72 Customer service occupations</v>
      </c>
      <c r="X103" s="18">
        <f t="shared" si="108"/>
        <v>3.8437554443642385</v>
      </c>
      <c r="Y103" s="18">
        <f t="shared" si="108"/>
        <v>-6.0806921896688131</v>
      </c>
      <c r="Z103" s="18">
        <f t="shared" si="108"/>
        <v>4.1882101049950826</v>
      </c>
      <c r="AA103" s="18">
        <f t="shared" si="108"/>
        <v>0.74577670939921514</v>
      </c>
      <c r="AB103" s="18">
        <f t="shared" si="109"/>
        <v>1.8804275118230462</v>
      </c>
      <c r="AD103" s="18">
        <f t="shared" si="110"/>
        <v>1.8804275118230462</v>
      </c>
      <c r="AE103" s="18">
        <f t="shared" si="111"/>
        <v>3.4400067477114993</v>
      </c>
      <c r="AF103" s="18">
        <f t="shared" si="112"/>
        <v>4.6706618862383253</v>
      </c>
    </row>
    <row r="104" spans="1:32" x14ac:dyDescent="0.2">
      <c r="A104" t="str">
        <f t="shared" si="95"/>
        <v>81 Process, plant and machine operatives</v>
      </c>
      <c r="B104" s="18">
        <f t="shared" si="96"/>
        <v>-1.0521484519960378</v>
      </c>
      <c r="C104" s="18">
        <f t="shared" si="96"/>
        <v>-8.4275287522889926</v>
      </c>
      <c r="D104" s="18">
        <f t="shared" si="96"/>
        <v>4.1613746565165144</v>
      </c>
      <c r="E104" s="18">
        <f t="shared" si="96"/>
        <v>0.72564177974314692</v>
      </c>
      <c r="F104" s="18">
        <f t="shared" si="97"/>
        <v>1.8581059944641209</v>
      </c>
      <c r="H104" s="18">
        <f t="shared" si="98"/>
        <v>1.8581059944641209</v>
      </c>
      <c r="I104" s="18">
        <f t="shared" si="99"/>
        <v>2.784564214346319</v>
      </c>
      <c r="J104" s="18">
        <f t="shared" si="100"/>
        <v>4.102881573839956</v>
      </c>
      <c r="L104" t="str">
        <f t="shared" si="101"/>
        <v>81 Process, plant and machine operatives</v>
      </c>
      <c r="M104" s="18">
        <f t="shared" si="102"/>
        <v>-1.3085498289635344</v>
      </c>
      <c r="N104" s="18">
        <f t="shared" si="102"/>
        <v>-11.013717790040356</v>
      </c>
      <c r="O104" s="18">
        <f t="shared" si="102"/>
        <v>3.6410536995826526</v>
      </c>
      <c r="P104" s="18">
        <f t="shared" si="102"/>
        <v>0.35681270840051127</v>
      </c>
      <c r="Q104" s="18">
        <f t="shared" si="103"/>
        <v>1.4398300987277679</v>
      </c>
      <c r="S104" s="18">
        <f t="shared" si="104"/>
        <v>1.4398300987277679</v>
      </c>
      <c r="T104" s="18">
        <f t="shared" si="105"/>
        <v>2.4779783352850249</v>
      </c>
      <c r="U104" s="18">
        <f t="shared" si="106"/>
        <v>3.5306189773697039</v>
      </c>
      <c r="W104" t="str">
        <f t="shared" si="107"/>
        <v>81 Process, plant and machine operatives</v>
      </c>
      <c r="X104" s="18">
        <f t="shared" si="108"/>
        <v>-0.2380963916237766</v>
      </c>
      <c r="Y104" s="18">
        <f t="shared" si="108"/>
        <v>-0.43479226198280818</v>
      </c>
      <c r="Z104" s="18">
        <f t="shared" si="108"/>
        <v>5.5469474481169234</v>
      </c>
      <c r="AA104" s="18">
        <f t="shared" si="108"/>
        <v>1.6051411894608014</v>
      </c>
      <c r="AB104" s="18">
        <f t="shared" si="109"/>
        <v>2.9024420917931115</v>
      </c>
      <c r="AD104" s="18">
        <f t="shared" si="110"/>
        <v>2.9024420917931115</v>
      </c>
      <c r="AE104" s="18">
        <f t="shared" si="111"/>
        <v>3.5704624169369925</v>
      </c>
      <c r="AF104" s="18">
        <f t="shared" si="112"/>
        <v>5.4875185324561482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3.160374410915634</v>
      </c>
      <c r="C105" s="18">
        <f t="shared" si="96"/>
        <v>-11.124714772896427</v>
      </c>
      <c r="D105" s="18">
        <f t="shared" si="96"/>
        <v>2.2323777185360827</v>
      </c>
      <c r="E105" s="18">
        <f t="shared" si="96"/>
        <v>-0.15143361533248578</v>
      </c>
      <c r="F105" s="18">
        <f t="shared" si="97"/>
        <v>0.63692919505426993</v>
      </c>
      <c r="H105" s="18">
        <f t="shared" si="98"/>
        <v>0.63692919505426993</v>
      </c>
      <c r="I105" s="18">
        <f t="shared" si="99"/>
        <v>3.122462238962842</v>
      </c>
      <c r="J105" s="18">
        <f t="shared" si="100"/>
        <v>3.5433445658537011</v>
      </c>
      <c r="L105" t="str">
        <f t="shared" si="101"/>
        <v>82 Transport and mobile machine drivers and operatives</v>
      </c>
      <c r="M105" s="18">
        <f t="shared" si="102"/>
        <v>3.5523628392200468</v>
      </c>
      <c r="N105" s="18">
        <f t="shared" si="102"/>
        <v>-12.18162516242648</v>
      </c>
      <c r="O105" s="18">
        <f t="shared" si="102"/>
        <v>1.7757309428552359</v>
      </c>
      <c r="P105" s="18">
        <f t="shared" si="102"/>
        <v>-0.26471757663336648</v>
      </c>
      <c r="Q105" s="18">
        <f t="shared" si="103"/>
        <v>0.41084562815663084</v>
      </c>
      <c r="S105" s="18">
        <f t="shared" si="104"/>
        <v>0.41084562815663084</v>
      </c>
      <c r="T105" s="18">
        <f t="shared" si="105"/>
        <v>3.0336840825480271</v>
      </c>
      <c r="U105" s="18">
        <f t="shared" si="106"/>
        <v>3.3068486503134542</v>
      </c>
      <c r="W105" t="str">
        <f t="shared" si="107"/>
        <v>82 Transport and mobile machine drivers and operatives</v>
      </c>
      <c r="X105" s="18">
        <f t="shared" si="108"/>
        <v>-2.9538810757201772</v>
      </c>
      <c r="Y105" s="18">
        <f t="shared" si="108"/>
        <v>8.3097209862779344</v>
      </c>
      <c r="Z105" s="18">
        <f t="shared" si="108"/>
        <v>8.2330210309072616</v>
      </c>
      <c r="AA105" s="18">
        <f t="shared" si="108"/>
        <v>1.020179005752353</v>
      </c>
      <c r="AB105" s="18">
        <f t="shared" si="109"/>
        <v>3.3694049103909274</v>
      </c>
      <c r="AD105" s="18">
        <f t="shared" si="110"/>
        <v>3.3694049103909274</v>
      </c>
      <c r="AE105" s="18">
        <f t="shared" si="111"/>
        <v>4.3333429324046824</v>
      </c>
      <c r="AF105" s="18">
        <f t="shared" si="112"/>
        <v>6.3931803819501587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-2.4193102170529057</v>
      </c>
      <c r="C106" s="18">
        <f t="shared" si="96"/>
        <v>-10.376995879036933</v>
      </c>
      <c r="D106" s="18">
        <f t="shared" si="96"/>
        <v>-4.0990489504371785</v>
      </c>
      <c r="E106" s="18">
        <f t="shared" si="96"/>
        <v>-0.64590458602743483</v>
      </c>
      <c r="F106" s="18">
        <f t="shared" si="97"/>
        <v>-1.8105515691179686</v>
      </c>
      <c r="H106" s="18">
        <f t="shared" si="98"/>
        <v>-1.8105515691179686</v>
      </c>
      <c r="I106" s="18">
        <f t="shared" si="99"/>
        <v>1.8611920862021014</v>
      </c>
      <c r="J106" s="18">
        <f t="shared" si="100"/>
        <v>0.50776992173904301</v>
      </c>
      <c r="L106" t="str">
        <f t="shared" si="101"/>
        <v>91 Elementary trades and related occupations</v>
      </c>
      <c r="M106" s="18">
        <f t="shared" si="102"/>
        <v>-1.8929942758921126</v>
      </c>
      <c r="N106" s="18">
        <f t="shared" si="102"/>
        <v>-10.222760427822708</v>
      </c>
      <c r="O106" s="18">
        <f t="shared" si="102"/>
        <v>-4.7058781086352308</v>
      </c>
      <c r="P106" s="18">
        <f t="shared" si="102"/>
        <v>-0.80593401108889351</v>
      </c>
      <c r="Q106" s="18">
        <f t="shared" si="103"/>
        <v>-2.1233343667201643</v>
      </c>
      <c r="S106" s="18">
        <f t="shared" si="104"/>
        <v>-2.1233343667201643</v>
      </c>
      <c r="T106" s="18">
        <f t="shared" si="105"/>
        <v>1.5775698717052755</v>
      </c>
      <c r="U106" s="18">
        <f t="shared" si="106"/>
        <v>-7.1087094992916544E-2</v>
      </c>
      <c r="W106" t="str">
        <f t="shared" si="107"/>
        <v>91 Elementary trades and related occupations</v>
      </c>
      <c r="X106" s="18">
        <f t="shared" si="108"/>
        <v>-4.7036003603070808</v>
      </c>
      <c r="Y106" s="18">
        <f t="shared" si="108"/>
        <v>-11.097094876041391</v>
      </c>
      <c r="Z106" s="18">
        <f t="shared" si="108"/>
        <v>-1.4270806602930675</v>
      </c>
      <c r="AA106" s="18">
        <f t="shared" si="108"/>
        <v>-3.0833482468994866E-2</v>
      </c>
      <c r="AB106" s="18">
        <f t="shared" si="109"/>
        <v>-0.49843296544271887</v>
      </c>
      <c r="AD106" s="18">
        <f t="shared" si="110"/>
        <v>-0.49843296544271887</v>
      </c>
      <c r="AE106" s="18">
        <f t="shared" si="111"/>
        <v>3.067353326129707</v>
      </c>
      <c r="AF106" s="18">
        <f t="shared" si="112"/>
        <v>2.7450206912777997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1.4083379156811349</v>
      </c>
      <c r="C107" s="18">
        <f t="shared" si="96"/>
        <v>-8.1707452173076724</v>
      </c>
      <c r="D107" s="18">
        <f t="shared" si="96"/>
        <v>0.55847282764893702</v>
      </c>
      <c r="E107" s="18">
        <f t="shared" si="96"/>
        <v>-3.9453168800562821E-2</v>
      </c>
      <c r="F107" s="18">
        <f t="shared" si="97"/>
        <v>0.15945941580883805</v>
      </c>
      <c r="H107" s="18">
        <f t="shared" si="98"/>
        <v>0.15945941580883805</v>
      </c>
      <c r="I107" s="18">
        <f t="shared" si="99"/>
        <v>2.8396794019218019</v>
      </c>
      <c r="J107" s="18">
        <f t="shared" si="100"/>
        <v>2.9478362996509633</v>
      </c>
      <c r="L107" t="str">
        <f t="shared" si="101"/>
        <v>92 Elementary administration and service occupations</v>
      </c>
      <c r="M107" s="18">
        <f t="shared" si="102"/>
        <v>0.67727173983602729</v>
      </c>
      <c r="N107" s="18">
        <f t="shared" si="102"/>
        <v>-3.9499400869010159</v>
      </c>
      <c r="O107" s="18">
        <f t="shared" si="102"/>
        <v>1.1975913528754045</v>
      </c>
      <c r="P107" s="18">
        <f t="shared" si="102"/>
        <v>-0.12470242060647063</v>
      </c>
      <c r="Q107" s="18">
        <f t="shared" si="103"/>
        <v>0.31413119271384016</v>
      </c>
      <c r="S107" s="18">
        <f t="shared" si="104"/>
        <v>0.31413119271384016</v>
      </c>
      <c r="T107" s="18">
        <f t="shared" si="105"/>
        <v>2.4975626576982934</v>
      </c>
      <c r="U107" s="18">
        <f t="shared" si="106"/>
        <v>2.7214571866677195</v>
      </c>
      <c r="W107" t="str">
        <f t="shared" si="107"/>
        <v>92 Elementary administration and service occupations</v>
      </c>
      <c r="X107" s="18">
        <f t="shared" si="108"/>
        <v>2.1008807375139549</v>
      </c>
      <c r="Y107" s="18">
        <f t="shared" si="108"/>
        <v>-12.031200101657703</v>
      </c>
      <c r="Z107" s="18">
        <f t="shared" si="108"/>
        <v>-9.642071099158489E-2</v>
      </c>
      <c r="AA107" s="18">
        <f t="shared" si="108"/>
        <v>5.0625192156883436E-2</v>
      </c>
      <c r="AB107" s="18">
        <f t="shared" si="109"/>
        <v>1.5858586406514164E-3</v>
      </c>
      <c r="AD107" s="18">
        <f t="shared" si="110"/>
        <v>1.5858586406514164E-3</v>
      </c>
      <c r="AE107" s="18">
        <f t="shared" si="111"/>
        <v>3.1661359545985812</v>
      </c>
      <c r="AF107" s="18">
        <f t="shared" si="112"/>
        <v>3.1671610450165311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1.7299402345130499</v>
      </c>
      <c r="C109" s="26">
        <f>IF(AND(D$6-C$6 &lt;&gt; 0,C35&lt;&gt;0,D35&lt;&gt;0),(EXP(LN(D35/C35)/(D$6-C$6))-1)*100,0)</f>
        <v>-0.54565115045646095</v>
      </c>
      <c r="D109" s="26">
        <f>IF(AND(E$6-D$6 &lt;&gt; 0,D35&lt;&gt;0,E35&lt;&gt;0),(EXP(LN(E35/D35)/(E$6-D$6))-1)*100,0)</f>
        <v>0.80232715726484827</v>
      </c>
      <c r="E109" s="26">
        <f>IF(AND(F$6-E$6 &lt;&gt; 0,E35&lt;&gt;0,F35&lt;&gt;0),(EXP(LN(F35/E35)/(F$6-E$6))-1)*100,0)</f>
        <v>0.47646384102428829</v>
      </c>
      <c r="F109" s="26">
        <f t="shared" ref="F109" si="113">IF(AND(F$6-D$6 &lt;&gt; 0,D35&lt;&gt;0,F35&lt;&gt;0),(EXP(LN(F35/D35)/(F$6-D$6))-1)*100,0)</f>
        <v>0.5849677316024593</v>
      </c>
      <c r="H109" s="26">
        <f t="shared" ref="H109" si="114">IF($F$6-$D$6 &lt;&gt; 0,(EXP(LN(1+(H72/100))/($F$6-$D$6))-1)*100,0)</f>
        <v>0.5849677316024593</v>
      </c>
      <c r="I109" s="26">
        <f>IF(D35&gt;0,((1+(I35/D35))^(1/($F$6-$D$6))-1)*100,0)</f>
        <v>2.7960214921499915</v>
      </c>
      <c r="J109" s="26">
        <f t="shared" ref="J109" si="115">IF($F$6-$D$6 &lt;&gt; 0,(EXP(LN(1+(J72/100))/($F$6-$D$6))-1)*100,0)</f>
        <v>3.1990856660645051</v>
      </c>
      <c r="L109" s="24" t="str">
        <f>L35</f>
        <v>All occupations</v>
      </c>
      <c r="M109" s="26">
        <f>IF(AND(N$6-M$6 &lt;&gt; 0,M35&lt;&gt;0,N35&lt;&gt;0),(EXP(LN(N35/M35)/(N$6-M$6))-1)*100,0)</f>
        <v>1.7573714994220113</v>
      </c>
      <c r="N109" s="26">
        <f>IF(AND(O$6-N$6 &lt;&gt; 0,N35&lt;&gt;0,O35&lt;&gt;0),(EXP(LN(O35/N35)/(O$6-N$6))-1)*100,0)</f>
        <v>-1.5440245528984264</v>
      </c>
      <c r="O109" s="26">
        <f>IF(AND(P$6-O$6 &lt;&gt; 0,O35&lt;&gt;0,P35&lt;&gt;0),(EXP(LN(P35/O35)/(P$6-O$6))-1)*100,0)</f>
        <v>0.85588494466828369</v>
      </c>
      <c r="P109" s="26">
        <f>IF(AND(Q$6-P$6 &lt;&gt; 0,P35&lt;&gt;0,Q35&lt;&gt;0),(EXP(LN(Q35/P35)/(Q$6-P$6))-1)*100,0)</f>
        <v>0.47470135131957303</v>
      </c>
      <c r="Q109" s="26">
        <f t="shared" ref="Q109" si="116">IF(AND(Q$6-O$6 &lt;&gt; 0,O35&lt;&gt;0,Q35&lt;&gt;0),(EXP(LN(Q35/O35)/(Q$6-O$6))-1)*100,0)</f>
        <v>0.60160220419946953</v>
      </c>
      <c r="S109" s="26">
        <f t="shared" ref="S109" si="117">IF($F$6-$D$6 &lt;&gt; 0,(EXP(LN(1+(S72/100))/($F$6-$D$6))-1)*100,0)</f>
        <v>0.60160220419946953</v>
      </c>
      <c r="T109" s="26">
        <f t="shared" ref="T109" si="118">IF(O35&gt;0,((1+(T35/O35))^(1/($F$6-$D$6))-1)*100,0)</f>
        <v>2.4578878090821377</v>
      </c>
      <c r="U109" s="26">
        <f t="shared" ref="U109" si="119">IF($F$6-$D$6 &lt;&gt; 0,(EXP(LN(1+(U72/100))/($F$6-$D$6))-1)*100,0)</f>
        <v>2.8915401991574941</v>
      </c>
      <c r="W109" s="24" t="str">
        <f>W35</f>
        <v>All occupations</v>
      </c>
      <c r="X109" s="26">
        <f>IF(AND(Y$6-X$6 &lt;&gt; 0,X35&lt;&gt;0,Y35&lt;&gt;0),(EXP(LN(Y35/X35)/(Y$6-X$6))-1)*100,0)</f>
        <v>1.6990989705365056</v>
      </c>
      <c r="Y109" s="26">
        <f>IF(AND(Z$6-Y$6 &lt;&gt; 0,Y35&lt;&gt;0,Z35&lt;&gt;0),(EXP(LN(Z35/Y35)/(Z$6-Y$6))-1)*100,0)</f>
        <v>0.57843935469417129</v>
      </c>
      <c r="Z109" s="26">
        <f>IF(AND(AA$6-Z$6 &lt;&gt; 0,Z35&lt;&gt;0,AA35&lt;&gt;0),(EXP(LN(AA35/Z35)/(AA$6-Z$6))-1)*100,0)</f>
        <v>0.74316563156053839</v>
      </c>
      <c r="AA109" s="26">
        <f>IF(AND(AB$6-AA$6 &lt;&gt; 0,AA35&lt;&gt;0,AB35&lt;&gt;0),(EXP(LN(AB35/AA35)/(AB$6-AA$6))-1)*100,0)</f>
        <v>0.47841695701784648</v>
      </c>
      <c r="AB109" s="26">
        <f t="shared" ref="AB109" si="120">IF(AND(AB$6-Z$6 &lt;&gt; 0,Z35&lt;&gt;0,AB35&lt;&gt;0),(EXP(LN(AB35/Z35)/(AB$6-Z$6))-1)*100,0)</f>
        <v>0.56658911943046064</v>
      </c>
      <c r="AD109" s="26">
        <f t="shared" ref="AD109" si="121">IF($F$6-$D$6 &lt;&gt; 0,(EXP(LN(1+(AD72/100))/($F$6-$D$6))-1)*100,0)</f>
        <v>0.56658911943046064</v>
      </c>
      <c r="AE109" s="26">
        <f t="shared" ref="AE109" si="122">IF(Z35&gt;0,((1+(AE35/Z35))^(1/($F$6-$D$6))-1)*100,0)</f>
        <v>3.1515041576573033</v>
      </c>
      <c r="AF109" s="26">
        <f t="shared" ref="AF109" si="123">IF($F$6-$D$6 &lt;&gt; 0,(EXP(LN(1+(AF72/100))/($F$6-$D$6))-1)*100,0)</f>
        <v>3.523818783913879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London Enterprise Panel (Continued)</v>
      </c>
      <c r="L112" s="19" t="str">
        <f>CONCATENATE(L$1," (Continued)")</f>
        <v>Occupation Table 2.1  Males: Employment Change by Occupation (SOC 2020) and Replacement Demand, 2015-2035, London Enterprise Panel (Continued)</v>
      </c>
      <c r="W112" s="19" t="str">
        <f>CONCATENATE(W$1," (Continued)")</f>
        <v>Occupation Table 2.2  Females: Employment Change by Occupation (SOC 2020) and Replacement Demand, 2015-2035, London Enterprise Panel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83.895457969271604</v>
      </c>
      <c r="C119" s="27">
        <f t="shared" si="125"/>
        <v>3.3666022504539797</v>
      </c>
      <c r="D119" s="27">
        <f t="shared" si="125"/>
        <v>-23.281899300181294</v>
      </c>
      <c r="E119" s="27">
        <f t="shared" si="125"/>
        <v>39.885673164409013</v>
      </c>
      <c r="F119" s="27">
        <f t="shared" ref="F119:F144" si="126">F8-D8</f>
        <v>16.603773864227719</v>
      </c>
      <c r="L119" t="str">
        <f t="shared" ref="L119:L144" si="127">L8</f>
        <v>11 Corporate managers and directors</v>
      </c>
      <c r="M119" s="27">
        <f t="shared" ref="M119:P144" si="128">N8-M8</f>
        <v>45.412788892588082</v>
      </c>
      <c r="N119" s="27">
        <f t="shared" si="128"/>
        <v>-1.484181463130767</v>
      </c>
      <c r="O119" s="27">
        <f t="shared" si="128"/>
        <v>-25.620454585512903</v>
      </c>
      <c r="P119" s="27">
        <f t="shared" si="128"/>
        <v>14.422820785822182</v>
      </c>
      <c r="Q119" s="27">
        <f t="shared" ref="Q119:Q144" si="129">Q8-O8</f>
        <v>-11.19763379969072</v>
      </c>
      <c r="W119" t="str">
        <f t="shared" ref="W119:W144" si="130">W8</f>
        <v>11 Corporate managers and directors</v>
      </c>
      <c r="X119" s="27">
        <f t="shared" ref="X119:AA144" si="131">Y8-X8</f>
        <v>38.482669076682726</v>
      </c>
      <c r="Y119" s="27">
        <f t="shared" si="131"/>
        <v>4.8507837135848888</v>
      </c>
      <c r="Z119" s="27">
        <f t="shared" si="131"/>
        <v>2.338555285331438</v>
      </c>
      <c r="AA119" s="27">
        <f t="shared" si="131"/>
        <v>25.462852378586746</v>
      </c>
      <c r="AB119" s="27">
        <f t="shared" ref="AB119:AB144" si="132">AB8-Z8</f>
        <v>27.801407663918184</v>
      </c>
    </row>
    <row r="120" spans="1:28" x14ac:dyDescent="0.2">
      <c r="A120" t="str">
        <f t="shared" si="124"/>
        <v>12 Other managers and proprietors</v>
      </c>
      <c r="B120" s="27">
        <f t="shared" si="125"/>
        <v>14.51191040601401</v>
      </c>
      <c r="C120" s="27">
        <f t="shared" si="125"/>
        <v>-3.1573289877248385</v>
      </c>
      <c r="D120" s="27">
        <f t="shared" si="125"/>
        <v>52.315504196477889</v>
      </c>
      <c r="E120" s="27">
        <f t="shared" si="125"/>
        <v>31.415343924560091</v>
      </c>
      <c r="F120" s="27">
        <f t="shared" si="126"/>
        <v>83.73084812103798</v>
      </c>
      <c r="L120" t="str">
        <f t="shared" si="127"/>
        <v>12 Other managers and proprietors</v>
      </c>
      <c r="M120" s="27">
        <f t="shared" si="128"/>
        <v>9.8122353558981814</v>
      </c>
      <c r="N120" s="27">
        <f t="shared" si="128"/>
        <v>-4.6338861892788117</v>
      </c>
      <c r="O120" s="27">
        <f t="shared" si="128"/>
        <v>35.380322634413375</v>
      </c>
      <c r="P120" s="27">
        <f t="shared" si="128"/>
        <v>18.615433280802051</v>
      </c>
      <c r="Q120" s="27">
        <f t="shared" si="129"/>
        <v>53.995755915215426</v>
      </c>
      <c r="W120" t="str">
        <f t="shared" si="130"/>
        <v>12 Other managers and proprietors</v>
      </c>
      <c r="X120" s="27">
        <f t="shared" si="131"/>
        <v>4.6996750501159568</v>
      </c>
      <c r="Y120" s="27">
        <f t="shared" si="131"/>
        <v>1.4765572015540158</v>
      </c>
      <c r="Z120" s="27">
        <f t="shared" si="131"/>
        <v>16.935181562064585</v>
      </c>
      <c r="AA120" s="27">
        <f t="shared" si="131"/>
        <v>12.799910643758324</v>
      </c>
      <c r="AB120" s="27">
        <f t="shared" si="132"/>
        <v>29.735092205822909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64.180217114928723</v>
      </c>
      <c r="C121" s="27">
        <f t="shared" si="125"/>
        <v>18.07965463023379</v>
      </c>
      <c r="D121" s="27">
        <f t="shared" si="125"/>
        <v>37.937919406947174</v>
      </c>
      <c r="E121" s="27">
        <f t="shared" si="125"/>
        <v>49.825628740673835</v>
      </c>
      <c r="F121" s="27">
        <f t="shared" si="126"/>
        <v>87.763548147621009</v>
      </c>
      <c r="L121" t="str">
        <f t="shared" si="127"/>
        <v>21 Science, research, engineering and technology professionals</v>
      </c>
      <c r="M121" s="27">
        <f t="shared" si="128"/>
        <v>52.258755805349239</v>
      </c>
      <c r="N121" s="27">
        <f t="shared" si="128"/>
        <v>-4.29083659804229</v>
      </c>
      <c r="O121" s="27">
        <f t="shared" si="128"/>
        <v>14.920015222647123</v>
      </c>
      <c r="P121" s="27">
        <f t="shared" si="128"/>
        <v>27.088980654709076</v>
      </c>
      <c r="Q121" s="27">
        <f t="shared" si="129"/>
        <v>42.008995877356199</v>
      </c>
      <c r="W121" t="str">
        <f t="shared" si="130"/>
        <v>21 Science, research, engineering and technology professionals</v>
      </c>
      <c r="X121" s="27">
        <f t="shared" si="131"/>
        <v>11.921461309579271</v>
      </c>
      <c r="Y121" s="27">
        <f t="shared" si="131"/>
        <v>22.370491228276762</v>
      </c>
      <c r="Z121" s="27">
        <f t="shared" si="131"/>
        <v>23.0179041842988</v>
      </c>
      <c r="AA121" s="27">
        <f t="shared" si="131"/>
        <v>22.736648085965669</v>
      </c>
      <c r="AB121" s="27">
        <f t="shared" si="132"/>
        <v>45.754552270264469</v>
      </c>
    </row>
    <row r="122" spans="1:28" x14ac:dyDescent="0.2">
      <c r="A122" t="str">
        <f t="shared" si="124"/>
        <v>22 Health professionals</v>
      </c>
      <c r="B122" s="27">
        <f t="shared" si="125"/>
        <v>39.495072070812625</v>
      </c>
      <c r="C122" s="27">
        <f t="shared" si="125"/>
        <v>-3.0075153283665941</v>
      </c>
      <c r="D122" s="27">
        <f t="shared" si="125"/>
        <v>17.040362033007682</v>
      </c>
      <c r="E122" s="27">
        <f t="shared" si="125"/>
        <v>7.7403105887511288</v>
      </c>
      <c r="F122" s="27">
        <f t="shared" si="126"/>
        <v>24.780672621758811</v>
      </c>
      <c r="L122" t="str">
        <f t="shared" si="127"/>
        <v>22 Health professionals</v>
      </c>
      <c r="M122" s="27">
        <f t="shared" si="128"/>
        <v>14.116006459065957</v>
      </c>
      <c r="N122" s="27">
        <f t="shared" si="128"/>
        <v>8.5057861560864438</v>
      </c>
      <c r="O122" s="27">
        <f t="shared" si="128"/>
        <v>4.4152502346634748</v>
      </c>
      <c r="P122" s="27">
        <f t="shared" si="128"/>
        <v>3.0062150382699571</v>
      </c>
      <c r="Q122" s="27">
        <f t="shared" si="129"/>
        <v>7.4214652729334318</v>
      </c>
      <c r="W122" t="str">
        <f t="shared" si="130"/>
        <v>22 Health professionals</v>
      </c>
      <c r="X122" s="27">
        <f t="shared" si="131"/>
        <v>25.379065611746938</v>
      </c>
      <c r="Y122" s="27">
        <f t="shared" si="131"/>
        <v>-11.513301484453109</v>
      </c>
      <c r="Z122" s="27">
        <f t="shared" si="131"/>
        <v>12.625111798344165</v>
      </c>
      <c r="AA122" s="27">
        <f t="shared" si="131"/>
        <v>4.7340955504811575</v>
      </c>
      <c r="AB122" s="27">
        <f t="shared" si="132"/>
        <v>17.359207348825322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5.0678252181817243</v>
      </c>
      <c r="C123" s="27">
        <f t="shared" si="125"/>
        <v>22.961650381822949</v>
      </c>
      <c r="D123" s="27">
        <f t="shared" si="125"/>
        <v>7.5313719156787897</v>
      </c>
      <c r="E123" s="27">
        <f t="shared" si="125"/>
        <v>27.147379247245226</v>
      </c>
      <c r="F123" s="27">
        <f t="shared" si="126"/>
        <v>34.678751162924016</v>
      </c>
      <c r="L123" t="str">
        <f t="shared" si="127"/>
        <v>23 Teaching and other educational professionals</v>
      </c>
      <c r="M123" s="27">
        <f t="shared" si="128"/>
        <v>-4.135474094658079</v>
      </c>
      <c r="N123" s="27">
        <f t="shared" si="128"/>
        <v>12.268624009572264</v>
      </c>
      <c r="O123" s="27">
        <f t="shared" si="128"/>
        <v>9.2330582502025322</v>
      </c>
      <c r="P123" s="27">
        <f t="shared" si="128"/>
        <v>10.188547345805489</v>
      </c>
      <c r="Q123" s="27">
        <f t="shared" si="129"/>
        <v>19.421605596008021</v>
      </c>
      <c r="W123" t="str">
        <f t="shared" si="130"/>
        <v>23 Teaching and other educational professionals</v>
      </c>
      <c r="X123" s="27">
        <f t="shared" si="131"/>
        <v>9.2032993128400165</v>
      </c>
      <c r="Y123" s="27">
        <f t="shared" si="131"/>
        <v>10.693026372250927</v>
      </c>
      <c r="Z123" s="27">
        <f t="shared" si="131"/>
        <v>-1.7016863345242257</v>
      </c>
      <c r="AA123" s="27">
        <f t="shared" si="131"/>
        <v>16.958831901439765</v>
      </c>
      <c r="AB123" s="27">
        <f t="shared" si="132"/>
        <v>15.25714556691554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115.99996197940698</v>
      </c>
      <c r="C124" s="27">
        <f t="shared" si="125"/>
        <v>35.150994517257232</v>
      </c>
      <c r="D124" s="27">
        <f t="shared" si="125"/>
        <v>100.68350502182136</v>
      </c>
      <c r="E124" s="27">
        <f t="shared" si="125"/>
        <v>80.38379432142824</v>
      </c>
      <c r="F124" s="27">
        <f t="shared" si="126"/>
        <v>181.0672993432496</v>
      </c>
      <c r="L124" t="str">
        <f t="shared" si="127"/>
        <v>24 Business, media and public service professionals</v>
      </c>
      <c r="M124" s="27">
        <f t="shared" si="128"/>
        <v>59.589949088944763</v>
      </c>
      <c r="N124" s="27">
        <f t="shared" si="128"/>
        <v>9.00700137712181</v>
      </c>
      <c r="O124" s="27">
        <f t="shared" si="128"/>
        <v>57.25929901853317</v>
      </c>
      <c r="P124" s="27">
        <f t="shared" si="128"/>
        <v>38.009524626031748</v>
      </c>
      <c r="Q124" s="27">
        <f t="shared" si="129"/>
        <v>95.268823644564918</v>
      </c>
      <c r="W124" t="str">
        <f t="shared" si="130"/>
        <v>24 Business, media and public service professionals</v>
      </c>
      <c r="X124" s="27">
        <f t="shared" si="131"/>
        <v>56.410012890462554</v>
      </c>
      <c r="Y124" s="27">
        <f t="shared" si="131"/>
        <v>26.143993140134</v>
      </c>
      <c r="Z124" s="27">
        <f t="shared" si="131"/>
        <v>43.424206003289214</v>
      </c>
      <c r="AA124" s="27">
        <f t="shared" si="131"/>
        <v>42.374269695396777</v>
      </c>
      <c r="AB124" s="27">
        <f t="shared" si="132"/>
        <v>85.798475698685991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17.407762597686315</v>
      </c>
      <c r="C125" s="27">
        <f t="shared" si="125"/>
        <v>6.1379449926638614</v>
      </c>
      <c r="D125" s="27">
        <f t="shared" si="125"/>
        <v>-9.0778332487225271</v>
      </c>
      <c r="E125" s="27">
        <f t="shared" si="125"/>
        <v>7.3489872097043474</v>
      </c>
      <c r="F125" s="27">
        <f t="shared" si="126"/>
        <v>-1.7288460390181797</v>
      </c>
      <c r="L125" t="str">
        <f t="shared" si="127"/>
        <v>31 Science, engineering and technology associate professionals</v>
      </c>
      <c r="M125" s="27">
        <f t="shared" si="128"/>
        <v>14.4212333694717</v>
      </c>
      <c r="N125" s="27">
        <f t="shared" si="128"/>
        <v>0.382169638307019</v>
      </c>
      <c r="O125" s="27">
        <f t="shared" si="128"/>
        <v>-11.068223663778525</v>
      </c>
      <c r="P125" s="27">
        <f t="shared" si="128"/>
        <v>1.1311503371816016</v>
      </c>
      <c r="Q125" s="27">
        <f t="shared" si="129"/>
        <v>-9.9370733265969236</v>
      </c>
      <c r="W125" t="str">
        <f t="shared" si="130"/>
        <v>31 Science, engineering and technology associate professionals</v>
      </c>
      <c r="X125" s="27">
        <f t="shared" si="131"/>
        <v>2.9865292282145219</v>
      </c>
      <c r="Y125" s="27">
        <f t="shared" si="131"/>
        <v>5.7557753543568353</v>
      </c>
      <c r="Z125" s="27">
        <f t="shared" si="131"/>
        <v>1.9903904150559342</v>
      </c>
      <c r="AA125" s="27">
        <f t="shared" si="131"/>
        <v>6.2178368725226463</v>
      </c>
      <c r="AB125" s="27">
        <f t="shared" si="132"/>
        <v>8.2082272875785804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11.700222574031486</v>
      </c>
      <c r="C126" s="27">
        <f t="shared" si="125"/>
        <v>1.3417910333877785</v>
      </c>
      <c r="D126" s="27">
        <f t="shared" si="125"/>
        <v>-0.52114243713712938</v>
      </c>
      <c r="E126" s="27">
        <f t="shared" si="125"/>
        <v>3.8852056785236186</v>
      </c>
      <c r="F126" s="27">
        <f t="shared" si="126"/>
        <v>3.3640632413864893</v>
      </c>
      <c r="L126" t="str">
        <f t="shared" si="127"/>
        <v>32 Health and social care associate professionals</v>
      </c>
      <c r="M126" s="27">
        <f t="shared" si="128"/>
        <v>2.5422069046220166</v>
      </c>
      <c r="N126" s="27">
        <f t="shared" si="128"/>
        <v>2.6899508417285674</v>
      </c>
      <c r="O126" s="27">
        <f t="shared" si="128"/>
        <v>-2.9528678939530373</v>
      </c>
      <c r="P126" s="27">
        <f t="shared" si="128"/>
        <v>0.32391680612102292</v>
      </c>
      <c r="Q126" s="27">
        <f t="shared" si="129"/>
        <v>-2.6289510878320144</v>
      </c>
      <c r="W126" t="str">
        <f t="shared" si="130"/>
        <v>32 Health and social care associate professionals</v>
      </c>
      <c r="X126" s="27">
        <f t="shared" si="131"/>
        <v>9.1580156694094654</v>
      </c>
      <c r="Y126" s="27">
        <f t="shared" si="131"/>
        <v>-1.3481598083408386</v>
      </c>
      <c r="Z126" s="27">
        <f t="shared" si="131"/>
        <v>2.4317254568159399</v>
      </c>
      <c r="AA126" s="27">
        <f t="shared" si="131"/>
        <v>3.5612888724026845</v>
      </c>
      <c r="AB126" s="27">
        <f t="shared" si="132"/>
        <v>5.9930143292186244</v>
      </c>
    </row>
    <row r="127" spans="1:28" x14ac:dyDescent="0.2">
      <c r="A127" t="str">
        <f t="shared" si="124"/>
        <v>33 Protective service occupations</v>
      </c>
      <c r="B127" s="27">
        <f t="shared" si="125"/>
        <v>4.2357140558055733</v>
      </c>
      <c r="C127" s="27">
        <f t="shared" si="125"/>
        <v>5.1052754723249336</v>
      </c>
      <c r="D127" s="27">
        <f t="shared" si="125"/>
        <v>13.393391869262501</v>
      </c>
      <c r="E127" s="27">
        <f t="shared" si="125"/>
        <v>12.588031386159884</v>
      </c>
      <c r="F127" s="27">
        <f t="shared" si="126"/>
        <v>25.981423255422385</v>
      </c>
      <c r="L127" t="str">
        <f t="shared" si="127"/>
        <v>33 Protective service occupations</v>
      </c>
      <c r="M127" s="27">
        <f t="shared" si="128"/>
        <v>2.1638562398176759</v>
      </c>
      <c r="N127" s="27">
        <f t="shared" si="128"/>
        <v>2.6486929884631962</v>
      </c>
      <c r="O127" s="27">
        <f t="shared" si="128"/>
        <v>6.6395192531584257</v>
      </c>
      <c r="P127" s="27">
        <f t="shared" si="128"/>
        <v>4.5044715491644141</v>
      </c>
      <c r="Q127" s="27">
        <f t="shared" si="129"/>
        <v>11.14399080232284</v>
      </c>
      <c r="W127" t="str">
        <f t="shared" si="130"/>
        <v>33 Protective service occupations</v>
      </c>
      <c r="X127" s="27">
        <f t="shared" si="131"/>
        <v>2.0718578159877854</v>
      </c>
      <c r="Y127" s="27">
        <f t="shared" si="131"/>
        <v>2.4565824838619861</v>
      </c>
      <c r="Z127" s="27">
        <f t="shared" si="131"/>
        <v>6.7538726161037452</v>
      </c>
      <c r="AA127" s="27">
        <f t="shared" si="131"/>
        <v>8.0835598369956614</v>
      </c>
      <c r="AB127" s="27">
        <f t="shared" si="132"/>
        <v>14.837432453099407</v>
      </c>
    </row>
    <row r="128" spans="1:28" x14ac:dyDescent="0.2">
      <c r="A128" t="str">
        <f t="shared" si="124"/>
        <v>34 Culture, media and sports occupations</v>
      </c>
      <c r="B128" s="27">
        <f t="shared" si="125"/>
        <v>-10.938204646368291</v>
      </c>
      <c r="C128" s="27">
        <f t="shared" si="125"/>
        <v>31.929121395621991</v>
      </c>
      <c r="D128" s="27">
        <f t="shared" si="125"/>
        <v>8.5538711788837247</v>
      </c>
      <c r="E128" s="27">
        <f t="shared" si="125"/>
        <v>25.547662423365892</v>
      </c>
      <c r="F128" s="27">
        <f t="shared" si="126"/>
        <v>34.101533602249617</v>
      </c>
      <c r="L128" t="str">
        <f t="shared" si="127"/>
        <v>34 Culture, media and sports occupations</v>
      </c>
      <c r="M128" s="27">
        <f t="shared" si="128"/>
        <v>-10.149952578213615</v>
      </c>
      <c r="N128" s="27">
        <f t="shared" si="128"/>
        <v>12.457186105956069</v>
      </c>
      <c r="O128" s="27">
        <f t="shared" si="128"/>
        <v>6.6134952728398844</v>
      </c>
      <c r="P128" s="27">
        <f t="shared" si="128"/>
        <v>13.746666749865796</v>
      </c>
      <c r="Q128" s="27">
        <f t="shared" si="129"/>
        <v>20.36016202270568</v>
      </c>
      <c r="W128" t="str">
        <f t="shared" si="130"/>
        <v>34 Culture, media and sports occupations</v>
      </c>
      <c r="X128" s="27">
        <f t="shared" si="131"/>
        <v>-0.78825206815479021</v>
      </c>
      <c r="Y128" s="27">
        <f t="shared" si="131"/>
        <v>19.471935289666263</v>
      </c>
      <c r="Z128" s="27">
        <f t="shared" si="131"/>
        <v>1.9403759060434709</v>
      </c>
      <c r="AA128" s="27">
        <f t="shared" si="131"/>
        <v>11.800995673500367</v>
      </c>
      <c r="AB128" s="27">
        <f t="shared" si="132"/>
        <v>13.741371579543838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40.514474656994139</v>
      </c>
      <c r="C129" s="27">
        <f t="shared" si="125"/>
        <v>6.1028610261565746</v>
      </c>
      <c r="D129" s="27">
        <f t="shared" si="125"/>
        <v>-14.42364020944126</v>
      </c>
      <c r="E129" s="27">
        <f t="shared" si="125"/>
        <v>18.214068555795848</v>
      </c>
      <c r="F129" s="27">
        <f t="shared" si="126"/>
        <v>3.790428346354588</v>
      </c>
      <c r="L129" t="str">
        <f t="shared" si="127"/>
        <v>35 Business and public service associate professionals</v>
      </c>
      <c r="M129" s="27">
        <f t="shared" si="128"/>
        <v>17.701336813880062</v>
      </c>
      <c r="N129" s="27">
        <f t="shared" si="128"/>
        <v>4.1041043922930953</v>
      </c>
      <c r="O129" s="27">
        <f t="shared" si="128"/>
        <v>-14.580718765140716</v>
      </c>
      <c r="P129" s="27">
        <f t="shared" si="128"/>
        <v>2.64173308160224</v>
      </c>
      <c r="Q129" s="27">
        <f t="shared" si="129"/>
        <v>-11.938985683538476</v>
      </c>
      <c r="W129" t="str">
        <f t="shared" si="130"/>
        <v>35 Business and public service associate professionals</v>
      </c>
      <c r="X129" s="27">
        <f t="shared" si="131"/>
        <v>22.813137843113481</v>
      </c>
      <c r="Y129" s="27">
        <f t="shared" si="131"/>
        <v>1.9987566338638771</v>
      </c>
      <c r="Z129" s="27">
        <f t="shared" si="131"/>
        <v>0.15707855569894491</v>
      </c>
      <c r="AA129" s="27">
        <f t="shared" si="131"/>
        <v>15.572335474192926</v>
      </c>
      <c r="AB129" s="27">
        <f t="shared" si="132"/>
        <v>15.729414029891871</v>
      </c>
    </row>
    <row r="130" spans="1:28" x14ac:dyDescent="0.2">
      <c r="A130" t="str">
        <f t="shared" si="124"/>
        <v>41 Administrative occupations</v>
      </c>
      <c r="B130" s="27">
        <f t="shared" si="125"/>
        <v>-8.2600314462464439</v>
      </c>
      <c r="C130" s="27">
        <f t="shared" si="125"/>
        <v>11.888046737957325</v>
      </c>
      <c r="D130" s="27">
        <f t="shared" si="125"/>
        <v>-38.025973857401596</v>
      </c>
      <c r="E130" s="27">
        <f t="shared" si="125"/>
        <v>-30.220418959404128</v>
      </c>
      <c r="F130" s="27">
        <f t="shared" si="126"/>
        <v>-68.246392816805724</v>
      </c>
      <c r="L130" t="str">
        <f t="shared" si="127"/>
        <v>41 Administrative occupations</v>
      </c>
      <c r="M130" s="27">
        <f t="shared" si="128"/>
        <v>-2.8090455822148215</v>
      </c>
      <c r="N130" s="27">
        <f t="shared" si="128"/>
        <v>16.338950412305707</v>
      </c>
      <c r="O130" s="27">
        <f t="shared" si="128"/>
        <v>-10.051971138035512</v>
      </c>
      <c r="P130" s="27">
        <f t="shared" si="128"/>
        <v>1.5312123975944871</v>
      </c>
      <c r="Q130" s="27">
        <f t="shared" si="129"/>
        <v>-8.5207587404410248</v>
      </c>
      <c r="W130" t="str">
        <f t="shared" si="130"/>
        <v>41 Administrative occupations</v>
      </c>
      <c r="X130" s="27">
        <f t="shared" si="131"/>
        <v>-5.4509858640317361</v>
      </c>
      <c r="Y130" s="27">
        <f t="shared" si="131"/>
        <v>-4.4509036743486945</v>
      </c>
      <c r="Z130" s="27">
        <f t="shared" si="131"/>
        <v>-27.974002719365842</v>
      </c>
      <c r="AA130" s="27">
        <f t="shared" si="131"/>
        <v>-31.751631356998757</v>
      </c>
      <c r="AB130" s="27">
        <f t="shared" si="132"/>
        <v>-59.725634076364599</v>
      </c>
    </row>
    <row r="131" spans="1:28" x14ac:dyDescent="0.2">
      <c r="A131" t="str">
        <f t="shared" si="124"/>
        <v>42 Secretarial and related occupations</v>
      </c>
      <c r="B131" s="27">
        <f t="shared" si="125"/>
        <v>-8.7157458652189916</v>
      </c>
      <c r="C131" s="27">
        <f t="shared" si="125"/>
        <v>-4.4706362948703031</v>
      </c>
      <c r="D131" s="27">
        <f t="shared" si="125"/>
        <v>-0.57766478066065474</v>
      </c>
      <c r="E131" s="27">
        <f t="shared" si="125"/>
        <v>-9.6476792778531006</v>
      </c>
      <c r="F131" s="27">
        <f t="shared" si="126"/>
        <v>-10.225344058513755</v>
      </c>
      <c r="L131" t="str">
        <f t="shared" si="127"/>
        <v>42 Secretarial and related occupations</v>
      </c>
      <c r="M131" s="27">
        <f t="shared" si="128"/>
        <v>-0.96570790575574694</v>
      </c>
      <c r="N131" s="27">
        <f t="shared" si="128"/>
        <v>-0.40992845909859721</v>
      </c>
      <c r="O131" s="27">
        <f t="shared" si="128"/>
        <v>1.0084861436132861</v>
      </c>
      <c r="P131" s="27">
        <f t="shared" si="128"/>
        <v>0.59103255652408304</v>
      </c>
      <c r="Q131" s="27">
        <f t="shared" si="129"/>
        <v>1.5995187001373692</v>
      </c>
      <c r="W131" t="str">
        <f t="shared" si="130"/>
        <v>42 Secretarial and related occupations</v>
      </c>
      <c r="X131" s="27">
        <f t="shared" si="131"/>
        <v>-7.7500379594631994</v>
      </c>
      <c r="Y131" s="27">
        <f t="shared" si="131"/>
        <v>-4.0607078357717512</v>
      </c>
      <c r="Z131" s="27">
        <f t="shared" si="131"/>
        <v>-1.5861509242739089</v>
      </c>
      <c r="AA131" s="27">
        <f t="shared" si="131"/>
        <v>-10.23871183437717</v>
      </c>
      <c r="AB131" s="27">
        <f t="shared" si="132"/>
        <v>-11.824862758651079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0.16939912949506564</v>
      </c>
      <c r="C132" s="27">
        <f t="shared" si="125"/>
        <v>-1.2411917053603148</v>
      </c>
      <c r="D132" s="27">
        <f t="shared" si="125"/>
        <v>1.9870004131099392</v>
      </c>
      <c r="E132" s="27">
        <f t="shared" si="125"/>
        <v>5.2639287480329777</v>
      </c>
      <c r="F132" s="27">
        <f t="shared" si="126"/>
        <v>7.250929161142917</v>
      </c>
      <c r="L132" t="str">
        <f t="shared" si="127"/>
        <v>51 Skilled agricultural and related trades</v>
      </c>
      <c r="M132" s="27">
        <f t="shared" si="128"/>
        <v>0.70767130230212771</v>
      </c>
      <c r="N132" s="27">
        <f t="shared" si="128"/>
        <v>-3.4411482609014961</v>
      </c>
      <c r="O132" s="27">
        <f t="shared" si="128"/>
        <v>0.48358925959666976</v>
      </c>
      <c r="P132" s="27">
        <f t="shared" si="128"/>
        <v>2.5270860086816285</v>
      </c>
      <c r="Q132" s="27">
        <f t="shared" si="129"/>
        <v>3.0106752682782982</v>
      </c>
      <c r="W132" t="str">
        <f t="shared" si="130"/>
        <v>51 Skilled agricultural and related trades</v>
      </c>
      <c r="X132" s="27">
        <f t="shared" si="131"/>
        <v>-0.53827217280705275</v>
      </c>
      <c r="Y132" s="27">
        <f t="shared" si="131"/>
        <v>2.1999565555411951</v>
      </c>
      <c r="Z132" s="27">
        <f t="shared" si="131"/>
        <v>1.5034111535132579</v>
      </c>
      <c r="AA132" s="27">
        <f t="shared" si="131"/>
        <v>2.736842739351375</v>
      </c>
      <c r="AB132" s="27">
        <f t="shared" si="132"/>
        <v>4.2402538928646329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6.4419369082825426</v>
      </c>
      <c r="C133" s="27">
        <f t="shared" si="125"/>
        <v>-15.194493448260488</v>
      </c>
      <c r="D133" s="27">
        <f t="shared" si="125"/>
        <v>4.5738269107522029</v>
      </c>
      <c r="E133" s="27">
        <f t="shared" si="125"/>
        <v>-3.7808757628261844</v>
      </c>
      <c r="F133" s="27">
        <f t="shared" si="126"/>
        <v>0.79295114792601851</v>
      </c>
      <c r="L133" t="str">
        <f t="shared" si="127"/>
        <v>52 Skilled metal, electrical and electronic trades</v>
      </c>
      <c r="M133" s="27">
        <f t="shared" si="128"/>
        <v>4.356625997025418</v>
      </c>
      <c r="N133" s="27">
        <f t="shared" si="128"/>
        <v>-14.043327785859631</v>
      </c>
      <c r="O133" s="27">
        <f t="shared" si="128"/>
        <v>-0.39414016347279812</v>
      </c>
      <c r="P133" s="27">
        <f t="shared" si="128"/>
        <v>-4.906691562522397</v>
      </c>
      <c r="Q133" s="27">
        <f t="shared" si="129"/>
        <v>-5.3008317259951951</v>
      </c>
      <c r="W133" t="str">
        <f t="shared" si="130"/>
        <v>52 Skilled metal, electrical and electronic trades</v>
      </c>
      <c r="X133" s="27">
        <f t="shared" si="131"/>
        <v>2.0853109112573214</v>
      </c>
      <c r="Y133" s="27">
        <f t="shared" si="131"/>
        <v>-1.1511656624009374</v>
      </c>
      <c r="Z133" s="27">
        <f t="shared" si="131"/>
        <v>4.9679670742250597</v>
      </c>
      <c r="AA133" s="27">
        <f t="shared" si="131"/>
        <v>1.1258157996963476</v>
      </c>
      <c r="AB133" s="27">
        <f t="shared" si="132"/>
        <v>6.0937828739214073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-20.492313724474513</v>
      </c>
      <c r="C134" s="27">
        <f t="shared" si="125"/>
        <v>-30.386926814252845</v>
      </c>
      <c r="D134" s="27">
        <f t="shared" si="125"/>
        <v>16.512281829934224</v>
      </c>
      <c r="E134" s="27">
        <f t="shared" si="125"/>
        <v>8.7014469127156815</v>
      </c>
      <c r="F134" s="27">
        <f t="shared" si="126"/>
        <v>25.213728742649906</v>
      </c>
      <c r="L134" t="str">
        <f t="shared" si="127"/>
        <v>53 Skilled construction and building trades</v>
      </c>
      <c r="M134" s="27">
        <f t="shared" si="128"/>
        <v>-22.930579210060642</v>
      </c>
      <c r="N134" s="27">
        <f t="shared" si="128"/>
        <v>-28.813093147677137</v>
      </c>
      <c r="O134" s="27">
        <f t="shared" si="128"/>
        <v>15.202660936029901</v>
      </c>
      <c r="P134" s="27">
        <f t="shared" si="128"/>
        <v>6.7813261651830032</v>
      </c>
      <c r="Q134" s="27">
        <f t="shared" si="129"/>
        <v>21.983987101212904</v>
      </c>
      <c r="W134" t="str">
        <f t="shared" si="130"/>
        <v>53 Skilled construction and building trades</v>
      </c>
      <c r="X134" s="27">
        <f t="shared" si="131"/>
        <v>2.4382654855859816</v>
      </c>
      <c r="Y134" s="27">
        <f t="shared" si="131"/>
        <v>-1.5738336665754602</v>
      </c>
      <c r="Z134" s="27">
        <f t="shared" si="131"/>
        <v>1.3096208939043761</v>
      </c>
      <c r="AA134" s="27">
        <f t="shared" si="131"/>
        <v>1.9201207475323994</v>
      </c>
      <c r="AB134" s="27">
        <f t="shared" si="132"/>
        <v>3.2297416414367754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-3.7270610575546925E-2</v>
      </c>
      <c r="C135" s="27">
        <f t="shared" si="125"/>
        <v>-15.771947557317731</v>
      </c>
      <c r="D135" s="27">
        <f t="shared" si="125"/>
        <v>4.4596884300072333</v>
      </c>
      <c r="E135" s="27">
        <f t="shared" si="125"/>
        <v>9.0487177708851192</v>
      </c>
      <c r="F135" s="27">
        <f t="shared" si="126"/>
        <v>13.508406200892352</v>
      </c>
      <c r="L135" t="str">
        <f t="shared" si="127"/>
        <v>54 Textiles, printing and other skilled trades</v>
      </c>
      <c r="M135" s="27">
        <f t="shared" si="128"/>
        <v>1.1671159950416268</v>
      </c>
      <c r="N135" s="27">
        <f t="shared" si="128"/>
        <v>-17.484464138481314</v>
      </c>
      <c r="O135" s="27">
        <f t="shared" si="128"/>
        <v>3.5555980424791471</v>
      </c>
      <c r="P135" s="27">
        <f t="shared" si="128"/>
        <v>8.1078803228460714</v>
      </c>
      <c r="Q135" s="27">
        <f t="shared" si="129"/>
        <v>11.663478365325219</v>
      </c>
      <c r="W135" t="str">
        <f t="shared" si="130"/>
        <v>54 Textiles, printing and other skilled trades</v>
      </c>
      <c r="X135" s="27">
        <f t="shared" si="131"/>
        <v>-1.2043866056169747</v>
      </c>
      <c r="Y135" s="27">
        <f t="shared" si="131"/>
        <v>1.7125165811633281</v>
      </c>
      <c r="Z135" s="27">
        <f t="shared" si="131"/>
        <v>0.90409038752817139</v>
      </c>
      <c r="AA135" s="27">
        <f t="shared" si="131"/>
        <v>0.94083744803905489</v>
      </c>
      <c r="AB135" s="27">
        <f t="shared" si="132"/>
        <v>1.8449278355672263</v>
      </c>
    </row>
    <row r="136" spans="1:28" x14ac:dyDescent="0.2">
      <c r="A136" t="str">
        <f t="shared" si="124"/>
        <v>61 Caring personal service occupations</v>
      </c>
      <c r="B136" s="27">
        <f t="shared" si="125"/>
        <v>11.841410328785372</v>
      </c>
      <c r="C136" s="27">
        <f t="shared" si="125"/>
        <v>-12.693586387455497</v>
      </c>
      <c r="D136" s="27">
        <f t="shared" si="125"/>
        <v>21.174323930651468</v>
      </c>
      <c r="E136" s="27">
        <f t="shared" si="125"/>
        <v>15.347810184859384</v>
      </c>
      <c r="F136" s="27">
        <f t="shared" si="126"/>
        <v>36.522134115510852</v>
      </c>
      <c r="L136" t="str">
        <f t="shared" si="127"/>
        <v>61 Caring personal service occupations</v>
      </c>
      <c r="M136" s="27">
        <f t="shared" si="128"/>
        <v>6.5903944709407938</v>
      </c>
      <c r="N136" s="27">
        <f t="shared" si="128"/>
        <v>-2.8336935223721653</v>
      </c>
      <c r="O136" s="27">
        <f t="shared" si="128"/>
        <v>13.500758623837633</v>
      </c>
      <c r="P136" s="27">
        <f t="shared" si="128"/>
        <v>10.160068189405479</v>
      </c>
      <c r="Q136" s="27">
        <f t="shared" si="129"/>
        <v>23.660826813243112</v>
      </c>
      <c r="W136" t="str">
        <f t="shared" si="130"/>
        <v>61 Caring personal service occupations</v>
      </c>
      <c r="X136" s="27">
        <f t="shared" si="131"/>
        <v>5.2510158578447772</v>
      </c>
      <c r="Y136" s="27">
        <f t="shared" si="131"/>
        <v>-9.8598928650833102</v>
      </c>
      <c r="Z136" s="27">
        <f t="shared" si="131"/>
        <v>7.6735653068140834</v>
      </c>
      <c r="AA136" s="27">
        <f t="shared" si="131"/>
        <v>5.1877419954538766</v>
      </c>
      <c r="AB136" s="27">
        <f t="shared" si="132"/>
        <v>12.86130730226796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9.7825402359662377</v>
      </c>
      <c r="C137" s="27">
        <f t="shared" si="125"/>
        <v>-10.479085567464509</v>
      </c>
      <c r="D137" s="27">
        <f t="shared" si="125"/>
        <v>6.3939375594604826</v>
      </c>
      <c r="E137" s="27">
        <f t="shared" si="125"/>
        <v>7.8934631385685492</v>
      </c>
      <c r="F137" s="27">
        <f t="shared" si="126"/>
        <v>14.287400698029032</v>
      </c>
      <c r="L137" t="str">
        <f t="shared" si="127"/>
        <v>62 Leisure, travel and related personal service occupations</v>
      </c>
      <c r="M137" s="27">
        <f t="shared" si="128"/>
        <v>5.6632161379437562</v>
      </c>
      <c r="N137" s="27">
        <f t="shared" si="128"/>
        <v>-1.6695528901680561</v>
      </c>
      <c r="O137" s="27">
        <f t="shared" si="128"/>
        <v>2.5181498661894466</v>
      </c>
      <c r="P137" s="27">
        <f t="shared" si="128"/>
        <v>4.1595275395973843</v>
      </c>
      <c r="Q137" s="27">
        <f t="shared" si="129"/>
        <v>6.6776774057868309</v>
      </c>
      <c r="W137" t="str">
        <f t="shared" si="130"/>
        <v>62 Leisure, travel and related personal service occupations</v>
      </c>
      <c r="X137" s="27">
        <f t="shared" si="131"/>
        <v>4.1193240980224317</v>
      </c>
      <c r="Y137" s="27">
        <f t="shared" si="131"/>
        <v>-8.8095326772964526</v>
      </c>
      <c r="Z137" s="27">
        <f t="shared" si="131"/>
        <v>3.8757876932710431</v>
      </c>
      <c r="AA137" s="27">
        <f t="shared" si="131"/>
        <v>3.733935598971172</v>
      </c>
      <c r="AB137" s="27">
        <f t="shared" si="132"/>
        <v>7.6097232922422151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-0.5755271878313355</v>
      </c>
      <c r="C138" s="27">
        <f t="shared" si="125"/>
        <v>1.367310856393753</v>
      </c>
      <c r="D138" s="27">
        <f t="shared" si="125"/>
        <v>-1.097956414457288</v>
      </c>
      <c r="E138" s="27">
        <f t="shared" si="125"/>
        <v>0.34931565908943174</v>
      </c>
      <c r="F138" s="27">
        <f t="shared" si="126"/>
        <v>-0.74864075536785624</v>
      </c>
      <c r="L138" t="str">
        <f t="shared" si="127"/>
        <v>63 Community and civil enforcement occupations</v>
      </c>
      <c r="M138" s="27">
        <f t="shared" si="128"/>
        <v>-0.96310310951216005</v>
      </c>
      <c r="N138" s="27">
        <f t="shared" si="128"/>
        <v>1.6705482874581059</v>
      </c>
      <c r="O138" s="27">
        <f t="shared" si="128"/>
        <v>-1.7370805625391919</v>
      </c>
      <c r="P138" s="27">
        <f t="shared" si="128"/>
        <v>0.43782015228207305</v>
      </c>
      <c r="Q138" s="27">
        <f t="shared" si="129"/>
        <v>-1.2992604102571188</v>
      </c>
      <c r="W138" t="str">
        <f t="shared" si="130"/>
        <v>63 Community and civil enforcement occupations</v>
      </c>
      <c r="X138" s="27">
        <f t="shared" si="131"/>
        <v>0.38757592168082478</v>
      </c>
      <c r="Y138" s="27">
        <f t="shared" si="131"/>
        <v>-0.3032374310643573</v>
      </c>
      <c r="Z138" s="27">
        <f t="shared" si="131"/>
        <v>0.63912414808190343</v>
      </c>
      <c r="AA138" s="27">
        <f t="shared" si="131"/>
        <v>-8.8504493192642197E-2</v>
      </c>
      <c r="AB138" s="27">
        <f t="shared" si="132"/>
        <v>0.55061965488926123</v>
      </c>
    </row>
    <row r="139" spans="1:28" x14ac:dyDescent="0.2">
      <c r="A139" t="str">
        <f t="shared" si="124"/>
        <v>71 Sales occupations</v>
      </c>
      <c r="B139" s="27">
        <f t="shared" si="125"/>
        <v>-33.826625276378763</v>
      </c>
      <c r="C139" s="27">
        <f t="shared" si="125"/>
        <v>-6.7299116142849016</v>
      </c>
      <c r="D139" s="27">
        <f t="shared" si="125"/>
        <v>-21.860096652099287</v>
      </c>
      <c r="E139" s="27">
        <f t="shared" si="125"/>
        <v>-11.566374201448212</v>
      </c>
      <c r="F139" s="27">
        <f t="shared" si="126"/>
        <v>-33.426470853547499</v>
      </c>
      <c r="L139" t="str">
        <f t="shared" si="127"/>
        <v>71 Sales occupations</v>
      </c>
      <c r="M139" s="27">
        <f t="shared" si="128"/>
        <v>-8.1172958616506321</v>
      </c>
      <c r="N139" s="27">
        <f t="shared" si="128"/>
        <v>-3.7137946656885674</v>
      </c>
      <c r="O139" s="27">
        <f t="shared" si="128"/>
        <v>-8.4736475731641292</v>
      </c>
      <c r="P139" s="27">
        <f t="shared" si="128"/>
        <v>-1.1009667208425356</v>
      </c>
      <c r="Q139" s="27">
        <f t="shared" si="129"/>
        <v>-9.5746142940066647</v>
      </c>
      <c r="W139" t="str">
        <f t="shared" si="130"/>
        <v>71 Sales occupations</v>
      </c>
      <c r="X139" s="27">
        <f t="shared" si="131"/>
        <v>-25.709329414728046</v>
      </c>
      <c r="Y139" s="27">
        <f t="shared" si="131"/>
        <v>-3.0161169485961636</v>
      </c>
      <c r="Z139" s="27">
        <f t="shared" si="131"/>
        <v>-13.386449078934874</v>
      </c>
      <c r="AA139" s="27">
        <f t="shared" si="131"/>
        <v>-10.465407480605876</v>
      </c>
      <c r="AB139" s="27">
        <f t="shared" si="132"/>
        <v>-23.851856559540749</v>
      </c>
    </row>
    <row r="140" spans="1:28" x14ac:dyDescent="0.2">
      <c r="A140" t="str">
        <f t="shared" si="124"/>
        <v>72 Customer service occupations</v>
      </c>
      <c r="B140" s="27">
        <f t="shared" si="125"/>
        <v>6.3108747180219211</v>
      </c>
      <c r="C140" s="27">
        <f t="shared" si="125"/>
        <v>0.47815482235066042</v>
      </c>
      <c r="D140" s="27">
        <f t="shared" si="125"/>
        <v>23.103904963007352</v>
      </c>
      <c r="E140" s="27">
        <f t="shared" si="125"/>
        <v>9.7284409481207064</v>
      </c>
      <c r="F140" s="27">
        <f t="shared" si="126"/>
        <v>32.832345911128058</v>
      </c>
      <c r="L140" t="str">
        <f t="shared" si="127"/>
        <v>72 Customer service occupations</v>
      </c>
      <c r="M140" s="27">
        <f t="shared" si="128"/>
        <v>-1.6937653604186131</v>
      </c>
      <c r="N140" s="27">
        <f t="shared" si="128"/>
        <v>3.9538684914469435</v>
      </c>
      <c r="O140" s="27">
        <f t="shared" si="128"/>
        <v>10.879934760570663</v>
      </c>
      <c r="P140" s="27">
        <f t="shared" si="128"/>
        <v>4.644888887022141</v>
      </c>
      <c r="Q140" s="27">
        <f t="shared" si="129"/>
        <v>15.524823647592804</v>
      </c>
      <c r="W140" t="str">
        <f t="shared" si="130"/>
        <v>72 Customer service occupations</v>
      </c>
      <c r="X140" s="27">
        <f t="shared" si="131"/>
        <v>8.0046400784405165</v>
      </c>
      <c r="Y140" s="27">
        <f t="shared" si="131"/>
        <v>-3.4757136690963364</v>
      </c>
      <c r="Z140" s="27">
        <f t="shared" si="131"/>
        <v>12.223970202436647</v>
      </c>
      <c r="AA140" s="27">
        <f t="shared" si="131"/>
        <v>5.0835520610986435</v>
      </c>
      <c r="AB140" s="27">
        <f t="shared" si="132"/>
        <v>17.30752226353529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-1.4682240602094296</v>
      </c>
      <c r="C141" s="27">
        <f t="shared" si="125"/>
        <v>-2.8631303643408579</v>
      </c>
      <c r="D141" s="27">
        <f t="shared" si="125"/>
        <v>7.0347344128753342</v>
      </c>
      <c r="E141" s="27">
        <f t="shared" si="125"/>
        <v>2.8601278661473657</v>
      </c>
      <c r="F141" s="27">
        <f t="shared" si="126"/>
        <v>9.8948622790226999</v>
      </c>
      <c r="L141" t="str">
        <f t="shared" si="127"/>
        <v>81 Process, plant and machine operatives</v>
      </c>
      <c r="M141" s="27">
        <f t="shared" si="128"/>
        <v>-1.3886517228658448</v>
      </c>
      <c r="N141" s="27">
        <f t="shared" si="128"/>
        <v>-2.8270192082163277</v>
      </c>
      <c r="O141" s="27">
        <f t="shared" si="128"/>
        <v>4.4723308254990854</v>
      </c>
      <c r="P141" s="27">
        <f t="shared" si="128"/>
        <v>0.99037777647335545</v>
      </c>
      <c r="Q141" s="27">
        <f t="shared" si="129"/>
        <v>5.4627086019724409</v>
      </c>
      <c r="W141" t="str">
        <f t="shared" si="130"/>
        <v>81 Process, plant and machine operatives</v>
      </c>
      <c r="X141" s="27">
        <f t="shared" si="131"/>
        <v>-7.9572337343583044E-2</v>
      </c>
      <c r="Y141" s="27">
        <f t="shared" si="131"/>
        <v>-3.6111156124480459E-2</v>
      </c>
      <c r="Z141" s="27">
        <f t="shared" si="131"/>
        <v>2.5624035873762363</v>
      </c>
      <c r="AA141" s="27">
        <f t="shared" si="131"/>
        <v>1.8697500896740102</v>
      </c>
      <c r="AB141" s="27">
        <f t="shared" si="132"/>
        <v>4.4321536770502465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24.159732003073259</v>
      </c>
      <c r="C142" s="27">
        <f t="shared" si="125"/>
        <v>-22.966879876016208</v>
      </c>
      <c r="D142" s="27">
        <f t="shared" si="125"/>
        <v>21.415114587943293</v>
      </c>
      <c r="E142" s="27">
        <f t="shared" si="125"/>
        <v>-3.0817761304164719</v>
      </c>
      <c r="F142" s="27">
        <f t="shared" si="126"/>
        <v>18.333338457526821</v>
      </c>
      <c r="L142" t="str">
        <f t="shared" si="127"/>
        <v>82 Transport and mobile machine drivers and operatives</v>
      </c>
      <c r="M142" s="27">
        <f t="shared" si="128"/>
        <v>25.516583620875906</v>
      </c>
      <c r="N142" s="27">
        <f t="shared" si="128"/>
        <v>-23.851724941361397</v>
      </c>
      <c r="O142" s="27">
        <f t="shared" si="128"/>
        <v>15.818675761385947</v>
      </c>
      <c r="P142" s="27">
        <f t="shared" si="128"/>
        <v>-4.9117490585604173</v>
      </c>
      <c r="Q142" s="27">
        <f t="shared" si="129"/>
        <v>10.90692670282553</v>
      </c>
      <c r="W142" t="str">
        <f t="shared" si="130"/>
        <v>82 Transport and mobile machine drivers and operatives</v>
      </c>
      <c r="X142" s="27">
        <f t="shared" si="131"/>
        <v>-1.3568516178027981</v>
      </c>
      <c r="Y142" s="27">
        <f t="shared" si="131"/>
        <v>0.88484506534534368</v>
      </c>
      <c r="Z142" s="27">
        <f t="shared" si="131"/>
        <v>5.5964388265575629</v>
      </c>
      <c r="AA142" s="27">
        <f t="shared" si="131"/>
        <v>1.8299729281433663</v>
      </c>
      <c r="AB142" s="27">
        <f t="shared" si="132"/>
        <v>7.4264117547009292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-4.1179105300466574</v>
      </c>
      <c r="C143" s="27">
        <f t="shared" si="125"/>
        <v>-4.1518716586951356</v>
      </c>
      <c r="D143" s="27">
        <f t="shared" si="125"/>
        <v>-6.7709750073823862</v>
      </c>
      <c r="E143" s="27">
        <f t="shared" si="125"/>
        <v>-1.8250968456916361</v>
      </c>
      <c r="F143" s="27">
        <f t="shared" si="126"/>
        <v>-8.5960718530740223</v>
      </c>
      <c r="L143" t="str">
        <f t="shared" si="127"/>
        <v>91 Elementary trades and related occupations</v>
      </c>
      <c r="M143" s="27">
        <f t="shared" si="128"/>
        <v>-2.617853065718954</v>
      </c>
      <c r="N143" s="27">
        <f t="shared" si="128"/>
        <v>-3.3686436786783105</v>
      </c>
      <c r="O143" s="27">
        <f t="shared" si="128"/>
        <v>-6.335845703691291</v>
      </c>
      <c r="P143" s="27">
        <f t="shared" si="128"/>
        <v>-1.807116294069079</v>
      </c>
      <c r="Q143" s="27">
        <f t="shared" si="129"/>
        <v>-8.14296199776037</v>
      </c>
      <c r="W143" t="str">
        <f t="shared" si="130"/>
        <v>91 Elementary trades and related occupations</v>
      </c>
      <c r="X143" s="27">
        <f t="shared" si="131"/>
        <v>-1.5000574643277069</v>
      </c>
      <c r="Y143" s="27">
        <f t="shared" si="131"/>
        <v>-0.78322798001688643</v>
      </c>
      <c r="Z143" s="27">
        <f t="shared" si="131"/>
        <v>-0.43512930369107128</v>
      </c>
      <c r="AA143" s="27">
        <f t="shared" si="131"/>
        <v>-1.7980551622526875E-2</v>
      </c>
      <c r="AB143" s="27">
        <f t="shared" si="132"/>
        <v>-0.45310985531359815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28.896341380594947</v>
      </c>
      <c r="C144" s="27">
        <f t="shared" si="125"/>
        <v>-43.397902512215126</v>
      </c>
      <c r="D144" s="27">
        <f t="shared" si="125"/>
        <v>13.772443247663659</v>
      </c>
      <c r="E144" s="27">
        <f t="shared" si="125"/>
        <v>-1.97511529139922</v>
      </c>
      <c r="F144" s="27">
        <f t="shared" si="126"/>
        <v>11.797327956264439</v>
      </c>
      <c r="L144" t="str">
        <f t="shared" si="127"/>
        <v>92 Elementary administration and service occupations</v>
      </c>
      <c r="M144" s="27">
        <f t="shared" si="128"/>
        <v>6.7588559379778417</v>
      </c>
      <c r="N144" s="27">
        <f t="shared" si="128"/>
        <v>-10.022059590564169</v>
      </c>
      <c r="O144" s="27">
        <f t="shared" si="128"/>
        <v>14.946677634784834</v>
      </c>
      <c r="P144" s="27">
        <f t="shared" si="128"/>
        <v>-3.2074068540429437</v>
      </c>
      <c r="Q144" s="27">
        <f t="shared" si="129"/>
        <v>11.73927078074189</v>
      </c>
      <c r="W144" t="str">
        <f t="shared" si="130"/>
        <v>92 Elementary administration and service occupations</v>
      </c>
      <c r="X144" s="27">
        <f t="shared" si="131"/>
        <v>22.137485442617418</v>
      </c>
      <c r="Y144" s="27">
        <f t="shared" si="131"/>
        <v>-33.3758429216509</v>
      </c>
      <c r="Z144" s="27">
        <f t="shared" si="131"/>
        <v>-1.1742343871207481</v>
      </c>
      <c r="AA144" s="27">
        <f t="shared" si="131"/>
        <v>1.2322915626431268</v>
      </c>
      <c r="AB144" s="27">
        <f t="shared" si="132"/>
        <v>5.8057175522378657E-2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396.17900000000191</v>
      </c>
      <c r="C146" s="29">
        <f t="shared" ref="C146" si="133">D35-C35</f>
        <v>-32.602999999998246</v>
      </c>
      <c r="D146" s="29">
        <f>E35-D35</f>
        <v>242.24600000000009</v>
      </c>
      <c r="E146" s="29">
        <f>F35-E35</f>
        <v>301.0779999999977</v>
      </c>
      <c r="F146" s="29">
        <f t="shared" ref="F146" si="134">F35-D35</f>
        <v>543.3239999999978</v>
      </c>
      <c r="L146" s="24" t="str">
        <f>L35</f>
        <v>All occupations</v>
      </c>
      <c r="M146" s="29">
        <f>N35-M35</f>
        <v>213.00740390067585</v>
      </c>
      <c r="N146" s="29">
        <f t="shared" ref="N146" si="135">O35-N35</f>
        <v>-48.860471838778267</v>
      </c>
      <c r="O146" s="29">
        <f>P35-O35</f>
        <v>135.63287169115529</v>
      </c>
      <c r="P146" s="29">
        <f>Q35-P35</f>
        <v>157.67674976094759</v>
      </c>
      <c r="Q146" s="29">
        <f t="shared" ref="Q146" si="136">Q35-O35</f>
        <v>293.30962145210287</v>
      </c>
      <c r="W146" s="24" t="str">
        <f>W35</f>
        <v>All occupations</v>
      </c>
      <c r="X146" s="29">
        <f>Y35-X35</f>
        <v>183.1715960993256</v>
      </c>
      <c r="Y146" s="29">
        <f t="shared" ref="Y146" si="137">Z35-Y35</f>
        <v>16.257471838779111</v>
      </c>
      <c r="Z146" s="29">
        <f>AA35-Z35</f>
        <v>106.61312830884435</v>
      </c>
      <c r="AA146" s="29">
        <f>AB35-AA35</f>
        <v>143.40125023904966</v>
      </c>
      <c r="AB146" s="29">
        <f t="shared" ref="AB146" si="138">AB35-Z35</f>
        <v>250.01437854789401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440.00429133457959</v>
      </c>
      <c r="C153" s="11">
        <f t="shared" ref="C153:F153" si="143">C8</f>
        <v>523.89974930385119</v>
      </c>
      <c r="D153" s="11">
        <f t="shared" si="143"/>
        <v>527.26635155430517</v>
      </c>
      <c r="E153" s="11">
        <f t="shared" si="143"/>
        <v>503.98445225412388</v>
      </c>
      <c r="F153" s="11">
        <f t="shared" si="143"/>
        <v>543.87012541853289</v>
      </c>
      <c r="H153" s="40">
        <f>IF(D$151-B$151 &lt;&gt; 0,(EXP(LN(D153/B153)/(D$151-B$151))-1)*100,0)</f>
        <v>3.6846889055857757</v>
      </c>
      <c r="I153" s="40">
        <f>IF(F$151-D$151 &lt;&gt; 0,(EXP(LN(F153/D153)/(F$151-D$151))-1)*100,0)</f>
        <v>0.20691141037267879</v>
      </c>
      <c r="L153" s="10" t="str">
        <f>L8</f>
        <v>11 Corporate managers and directors</v>
      </c>
      <c r="M153" s="11">
        <f>M8</f>
        <v>289.96481379872694</v>
      </c>
      <c r="N153" s="11">
        <f t="shared" ref="N153:Q153" si="144">N8</f>
        <v>335.37760269131502</v>
      </c>
      <c r="O153" s="11">
        <f t="shared" si="144"/>
        <v>333.89342122818425</v>
      </c>
      <c r="P153" s="11">
        <f t="shared" si="144"/>
        <v>308.27296664267135</v>
      </c>
      <c r="Q153" s="11">
        <f t="shared" si="144"/>
        <v>322.69578742849353</v>
      </c>
      <c r="S153" s="40">
        <f>IF(O$151-M$151 &lt;&gt; 0,(EXP(LN(O153/M153)/(O$151-M$151))-1)*100,0)</f>
        <v>2.8614192360856272</v>
      </c>
      <c r="T153" s="40">
        <f>IF(Q$151-O$151 &lt;&gt; 0,(EXP(LN(Q153/O153)/(Q$151-O$151))-1)*100,0)</f>
        <v>-0.2271536088534809</v>
      </c>
      <c r="W153" s="10" t="str">
        <f>W8</f>
        <v>11 Corporate managers and directors</v>
      </c>
      <c r="X153" s="11">
        <f>X8</f>
        <v>150.03947753585322</v>
      </c>
      <c r="Y153" s="11">
        <f t="shared" ref="Y153:AB153" si="145">Y8</f>
        <v>188.52214661253595</v>
      </c>
      <c r="Z153" s="11">
        <f t="shared" si="145"/>
        <v>193.37293032612084</v>
      </c>
      <c r="AA153" s="11">
        <f t="shared" si="145"/>
        <v>195.71148561145228</v>
      </c>
      <c r="AB153" s="11">
        <f t="shared" si="145"/>
        <v>221.17433799003902</v>
      </c>
      <c r="AD153" s="40">
        <f>IF(Z$151-X$151 &lt;&gt; 0,(EXP(LN(Z153/X153)/(Z$151-X$151))-1)*100,0)</f>
        <v>5.2053988197620749</v>
      </c>
      <c r="AE153" s="40">
        <f>IF(AB$151-Z$151 &lt;&gt; 0,(EXP(LN(AB153/Z153)/(AB$151-Z$151))-1)*100,0)</f>
        <v>0.8995595637835585</v>
      </c>
    </row>
    <row r="154" spans="1:31" x14ac:dyDescent="0.2">
      <c r="A154" s="10" t="str">
        <f t="shared" si="142"/>
        <v>12 Other managers and proprietors</v>
      </c>
      <c r="B154" s="11">
        <f t="shared" si="142"/>
        <v>186.946309897437</v>
      </c>
      <c r="C154" s="11">
        <f t="shared" ref="C154:F178" si="146">C9</f>
        <v>201.45822030345101</v>
      </c>
      <c r="D154" s="11">
        <f t="shared" si="146"/>
        <v>198.30089131572618</v>
      </c>
      <c r="E154" s="11">
        <f t="shared" si="146"/>
        <v>250.61639551220406</v>
      </c>
      <c r="F154" s="11">
        <f t="shared" si="146"/>
        <v>282.03173943676416</v>
      </c>
      <c r="H154" s="40">
        <f t="shared" ref="H154:H177" si="147">IF(D$151-B$151 &lt;&gt; 0,(EXP(LN(D154/B154)/(D$151-B$151))-1)*100,0)</f>
        <v>1.1862622875190354</v>
      </c>
      <c r="I154" s="40">
        <f t="shared" ref="I154:I180" si="148">IF(F$151-D$151 &lt;&gt; 0,(EXP(LN(F154/D154)/(F$151-D$151))-1)*100,0)</f>
        <v>2.376015174109769</v>
      </c>
      <c r="L154" s="10" t="str">
        <f t="shared" ref="L154:Q154" si="149">L9</f>
        <v>12 Other managers and proprietors</v>
      </c>
      <c r="M154" s="11">
        <f t="shared" si="149"/>
        <v>117.17176789159012</v>
      </c>
      <c r="N154" s="11">
        <f t="shared" si="149"/>
        <v>126.9840032474883</v>
      </c>
      <c r="O154" s="11">
        <f t="shared" si="149"/>
        <v>122.35011705820949</v>
      </c>
      <c r="P154" s="11">
        <f t="shared" si="149"/>
        <v>157.73043969262287</v>
      </c>
      <c r="Q154" s="11">
        <f t="shared" si="149"/>
        <v>176.34587297342492</v>
      </c>
      <c r="S154" s="40">
        <f t="shared" ref="S154:S177" si="150">IF(O$151-M$151 &lt;&gt; 0,(EXP(LN(O154/M154)/(O$151-M$151))-1)*100,0)</f>
        <v>0.86866693945619744</v>
      </c>
      <c r="T154" s="40">
        <f t="shared" ref="T154:T177" si="151">IF(Q$151-O$151 &lt;&gt; 0,(EXP(LN(Q154/O154)/(Q$151-O$151))-1)*100,0)</f>
        <v>2.4670093196749399</v>
      </c>
      <c r="W154" s="10" t="str">
        <f t="shared" ref="W154:AB154" si="152">W9</f>
        <v>12 Other managers and proprietors</v>
      </c>
      <c r="X154" s="11">
        <f t="shared" si="152"/>
        <v>69.774542005846811</v>
      </c>
      <c r="Y154" s="11">
        <f t="shared" si="152"/>
        <v>74.474217055962768</v>
      </c>
      <c r="Z154" s="11">
        <f t="shared" si="152"/>
        <v>75.950774257516784</v>
      </c>
      <c r="AA154" s="11">
        <f t="shared" si="152"/>
        <v>92.885955819581369</v>
      </c>
      <c r="AB154" s="11">
        <f t="shared" si="152"/>
        <v>105.68586646333969</v>
      </c>
      <c r="AD154" s="40">
        <f t="shared" ref="AD154:AD177" si="153">IF(Z$151-X$151 &lt;&gt; 0,(EXP(LN(Z154/X154)/(Z$151-X$151))-1)*100,0)</f>
        <v>1.7107934330277796</v>
      </c>
      <c r="AE154" s="40">
        <f t="shared" ref="AE154:AE177" si="154">IF(AB$151-Z$151 &lt;&gt; 0,(EXP(LN(AB154/Z154)/(AB$151-Z$151))-1)*100,0)</f>
        <v>2.2270073303520599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341.8226541883061</v>
      </c>
      <c r="C155" s="11">
        <f t="shared" si="146"/>
        <v>406.00287130323483</v>
      </c>
      <c r="D155" s="11">
        <f t="shared" si="146"/>
        <v>424.08252593346862</v>
      </c>
      <c r="E155" s="11">
        <f t="shared" si="146"/>
        <v>462.02044534041579</v>
      </c>
      <c r="F155" s="11">
        <f t="shared" si="146"/>
        <v>511.84607408108963</v>
      </c>
      <c r="H155" s="40">
        <f t="shared" si="147"/>
        <v>4.4070697493503008</v>
      </c>
      <c r="I155" s="40">
        <f t="shared" si="148"/>
        <v>1.2618676704728049</v>
      </c>
      <c r="L155" s="10" t="str">
        <f t="shared" ref="L155:Q155" si="155">L10</f>
        <v>21 Science, research, engineering and technology professionals</v>
      </c>
      <c r="M155" s="11">
        <f t="shared" si="155"/>
        <v>250.3074275316105</v>
      </c>
      <c r="N155" s="11">
        <f t="shared" si="155"/>
        <v>302.56618333695974</v>
      </c>
      <c r="O155" s="11">
        <f t="shared" si="155"/>
        <v>298.27534673891745</v>
      </c>
      <c r="P155" s="11">
        <f t="shared" si="155"/>
        <v>313.19536196156457</v>
      </c>
      <c r="Q155" s="11">
        <f t="shared" si="155"/>
        <v>340.28434261627365</v>
      </c>
      <c r="S155" s="40">
        <f t="shared" si="150"/>
        <v>3.5687475700284965</v>
      </c>
      <c r="T155" s="40">
        <f t="shared" si="151"/>
        <v>0.88229970449293926</v>
      </c>
      <c r="W155" s="10" t="str">
        <f t="shared" ref="W155:AB155" si="156">W10</f>
        <v>21 Science, research, engineering and technology professionals</v>
      </c>
      <c r="X155" s="11">
        <f t="shared" si="156"/>
        <v>91.515226656695816</v>
      </c>
      <c r="Y155" s="11">
        <f t="shared" si="156"/>
        <v>103.43668796627509</v>
      </c>
      <c r="Z155" s="11">
        <f t="shared" si="156"/>
        <v>125.80717919455185</v>
      </c>
      <c r="AA155" s="11">
        <f t="shared" si="156"/>
        <v>148.82508337885065</v>
      </c>
      <c r="AB155" s="11">
        <f t="shared" si="156"/>
        <v>171.56173146481632</v>
      </c>
      <c r="AD155" s="40">
        <f t="shared" si="153"/>
        <v>6.5718274726599191</v>
      </c>
      <c r="AE155" s="40">
        <f t="shared" si="154"/>
        <v>2.0894818824633399</v>
      </c>
    </row>
    <row r="156" spans="1:31" x14ac:dyDescent="0.2">
      <c r="A156" s="10" t="str">
        <f t="shared" si="142"/>
        <v>22 Health professionals</v>
      </c>
      <c r="B156" s="11">
        <f t="shared" si="142"/>
        <v>253.72514426514107</v>
      </c>
      <c r="C156" s="11">
        <f t="shared" si="146"/>
        <v>293.22021633595369</v>
      </c>
      <c r="D156" s="11">
        <f t="shared" si="146"/>
        <v>290.2127010075871</v>
      </c>
      <c r="E156" s="11">
        <f t="shared" si="146"/>
        <v>307.25306304059478</v>
      </c>
      <c r="F156" s="11">
        <f t="shared" si="146"/>
        <v>314.99337362934591</v>
      </c>
      <c r="H156" s="40">
        <f t="shared" si="147"/>
        <v>2.7236828696509896</v>
      </c>
      <c r="I156" s="40">
        <f t="shared" si="148"/>
        <v>0.54774464295690439</v>
      </c>
      <c r="L156" s="10" t="str">
        <f t="shared" ref="L156:Q156" si="157">L11</f>
        <v>22 Health professionals</v>
      </c>
      <c r="M156" s="11">
        <f t="shared" si="157"/>
        <v>58.422921974445103</v>
      </c>
      <c r="N156" s="11">
        <f t="shared" si="157"/>
        <v>72.53892843351106</v>
      </c>
      <c r="O156" s="11">
        <f t="shared" si="157"/>
        <v>81.044714589597504</v>
      </c>
      <c r="P156" s="11">
        <f t="shared" si="157"/>
        <v>85.459964824260979</v>
      </c>
      <c r="Q156" s="11">
        <f t="shared" si="157"/>
        <v>88.466179862530936</v>
      </c>
      <c r="S156" s="40">
        <f t="shared" si="150"/>
        <v>6.7648476375166133</v>
      </c>
      <c r="T156" s="40">
        <f t="shared" si="151"/>
        <v>0.58583799935332248</v>
      </c>
      <c r="W156" s="10" t="str">
        <f t="shared" ref="W156:AB156" si="158">W11</f>
        <v>22 Health professionals</v>
      </c>
      <c r="X156" s="11">
        <f t="shared" si="158"/>
        <v>195.30222229069565</v>
      </c>
      <c r="Y156" s="11">
        <f t="shared" si="158"/>
        <v>220.68128790244259</v>
      </c>
      <c r="Z156" s="11">
        <f t="shared" si="158"/>
        <v>209.16798641798948</v>
      </c>
      <c r="AA156" s="11">
        <f t="shared" si="158"/>
        <v>221.79309821633365</v>
      </c>
      <c r="AB156" s="11">
        <f t="shared" si="158"/>
        <v>226.5271937668148</v>
      </c>
      <c r="AD156" s="40">
        <f t="shared" si="153"/>
        <v>1.3812417084439144</v>
      </c>
      <c r="AE156" s="40">
        <f t="shared" si="154"/>
        <v>0.53293042634554588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342.91378557225221</v>
      </c>
      <c r="C157" s="11">
        <f t="shared" si="146"/>
        <v>347.98161079043393</v>
      </c>
      <c r="D157" s="11">
        <f t="shared" si="146"/>
        <v>370.94326117225688</v>
      </c>
      <c r="E157" s="11">
        <f t="shared" si="146"/>
        <v>378.47463308793567</v>
      </c>
      <c r="F157" s="11">
        <f t="shared" si="146"/>
        <v>405.6220123351809</v>
      </c>
      <c r="H157" s="40">
        <f t="shared" si="147"/>
        <v>1.583812523072492</v>
      </c>
      <c r="I157" s="40">
        <f t="shared" si="148"/>
        <v>0.59759589407444302</v>
      </c>
      <c r="L157" s="10" t="str">
        <f t="shared" ref="L157:Q157" si="159">L12</f>
        <v>23 Teaching and other educational professionals</v>
      </c>
      <c r="M157" s="11">
        <f t="shared" si="159"/>
        <v>114.07364137131933</v>
      </c>
      <c r="N157" s="11">
        <f t="shared" si="159"/>
        <v>109.93816727666125</v>
      </c>
      <c r="O157" s="11">
        <f t="shared" si="159"/>
        <v>122.20679128623351</v>
      </c>
      <c r="P157" s="11">
        <f t="shared" si="159"/>
        <v>131.43984953643604</v>
      </c>
      <c r="Q157" s="11">
        <f t="shared" si="159"/>
        <v>141.62839688224153</v>
      </c>
      <c r="S157" s="40">
        <f t="shared" si="150"/>
        <v>1.3869380419240684</v>
      </c>
      <c r="T157" s="40">
        <f t="shared" si="151"/>
        <v>0.98813064516920512</v>
      </c>
      <c r="W157" s="10" t="str">
        <f t="shared" ref="W157:AB157" si="160">W12</f>
        <v>23 Teaching and other educational professionals</v>
      </c>
      <c r="X157" s="11">
        <f t="shared" si="160"/>
        <v>228.840144200933</v>
      </c>
      <c r="Y157" s="11">
        <f t="shared" si="160"/>
        <v>238.04344351377301</v>
      </c>
      <c r="Z157" s="11">
        <f t="shared" si="160"/>
        <v>248.73646988602394</v>
      </c>
      <c r="AA157" s="11">
        <f t="shared" si="160"/>
        <v>247.03478355149971</v>
      </c>
      <c r="AB157" s="11">
        <f t="shared" si="160"/>
        <v>263.99361545293948</v>
      </c>
      <c r="AD157" s="40">
        <f t="shared" si="153"/>
        <v>1.68138444642012</v>
      </c>
      <c r="AE157" s="40">
        <f t="shared" si="154"/>
        <v>0.39766149556894614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579.56179340681024</v>
      </c>
      <c r="C158" s="11">
        <f t="shared" si="146"/>
        <v>695.56175538621721</v>
      </c>
      <c r="D158" s="11">
        <f t="shared" si="146"/>
        <v>730.71274990347445</v>
      </c>
      <c r="E158" s="11">
        <f t="shared" si="146"/>
        <v>831.39625492529581</v>
      </c>
      <c r="F158" s="11">
        <f t="shared" si="146"/>
        <v>911.78004924672405</v>
      </c>
      <c r="H158" s="40">
        <f t="shared" si="147"/>
        <v>4.7440561107805923</v>
      </c>
      <c r="I158" s="40">
        <f t="shared" si="148"/>
        <v>1.4868002553973358</v>
      </c>
      <c r="L158" s="10" t="str">
        <f t="shared" ref="L158:Q158" si="161">L13</f>
        <v>24 Business, media and public service professionals</v>
      </c>
      <c r="M158" s="11">
        <f t="shared" si="161"/>
        <v>334.03858654223905</v>
      </c>
      <c r="N158" s="11">
        <f t="shared" si="161"/>
        <v>393.62853563118381</v>
      </c>
      <c r="O158" s="11">
        <f t="shared" si="161"/>
        <v>402.63553700830562</v>
      </c>
      <c r="P158" s="11">
        <f t="shared" si="161"/>
        <v>459.89483602683879</v>
      </c>
      <c r="Q158" s="11">
        <f t="shared" si="161"/>
        <v>497.90436065287054</v>
      </c>
      <c r="S158" s="40">
        <f t="shared" si="150"/>
        <v>3.8061521901681994</v>
      </c>
      <c r="T158" s="40">
        <f t="shared" si="151"/>
        <v>1.4259120653654866</v>
      </c>
      <c r="W158" s="10" t="str">
        <f t="shared" ref="W158:AB158" si="162">W13</f>
        <v>24 Business, media and public service professionals</v>
      </c>
      <c r="X158" s="11">
        <f t="shared" si="162"/>
        <v>245.52320686457062</v>
      </c>
      <c r="Y158" s="11">
        <f t="shared" si="162"/>
        <v>301.93321975503318</v>
      </c>
      <c r="Z158" s="11">
        <f t="shared" si="162"/>
        <v>328.07721289516718</v>
      </c>
      <c r="AA158" s="11">
        <f t="shared" si="162"/>
        <v>371.50141889845639</v>
      </c>
      <c r="AB158" s="11">
        <f t="shared" si="162"/>
        <v>413.87568859385317</v>
      </c>
      <c r="AD158" s="40">
        <f t="shared" si="153"/>
        <v>5.9684797252011812</v>
      </c>
      <c r="AE158" s="40">
        <f t="shared" si="154"/>
        <v>1.5608335473970447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82.011018661071247</v>
      </c>
      <c r="C159" s="11">
        <f t="shared" si="146"/>
        <v>99.418781258757562</v>
      </c>
      <c r="D159" s="11">
        <f t="shared" si="146"/>
        <v>105.55672625142142</v>
      </c>
      <c r="E159" s="11">
        <f t="shared" si="146"/>
        <v>96.478893002698896</v>
      </c>
      <c r="F159" s="11">
        <f t="shared" si="146"/>
        <v>103.82788021240324</v>
      </c>
      <c r="H159" s="40">
        <f t="shared" si="147"/>
        <v>5.1774751840230726</v>
      </c>
      <c r="I159" s="40">
        <f t="shared" si="148"/>
        <v>-0.11003253868019369</v>
      </c>
      <c r="L159" s="10" t="str">
        <f t="shared" ref="L159:Q159" si="163">L14</f>
        <v>31 Science, engineering and technology associate professionals</v>
      </c>
      <c r="M159" s="11">
        <f t="shared" si="163"/>
        <v>54.230133401860961</v>
      </c>
      <c r="N159" s="11">
        <f t="shared" si="163"/>
        <v>68.651366771332661</v>
      </c>
      <c r="O159" s="11">
        <f t="shared" si="163"/>
        <v>69.03353640963968</v>
      </c>
      <c r="P159" s="11">
        <f t="shared" si="163"/>
        <v>57.965312745861155</v>
      </c>
      <c r="Q159" s="11">
        <f t="shared" si="163"/>
        <v>59.096463083042757</v>
      </c>
      <c r="S159" s="40">
        <f t="shared" si="150"/>
        <v>4.9455166165021103</v>
      </c>
      <c r="T159" s="40">
        <f t="shared" si="151"/>
        <v>-1.0307928384998166</v>
      </c>
      <c r="W159" s="10" t="str">
        <f t="shared" ref="W159:AB159" si="164">W14</f>
        <v>31 Science, engineering and technology associate professionals</v>
      </c>
      <c r="X159" s="11">
        <f t="shared" si="164"/>
        <v>27.780885259210379</v>
      </c>
      <c r="Y159" s="11">
        <f t="shared" si="164"/>
        <v>30.767414487424901</v>
      </c>
      <c r="Z159" s="11">
        <f t="shared" si="164"/>
        <v>36.523189841781736</v>
      </c>
      <c r="AA159" s="11">
        <f t="shared" si="164"/>
        <v>38.51358025683767</v>
      </c>
      <c r="AB159" s="11">
        <f t="shared" si="164"/>
        <v>44.731417129360317</v>
      </c>
      <c r="AD159" s="40">
        <f t="shared" si="153"/>
        <v>5.624465431763781</v>
      </c>
      <c r="AE159" s="40">
        <f t="shared" si="154"/>
        <v>1.3606990583290957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96.756330703219319</v>
      </c>
      <c r="C160" s="11">
        <f t="shared" si="146"/>
        <v>108.4565532772508</v>
      </c>
      <c r="D160" s="11">
        <f t="shared" si="146"/>
        <v>109.79834431063858</v>
      </c>
      <c r="E160" s="11">
        <f t="shared" si="146"/>
        <v>109.27720187350145</v>
      </c>
      <c r="F160" s="11">
        <f t="shared" si="146"/>
        <v>113.16240755202507</v>
      </c>
      <c r="H160" s="40">
        <f t="shared" si="147"/>
        <v>2.5612440707675432</v>
      </c>
      <c r="I160" s="40">
        <f t="shared" si="148"/>
        <v>0.20139300403481109</v>
      </c>
      <c r="L160" s="10" t="str">
        <f t="shared" ref="L160:Q160" si="165">L15</f>
        <v>32 Health and social care associate professionals</v>
      </c>
      <c r="M160" s="11">
        <f t="shared" si="165"/>
        <v>24.815604076254225</v>
      </c>
      <c r="N160" s="11">
        <f t="shared" si="165"/>
        <v>27.357810980876241</v>
      </c>
      <c r="O160" s="11">
        <f t="shared" si="165"/>
        <v>30.047761822604809</v>
      </c>
      <c r="P160" s="11">
        <f t="shared" si="165"/>
        <v>27.094893928651771</v>
      </c>
      <c r="Q160" s="11">
        <f t="shared" si="165"/>
        <v>27.418810734772794</v>
      </c>
      <c r="S160" s="40">
        <f t="shared" si="150"/>
        <v>3.9004564110957762</v>
      </c>
      <c r="T160" s="40">
        <f>IF(Q$151-O$151 &lt;&gt; 0,(EXP(LN(Q160/O160)/(Q$151-O$151))-1)*100,0)</f>
        <v>-0.60853339230130254</v>
      </c>
      <c r="W160" s="10" t="str">
        <f t="shared" ref="W160:AB160" si="166">W15</f>
        <v>32 Health and social care associate professionals</v>
      </c>
      <c r="X160" s="11">
        <f t="shared" si="166"/>
        <v>71.940726626965102</v>
      </c>
      <c r="Y160" s="11">
        <f t="shared" si="166"/>
        <v>81.098742296374567</v>
      </c>
      <c r="Z160" s="11">
        <f t="shared" si="166"/>
        <v>79.750582488033729</v>
      </c>
      <c r="AA160" s="11">
        <f t="shared" si="166"/>
        <v>82.182307944849669</v>
      </c>
      <c r="AB160" s="11">
        <f t="shared" si="166"/>
        <v>85.743596817252353</v>
      </c>
      <c r="AD160" s="40">
        <f t="shared" si="153"/>
        <v>2.0826201995240101</v>
      </c>
      <c r="AE160" s="40">
        <f t="shared" si="154"/>
        <v>0.4842176630475814</v>
      </c>
    </row>
    <row r="161" spans="1:31" x14ac:dyDescent="0.2">
      <c r="A161" s="10" t="str">
        <f t="shared" si="142"/>
        <v>33 Protective service occupations</v>
      </c>
      <c r="B161" s="11">
        <f t="shared" si="142"/>
        <v>67.326066254402733</v>
      </c>
      <c r="C161" s="11">
        <f t="shared" si="146"/>
        <v>71.561780310208306</v>
      </c>
      <c r="D161" s="11">
        <f t="shared" si="146"/>
        <v>76.667055782533239</v>
      </c>
      <c r="E161" s="11">
        <f t="shared" si="146"/>
        <v>90.060447651795741</v>
      </c>
      <c r="F161" s="11">
        <f t="shared" si="146"/>
        <v>102.64847903795562</v>
      </c>
      <c r="H161" s="40">
        <f t="shared" si="147"/>
        <v>2.6325475406775212</v>
      </c>
      <c r="I161" s="40">
        <f t="shared" si="148"/>
        <v>1.964638115808337</v>
      </c>
      <c r="L161" s="10" t="str">
        <f t="shared" ref="L161:Q161" si="167">L16</f>
        <v>33 Protective service occupations</v>
      </c>
      <c r="M161" s="11">
        <f t="shared" si="167"/>
        <v>51.38979074244525</v>
      </c>
      <c r="N161" s="11">
        <f t="shared" si="167"/>
        <v>53.553646982262926</v>
      </c>
      <c r="O161" s="11">
        <f t="shared" si="167"/>
        <v>56.202339970726122</v>
      </c>
      <c r="P161" s="11">
        <f t="shared" si="167"/>
        <v>62.841859223884548</v>
      </c>
      <c r="Q161" s="11">
        <f t="shared" si="167"/>
        <v>67.346330773048962</v>
      </c>
      <c r="S161" s="40">
        <f t="shared" si="150"/>
        <v>1.8065006024856833</v>
      </c>
      <c r="T161" s="40">
        <f t="shared" si="151"/>
        <v>1.213234221775128</v>
      </c>
      <c r="W161" s="10" t="str">
        <f t="shared" ref="W161:AB161" si="168">W16</f>
        <v>33 Protective service occupations</v>
      </c>
      <c r="X161" s="11">
        <f t="shared" si="168"/>
        <v>15.936275511957485</v>
      </c>
      <c r="Y161" s="11">
        <f t="shared" si="168"/>
        <v>18.00813332794527</v>
      </c>
      <c r="Z161" s="11">
        <f t="shared" si="168"/>
        <v>20.464715811807256</v>
      </c>
      <c r="AA161" s="11">
        <f t="shared" si="168"/>
        <v>27.218588427911001</v>
      </c>
      <c r="AB161" s="11">
        <f t="shared" si="168"/>
        <v>35.302148264906663</v>
      </c>
      <c r="AD161" s="40">
        <f t="shared" si="153"/>
        <v>5.1293012233457835</v>
      </c>
      <c r="AE161" s="40">
        <f t="shared" si="154"/>
        <v>3.7018158543259405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223.56555554737832</v>
      </c>
      <c r="C162" s="11">
        <f t="shared" si="146"/>
        <v>212.62735090101003</v>
      </c>
      <c r="D162" s="11">
        <f t="shared" si="146"/>
        <v>244.55647229663202</v>
      </c>
      <c r="E162" s="11">
        <f t="shared" si="146"/>
        <v>253.11034347551575</v>
      </c>
      <c r="F162" s="11">
        <f t="shared" si="146"/>
        <v>278.65800589888164</v>
      </c>
      <c r="H162" s="40">
        <f t="shared" si="147"/>
        <v>1.811035263748817</v>
      </c>
      <c r="I162" s="40">
        <f t="shared" si="148"/>
        <v>0.87405771629391893</v>
      </c>
      <c r="L162" s="10" t="str">
        <f t="shared" ref="L162:Q162" si="169">L17</f>
        <v>34 Culture, media and sports occupations</v>
      </c>
      <c r="M162" s="11">
        <f t="shared" si="169"/>
        <v>128.33417735778923</v>
      </c>
      <c r="N162" s="11">
        <f t="shared" si="169"/>
        <v>118.18422477957562</v>
      </c>
      <c r="O162" s="11">
        <f t="shared" si="169"/>
        <v>130.64141088553168</v>
      </c>
      <c r="P162" s="11">
        <f t="shared" si="169"/>
        <v>137.25490615837157</v>
      </c>
      <c r="Q162" s="11">
        <f t="shared" si="169"/>
        <v>151.00157290823736</v>
      </c>
      <c r="S162" s="40">
        <f t="shared" si="150"/>
        <v>0.35700828165277088</v>
      </c>
      <c r="T162" s="40">
        <f t="shared" si="151"/>
        <v>0.97023660360235908</v>
      </c>
      <c r="W162" s="10" t="str">
        <f t="shared" ref="W162:AB162" si="170">W17</f>
        <v>34 Culture, media and sports occupations</v>
      </c>
      <c r="X162" s="11">
        <f t="shared" si="170"/>
        <v>95.231378189589094</v>
      </c>
      <c r="Y162" s="11">
        <f t="shared" si="170"/>
        <v>94.443126121434304</v>
      </c>
      <c r="Z162" s="11">
        <f t="shared" si="170"/>
        <v>113.91506141110057</v>
      </c>
      <c r="AA162" s="11">
        <f t="shared" si="170"/>
        <v>115.85543731714404</v>
      </c>
      <c r="AB162" s="11">
        <f t="shared" si="170"/>
        <v>127.6564329906444</v>
      </c>
      <c r="AD162" s="40">
        <f t="shared" si="153"/>
        <v>3.6478304324355726</v>
      </c>
      <c r="AE162" s="40">
        <f t="shared" si="154"/>
        <v>0.76215266074928234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504.03540002931265</v>
      </c>
      <c r="C163" s="11">
        <f t="shared" si="146"/>
        <v>544.54987468630679</v>
      </c>
      <c r="D163" s="11">
        <f t="shared" si="146"/>
        <v>550.65273571246337</v>
      </c>
      <c r="E163" s="11">
        <f t="shared" si="146"/>
        <v>536.22909550302211</v>
      </c>
      <c r="F163" s="11">
        <f t="shared" si="146"/>
        <v>554.44316405881796</v>
      </c>
      <c r="H163" s="40">
        <f t="shared" si="147"/>
        <v>1.7848995451158478</v>
      </c>
      <c r="I163" s="40">
        <f t="shared" si="148"/>
        <v>4.5743361380146119E-2</v>
      </c>
      <c r="L163" s="10" t="str">
        <f t="shared" ref="L163:Q163" si="171">L18</f>
        <v>35 Business and public service associate professionals</v>
      </c>
      <c r="M163" s="11">
        <f t="shared" si="171"/>
        <v>271.98286883818412</v>
      </c>
      <c r="N163" s="11">
        <f t="shared" si="171"/>
        <v>289.68420565206418</v>
      </c>
      <c r="O163" s="11">
        <f t="shared" si="171"/>
        <v>293.78831004435727</v>
      </c>
      <c r="P163" s="11">
        <f t="shared" si="171"/>
        <v>279.20759127921656</v>
      </c>
      <c r="Q163" s="11">
        <f t="shared" si="171"/>
        <v>281.8493243608188</v>
      </c>
      <c r="S163" s="40">
        <f t="shared" si="150"/>
        <v>1.5543643438618027</v>
      </c>
      <c r="T163" s="40">
        <f t="shared" si="151"/>
        <v>-0.2761969176089063</v>
      </c>
      <c r="W163" s="10" t="str">
        <f t="shared" ref="W163:AB163" si="172">W18</f>
        <v>35 Business and public service associate professionals</v>
      </c>
      <c r="X163" s="11">
        <f t="shared" si="172"/>
        <v>232.05253119112936</v>
      </c>
      <c r="Y163" s="11">
        <f t="shared" si="172"/>
        <v>254.86566903424284</v>
      </c>
      <c r="Z163" s="11">
        <f t="shared" si="172"/>
        <v>256.86442566810672</v>
      </c>
      <c r="AA163" s="11">
        <f t="shared" si="172"/>
        <v>257.02150422380566</v>
      </c>
      <c r="AB163" s="11">
        <f t="shared" si="172"/>
        <v>272.59383969799859</v>
      </c>
      <c r="AD163" s="40">
        <f t="shared" si="153"/>
        <v>2.0524722768904269</v>
      </c>
      <c r="AE163" s="40">
        <f t="shared" si="154"/>
        <v>0.39701603936597163</v>
      </c>
    </row>
    <row r="164" spans="1:31" x14ac:dyDescent="0.2">
      <c r="A164" s="10" t="str">
        <f t="shared" si="142"/>
        <v>41 Administrative occupations</v>
      </c>
      <c r="B164" s="11">
        <f t="shared" si="142"/>
        <v>400.59302003067904</v>
      </c>
      <c r="C164" s="11">
        <f t="shared" si="146"/>
        <v>392.3329885844326</v>
      </c>
      <c r="D164" s="11">
        <f t="shared" si="146"/>
        <v>404.22103532238992</v>
      </c>
      <c r="E164" s="11">
        <f t="shared" si="146"/>
        <v>366.19506146498833</v>
      </c>
      <c r="F164" s="11">
        <f t="shared" si="146"/>
        <v>335.9746425055842</v>
      </c>
      <c r="H164" s="40">
        <f t="shared" si="147"/>
        <v>0.18047959251275003</v>
      </c>
      <c r="I164" s="40">
        <f t="shared" si="148"/>
        <v>-1.2252726959334326</v>
      </c>
      <c r="L164" s="10" t="str">
        <f t="shared" ref="L164:Q164" si="173">L19</f>
        <v>41 Administrative occupations</v>
      </c>
      <c r="M164" s="11">
        <f t="shared" si="173"/>
        <v>105.26914042057697</v>
      </c>
      <c r="N164" s="11">
        <f t="shared" si="173"/>
        <v>102.46009483836215</v>
      </c>
      <c r="O164" s="11">
        <f t="shared" si="173"/>
        <v>118.79904525066786</v>
      </c>
      <c r="P164" s="11">
        <f t="shared" si="173"/>
        <v>108.74707411263235</v>
      </c>
      <c r="Q164" s="11">
        <f t="shared" si="173"/>
        <v>110.27828651022683</v>
      </c>
      <c r="S164" s="40">
        <f t="shared" si="150"/>
        <v>2.4477382167591211</v>
      </c>
      <c r="T164" s="40">
        <f t="shared" si="151"/>
        <v>-0.49494656203954435</v>
      </c>
      <c r="W164" s="10" t="str">
        <f t="shared" ref="W164:AB164" si="174">W19</f>
        <v>41 Administrative occupations</v>
      </c>
      <c r="X164" s="11">
        <f t="shared" si="174"/>
        <v>295.32387961010215</v>
      </c>
      <c r="Y164" s="11">
        <f t="shared" si="174"/>
        <v>289.87289374607042</v>
      </c>
      <c r="Z164" s="11">
        <f t="shared" si="174"/>
        <v>285.42199007172172</v>
      </c>
      <c r="AA164" s="11">
        <f t="shared" si="174"/>
        <v>257.44798735235588</v>
      </c>
      <c r="AB164" s="11">
        <f t="shared" si="174"/>
        <v>225.69635599535712</v>
      </c>
      <c r="AD164" s="40">
        <f t="shared" si="153"/>
        <v>-0.67975710775428633</v>
      </c>
      <c r="AE164" s="40">
        <f t="shared" si="154"/>
        <v>-1.5530026804512431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101.99093379859734</v>
      </c>
      <c r="C165" s="11">
        <f t="shared" si="146"/>
        <v>93.275187933378348</v>
      </c>
      <c r="D165" s="11">
        <f t="shared" si="146"/>
        <v>88.804551638508045</v>
      </c>
      <c r="E165" s="11">
        <f t="shared" si="146"/>
        <v>88.22688685784739</v>
      </c>
      <c r="F165" s="11">
        <f t="shared" si="146"/>
        <v>78.579207579994289</v>
      </c>
      <c r="H165" s="40">
        <f t="shared" si="147"/>
        <v>-2.7309371646552005</v>
      </c>
      <c r="I165" s="40">
        <f t="shared" si="148"/>
        <v>-0.81222201354189671</v>
      </c>
      <c r="L165" s="10" t="str">
        <f t="shared" ref="L165:Q165" si="175">L20</f>
        <v>42 Secretarial and related occupations</v>
      </c>
      <c r="M165" s="11">
        <f t="shared" si="175"/>
        <v>5.4041325626797594</v>
      </c>
      <c r="N165" s="11">
        <f t="shared" si="175"/>
        <v>4.4384246569240124</v>
      </c>
      <c r="O165" s="11">
        <f t="shared" si="175"/>
        <v>4.0284961978254152</v>
      </c>
      <c r="P165" s="11">
        <f t="shared" si="175"/>
        <v>5.0369823414387014</v>
      </c>
      <c r="Q165" s="11">
        <f t="shared" si="175"/>
        <v>5.6280148979627844</v>
      </c>
      <c r="S165" s="40">
        <f>IF(O$151-M$151 &lt;&gt; 0,(EXP(LN(O165/M165)/(O$151-M$151))-1)*100,0)</f>
        <v>-5.7061446539417471</v>
      </c>
      <c r="T165" s="40">
        <f t="shared" si="151"/>
        <v>2.254120743891197</v>
      </c>
      <c r="W165" s="10" t="str">
        <f t="shared" ref="W165:AB165" si="176">W20</f>
        <v>42 Secretarial and related occupations</v>
      </c>
      <c r="X165" s="11">
        <f t="shared" si="176"/>
        <v>96.586801235917562</v>
      </c>
      <c r="Y165" s="11">
        <f t="shared" si="176"/>
        <v>88.836763276454363</v>
      </c>
      <c r="Z165" s="11">
        <f t="shared" si="176"/>
        <v>84.776055440682612</v>
      </c>
      <c r="AA165" s="11">
        <f t="shared" si="176"/>
        <v>83.189904516408703</v>
      </c>
      <c r="AB165" s="11">
        <f t="shared" si="176"/>
        <v>72.951192682031532</v>
      </c>
      <c r="AD165" s="40">
        <f t="shared" si="153"/>
        <v>-2.5748497132310866</v>
      </c>
      <c r="AE165" s="40">
        <f t="shared" si="154"/>
        <v>-0.99648527850633162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26.304513303086445</v>
      </c>
      <c r="C166" s="11">
        <f t="shared" si="146"/>
        <v>26.473912432581511</v>
      </c>
      <c r="D166" s="11">
        <f t="shared" si="146"/>
        <v>25.232720727221196</v>
      </c>
      <c r="E166" s="11">
        <f t="shared" si="146"/>
        <v>27.219721140331135</v>
      </c>
      <c r="F166" s="11">
        <f t="shared" si="146"/>
        <v>32.483649888364113</v>
      </c>
      <c r="H166" s="40">
        <f t="shared" si="147"/>
        <v>-0.82852741701391341</v>
      </c>
      <c r="I166" s="40">
        <f t="shared" si="148"/>
        <v>1.698227266250707</v>
      </c>
      <c r="L166" s="10" t="str">
        <f t="shared" ref="L166:Q166" si="177">L21</f>
        <v>51 Skilled agricultural and related trades</v>
      </c>
      <c r="M166" s="11">
        <f t="shared" si="177"/>
        <v>22.361633626465693</v>
      </c>
      <c r="N166" s="11">
        <f t="shared" si="177"/>
        <v>23.069304928767821</v>
      </c>
      <c r="O166" s="11">
        <f t="shared" si="177"/>
        <v>19.628156667866325</v>
      </c>
      <c r="P166" s="11">
        <f t="shared" si="177"/>
        <v>20.111745927462994</v>
      </c>
      <c r="Q166" s="11">
        <f t="shared" si="177"/>
        <v>22.638831936144623</v>
      </c>
      <c r="S166" s="40">
        <f t="shared" si="150"/>
        <v>-2.5739269934780817</v>
      </c>
      <c r="T166" s="40">
        <f t="shared" si="151"/>
        <v>0.95588338577241583</v>
      </c>
      <c r="W166" s="10" t="str">
        <f t="shared" ref="W166:AB166" si="178">W21</f>
        <v>51 Skilled agricultural and related trades</v>
      </c>
      <c r="X166" s="11">
        <f t="shared" si="178"/>
        <v>3.9428796766207377</v>
      </c>
      <c r="Y166" s="11">
        <f t="shared" si="178"/>
        <v>3.4046075038136849</v>
      </c>
      <c r="Z166" s="11">
        <f t="shared" si="178"/>
        <v>5.60456405935488</v>
      </c>
      <c r="AA166" s="11">
        <f t="shared" si="178"/>
        <v>7.1079752128681379</v>
      </c>
      <c r="AB166" s="11">
        <f t="shared" si="178"/>
        <v>9.8448179522195129</v>
      </c>
      <c r="AD166" s="40">
        <f t="shared" si="153"/>
        <v>7.2866445439915051</v>
      </c>
      <c r="AE166" s="40">
        <f t="shared" si="154"/>
        <v>3.827179594766994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119.91490537428515</v>
      </c>
      <c r="C167" s="11">
        <f t="shared" si="146"/>
        <v>126.3568422825677</v>
      </c>
      <c r="D167" s="11">
        <f t="shared" si="146"/>
        <v>111.16234883430721</v>
      </c>
      <c r="E167" s="11">
        <f t="shared" si="146"/>
        <v>115.73617574505941</v>
      </c>
      <c r="F167" s="11">
        <f t="shared" si="146"/>
        <v>111.95529998223323</v>
      </c>
      <c r="H167" s="40">
        <f t="shared" si="147"/>
        <v>-1.5043820777385641</v>
      </c>
      <c r="I167" s="40">
        <f t="shared" si="148"/>
        <v>4.739755887188668E-2</v>
      </c>
      <c r="L167" s="10" t="str">
        <f t="shared" ref="L167:Q167" si="179">L22</f>
        <v>52 Skilled metal, electrical and electronic trades</v>
      </c>
      <c r="M167" s="11">
        <f t="shared" si="179"/>
        <v>116.91327427078951</v>
      </c>
      <c r="N167" s="11">
        <f t="shared" si="179"/>
        <v>121.26990026781493</v>
      </c>
      <c r="O167" s="11">
        <f t="shared" si="179"/>
        <v>107.2265724819553</v>
      </c>
      <c r="P167" s="11">
        <f t="shared" si="179"/>
        <v>106.8324323184825</v>
      </c>
      <c r="Q167" s="11">
        <f t="shared" si="179"/>
        <v>101.92574075596011</v>
      </c>
      <c r="S167" s="40">
        <f t="shared" si="150"/>
        <v>-1.7148918068038199</v>
      </c>
      <c r="T167" s="40">
        <f t="shared" si="151"/>
        <v>-0.33742662725800843</v>
      </c>
      <c r="W167" s="10" t="str">
        <f t="shared" ref="W167:AB167" si="180">W22</f>
        <v>52 Skilled metal, electrical and electronic trades</v>
      </c>
      <c r="X167" s="11">
        <f t="shared" si="180"/>
        <v>3.0016311034955137</v>
      </c>
      <c r="Y167" s="11">
        <f t="shared" si="180"/>
        <v>5.086942014752835</v>
      </c>
      <c r="Z167" s="11">
        <f t="shared" si="180"/>
        <v>3.9357763523518976</v>
      </c>
      <c r="AA167" s="11">
        <f t="shared" si="180"/>
        <v>8.9037434265769573</v>
      </c>
      <c r="AB167" s="11">
        <f t="shared" si="180"/>
        <v>10.029559226273305</v>
      </c>
      <c r="AD167" s="40">
        <f t="shared" si="153"/>
        <v>5.5685651947454673</v>
      </c>
      <c r="AE167" s="40">
        <f t="shared" si="154"/>
        <v>6.4347462308591119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163.1440682403412</v>
      </c>
      <c r="C168" s="11">
        <f t="shared" si="146"/>
        <v>142.65175451586668</v>
      </c>
      <c r="D168" s="11">
        <f t="shared" si="146"/>
        <v>112.26482770161384</v>
      </c>
      <c r="E168" s="11">
        <f t="shared" si="146"/>
        <v>128.77710953154806</v>
      </c>
      <c r="F168" s="11">
        <f t="shared" si="146"/>
        <v>137.47855644426375</v>
      </c>
      <c r="H168" s="40">
        <f t="shared" si="147"/>
        <v>-7.2028827029128051</v>
      </c>
      <c r="I168" s="40">
        <f t="shared" si="148"/>
        <v>1.3598789640981268</v>
      </c>
      <c r="L168" s="10" t="str">
        <f t="shared" ref="L168:Q168" si="181">L23</f>
        <v>53 Skilled construction and building trades</v>
      </c>
      <c r="M168" s="11">
        <f t="shared" si="181"/>
        <v>158.60765105576246</v>
      </c>
      <c r="N168" s="11">
        <f t="shared" si="181"/>
        <v>135.67707184570182</v>
      </c>
      <c r="O168" s="11">
        <f t="shared" si="181"/>
        <v>106.86397869802468</v>
      </c>
      <c r="P168" s="11">
        <f t="shared" si="181"/>
        <v>122.06663963405458</v>
      </c>
      <c r="Q168" s="11">
        <f t="shared" si="181"/>
        <v>128.84796579923758</v>
      </c>
      <c r="S168" s="40">
        <f t="shared" si="150"/>
        <v>-7.593729780097469</v>
      </c>
      <c r="T168" s="40">
        <f t="shared" si="151"/>
        <v>1.2549853419383306</v>
      </c>
      <c r="W168" s="10" t="str">
        <f t="shared" ref="W168:AB168" si="182">W23</f>
        <v>53 Skilled construction and building trades</v>
      </c>
      <c r="X168" s="11">
        <f t="shared" si="182"/>
        <v>4.5364171845786663</v>
      </c>
      <c r="Y168" s="11">
        <f t="shared" si="182"/>
        <v>6.9746826701646478</v>
      </c>
      <c r="Z168" s="11">
        <f t="shared" si="182"/>
        <v>5.4008490035891876</v>
      </c>
      <c r="AA168" s="11">
        <f t="shared" si="182"/>
        <v>6.7104698974935637</v>
      </c>
      <c r="AB168" s="11">
        <f t="shared" si="182"/>
        <v>8.6305906450259631</v>
      </c>
      <c r="AD168" s="40">
        <f t="shared" si="153"/>
        <v>3.5499300152635138</v>
      </c>
      <c r="AE168" s="40">
        <f t="shared" si="154"/>
        <v>3.1743873817053458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128.99613672180766</v>
      </c>
      <c r="C169" s="11">
        <f t="shared" si="146"/>
        <v>128.95886611123211</v>
      </c>
      <c r="D169" s="11">
        <f t="shared" si="146"/>
        <v>113.18691855391438</v>
      </c>
      <c r="E169" s="11">
        <f t="shared" si="146"/>
        <v>117.64660698392161</v>
      </c>
      <c r="F169" s="11">
        <f t="shared" si="146"/>
        <v>126.69532475480673</v>
      </c>
      <c r="H169" s="40">
        <f t="shared" si="147"/>
        <v>-2.5809463207773664</v>
      </c>
      <c r="I169" s="40">
        <f t="shared" si="148"/>
        <v>0.7544624193029037</v>
      </c>
      <c r="L169" s="10" t="str">
        <f t="shared" ref="L169:Q169" si="183">L24</f>
        <v>54 Textiles, printing and other skilled trades</v>
      </c>
      <c r="M169" s="11">
        <f t="shared" si="183"/>
        <v>92.575904408876994</v>
      </c>
      <c r="N169" s="11">
        <f t="shared" si="183"/>
        <v>93.743020403918621</v>
      </c>
      <c r="O169" s="11">
        <f t="shared" si="183"/>
        <v>76.258556265437306</v>
      </c>
      <c r="P169" s="11">
        <f t="shared" si="183"/>
        <v>79.814154307916453</v>
      </c>
      <c r="Q169" s="11">
        <f t="shared" si="183"/>
        <v>87.922034630762525</v>
      </c>
      <c r="S169" s="40">
        <f t="shared" si="150"/>
        <v>-3.8037542689726145</v>
      </c>
      <c r="T169" s="40">
        <f t="shared" si="151"/>
        <v>0.95332095696585295</v>
      </c>
      <c r="W169" s="10" t="str">
        <f t="shared" ref="W169:AB169" si="184">W24</f>
        <v>54 Textiles, printing and other skilled trades</v>
      </c>
      <c r="X169" s="11">
        <f t="shared" si="184"/>
        <v>36.420232312930601</v>
      </c>
      <c r="Y169" s="11">
        <f t="shared" si="184"/>
        <v>35.215845707313626</v>
      </c>
      <c r="Z169" s="11">
        <f t="shared" si="184"/>
        <v>36.928362288476954</v>
      </c>
      <c r="AA169" s="11">
        <f t="shared" si="184"/>
        <v>37.832452676005126</v>
      </c>
      <c r="AB169" s="11">
        <f t="shared" si="184"/>
        <v>38.773290124044181</v>
      </c>
      <c r="AD169" s="40">
        <f t="shared" si="153"/>
        <v>0.27749287091938246</v>
      </c>
      <c r="AE169" s="40">
        <f t="shared" si="154"/>
        <v>0.32554026312876516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253.10251259974771</v>
      </c>
      <c r="C170" s="11">
        <f t="shared" si="146"/>
        <v>264.94392292853308</v>
      </c>
      <c r="D170" s="11">
        <f t="shared" si="146"/>
        <v>252.25033654107759</v>
      </c>
      <c r="E170" s="11">
        <f t="shared" si="146"/>
        <v>273.42466047172906</v>
      </c>
      <c r="F170" s="11">
        <f t="shared" si="146"/>
        <v>288.77247065658844</v>
      </c>
      <c r="H170" s="40">
        <f t="shared" si="147"/>
        <v>-6.7429284484255003E-2</v>
      </c>
      <c r="I170" s="40">
        <f t="shared" si="148"/>
        <v>0.90552251105682213</v>
      </c>
      <c r="L170" s="10" t="str">
        <f t="shared" ref="L170:Q170" si="185">L25</f>
        <v>61 Caring personal service occupations</v>
      </c>
      <c r="M170" s="11">
        <f t="shared" si="185"/>
        <v>58.313355187465334</v>
      </c>
      <c r="N170" s="11">
        <f t="shared" si="185"/>
        <v>64.903749658406127</v>
      </c>
      <c r="O170" s="11">
        <f t="shared" si="185"/>
        <v>62.070056136033962</v>
      </c>
      <c r="P170" s="11">
        <f t="shared" si="185"/>
        <v>75.570814759871595</v>
      </c>
      <c r="Q170" s="11">
        <f t="shared" si="185"/>
        <v>85.730882949277074</v>
      </c>
      <c r="S170" s="40">
        <f t="shared" si="150"/>
        <v>1.256479007209621</v>
      </c>
      <c r="T170" s="40">
        <f t="shared" si="151"/>
        <v>2.1763404430715338</v>
      </c>
      <c r="W170" s="10" t="str">
        <f t="shared" ref="W170:AB170" si="186">W25</f>
        <v>61 Caring personal service occupations</v>
      </c>
      <c r="X170" s="11">
        <f t="shared" si="186"/>
        <v>194.78915741228212</v>
      </c>
      <c r="Y170" s="11">
        <f t="shared" si="186"/>
        <v>200.0401732701269</v>
      </c>
      <c r="Z170" s="11">
        <f t="shared" si="186"/>
        <v>190.18028040504359</v>
      </c>
      <c r="AA170" s="11">
        <f t="shared" si="186"/>
        <v>197.85384571185767</v>
      </c>
      <c r="AB170" s="11">
        <f t="shared" si="186"/>
        <v>203.04158770731155</v>
      </c>
      <c r="AD170" s="40">
        <f t="shared" si="153"/>
        <v>-0.47776033775909221</v>
      </c>
      <c r="AE170" s="40">
        <f t="shared" si="154"/>
        <v>0.43720869443659716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100.20436237050184</v>
      </c>
      <c r="C171" s="11">
        <f t="shared" si="146"/>
        <v>109.98690260646808</v>
      </c>
      <c r="D171" s="11">
        <f t="shared" si="146"/>
        <v>99.507817039003569</v>
      </c>
      <c r="E171" s="11">
        <f t="shared" si="146"/>
        <v>105.90175459846405</v>
      </c>
      <c r="F171" s="11">
        <f t="shared" si="146"/>
        <v>113.7952177370326</v>
      </c>
      <c r="H171" s="40">
        <f t="shared" si="147"/>
        <v>-0.13941313048231319</v>
      </c>
      <c r="I171" s="40">
        <f t="shared" si="148"/>
        <v>0.89844058608392618</v>
      </c>
      <c r="L171" s="10" t="str">
        <f t="shared" ref="L171:Q171" si="187">L26</f>
        <v>62 Leisure, travel and related personal service occupations</v>
      </c>
      <c r="M171" s="11">
        <f t="shared" si="187"/>
        <v>33.625518039711594</v>
      </c>
      <c r="N171" s="11">
        <f t="shared" si="187"/>
        <v>39.28873417765535</v>
      </c>
      <c r="O171" s="11">
        <f t="shared" si="187"/>
        <v>37.619181287487294</v>
      </c>
      <c r="P171" s="11">
        <f t="shared" si="187"/>
        <v>40.13733115367674</v>
      </c>
      <c r="Q171" s="11">
        <f t="shared" si="187"/>
        <v>44.296858693274125</v>
      </c>
      <c r="S171" s="40">
        <f t="shared" si="150"/>
        <v>2.2699564862733057</v>
      </c>
      <c r="T171" s="40">
        <f t="shared" si="151"/>
        <v>1.0952861751968301</v>
      </c>
      <c r="W171" s="10" t="str">
        <f t="shared" ref="W171:AB171" si="188">W26</f>
        <v>62 Leisure, travel and related personal service occupations</v>
      </c>
      <c r="X171" s="11">
        <f t="shared" si="188"/>
        <v>66.57884433079029</v>
      </c>
      <c r="Y171" s="11">
        <f t="shared" si="188"/>
        <v>70.698168428812721</v>
      </c>
      <c r="Z171" s="11">
        <f t="shared" si="188"/>
        <v>61.888635751516269</v>
      </c>
      <c r="AA171" s="11">
        <f t="shared" si="188"/>
        <v>65.764423444787312</v>
      </c>
      <c r="AB171" s="11">
        <f t="shared" si="188"/>
        <v>69.498359043758484</v>
      </c>
      <c r="AD171" s="40">
        <f t="shared" si="153"/>
        <v>-1.4503851337242746</v>
      </c>
      <c r="AE171" s="40">
        <f t="shared" si="154"/>
        <v>0.77610667541909706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5.9874908362809034</v>
      </c>
      <c r="C172" s="11">
        <f t="shared" si="146"/>
        <v>5.4119636484495679</v>
      </c>
      <c r="D172" s="11">
        <f t="shared" si="146"/>
        <v>6.7792745048433209</v>
      </c>
      <c r="E172" s="11">
        <f t="shared" si="146"/>
        <v>5.681318090386033</v>
      </c>
      <c r="F172" s="11">
        <f t="shared" si="146"/>
        <v>6.0306337494754647</v>
      </c>
      <c r="H172" s="40">
        <f t="shared" si="147"/>
        <v>2.5150603207876987</v>
      </c>
      <c r="I172" s="40">
        <f t="shared" si="148"/>
        <v>-0.77708487147098992</v>
      </c>
      <c r="L172" s="10" t="str">
        <f t="shared" ref="L172:Q172" si="189">L27</f>
        <v>63 Community and civil enforcement occupations</v>
      </c>
      <c r="M172" s="11">
        <f t="shared" si="189"/>
        <v>4.4329961695122151</v>
      </c>
      <c r="N172" s="11">
        <f t="shared" si="189"/>
        <v>3.469893060000055</v>
      </c>
      <c r="O172" s="11">
        <f t="shared" si="189"/>
        <v>5.1404413474581609</v>
      </c>
      <c r="P172" s="11">
        <f t="shared" si="189"/>
        <v>3.4033607849189691</v>
      </c>
      <c r="Q172" s="11">
        <f t="shared" si="189"/>
        <v>3.8411809372010421</v>
      </c>
      <c r="S172" s="40">
        <f t="shared" si="150"/>
        <v>3.0055464554181954</v>
      </c>
      <c r="T172" s="40">
        <f t="shared" si="151"/>
        <v>-1.9236509861513373</v>
      </c>
      <c r="W172" s="10" t="str">
        <f t="shared" ref="W172:AB172" si="190">W27</f>
        <v>63 Community and civil enforcement occupations</v>
      </c>
      <c r="X172" s="11">
        <f t="shared" si="190"/>
        <v>1.554494666768693</v>
      </c>
      <c r="Y172" s="11">
        <f t="shared" si="190"/>
        <v>1.9420705884495177</v>
      </c>
      <c r="Z172" s="11">
        <f t="shared" si="190"/>
        <v>1.6388331573851604</v>
      </c>
      <c r="AA172" s="11">
        <f t="shared" si="190"/>
        <v>2.2779573054670639</v>
      </c>
      <c r="AB172" s="11">
        <f t="shared" si="190"/>
        <v>2.1894528122744217</v>
      </c>
      <c r="AD172" s="40">
        <f t="shared" si="153"/>
        <v>1.0622821657777948</v>
      </c>
      <c r="AE172" s="40">
        <f t="shared" si="154"/>
        <v>1.9498809938766071</v>
      </c>
    </row>
    <row r="173" spans="1:31" x14ac:dyDescent="0.2">
      <c r="A173" s="10" t="str">
        <f t="shared" si="142"/>
        <v>71 Sales occupations</v>
      </c>
      <c r="B173" s="11">
        <f t="shared" si="142"/>
        <v>317.69954976380126</v>
      </c>
      <c r="C173" s="11">
        <f t="shared" si="146"/>
        <v>283.87292448742249</v>
      </c>
      <c r="D173" s="11">
        <f t="shared" si="146"/>
        <v>277.14301287313759</v>
      </c>
      <c r="E173" s="11">
        <f t="shared" si="146"/>
        <v>255.28291622103831</v>
      </c>
      <c r="F173" s="11">
        <f t="shared" si="146"/>
        <v>243.71654201959009</v>
      </c>
      <c r="H173" s="40">
        <f t="shared" si="147"/>
        <v>-2.6944824510441001</v>
      </c>
      <c r="I173" s="40">
        <f t="shared" si="148"/>
        <v>-0.85319167063855339</v>
      </c>
      <c r="L173" s="10" t="str">
        <f t="shared" ref="L173:Q173" si="191">L28</f>
        <v>71 Sales occupations</v>
      </c>
      <c r="M173" s="11">
        <f t="shared" si="191"/>
        <v>150.34370408597024</v>
      </c>
      <c r="N173" s="11">
        <f t="shared" si="191"/>
        <v>142.22640822431961</v>
      </c>
      <c r="O173" s="11">
        <f t="shared" si="191"/>
        <v>138.51261355863105</v>
      </c>
      <c r="P173" s="11">
        <f t="shared" si="191"/>
        <v>130.03896598546692</v>
      </c>
      <c r="Q173" s="11">
        <f t="shared" si="191"/>
        <v>128.93799926462438</v>
      </c>
      <c r="S173" s="40">
        <f t="shared" si="150"/>
        <v>-1.6258901548969695</v>
      </c>
      <c r="T173" s="40">
        <f t="shared" si="151"/>
        <v>-0.47639317179926088</v>
      </c>
      <c r="W173" s="10" t="str">
        <f t="shared" ref="W173:AB173" si="192">W28</f>
        <v>71 Sales occupations</v>
      </c>
      <c r="X173" s="11">
        <f t="shared" si="192"/>
        <v>167.35584567783059</v>
      </c>
      <c r="Y173" s="11">
        <f t="shared" si="192"/>
        <v>141.64651626310254</v>
      </c>
      <c r="Z173" s="11">
        <f t="shared" si="192"/>
        <v>138.63039931450638</v>
      </c>
      <c r="AA173" s="11">
        <f t="shared" si="192"/>
        <v>125.2439502355715</v>
      </c>
      <c r="AB173" s="11">
        <f t="shared" si="192"/>
        <v>114.77854275496563</v>
      </c>
      <c r="AD173" s="40">
        <f t="shared" si="153"/>
        <v>-3.6961792794495074</v>
      </c>
      <c r="AE173" s="40">
        <f t="shared" si="154"/>
        <v>-1.2508235996177564</v>
      </c>
    </row>
    <row r="174" spans="1:31" x14ac:dyDescent="0.2">
      <c r="A174" s="10" t="str">
        <f t="shared" si="142"/>
        <v>72 Customer service occupations</v>
      </c>
      <c r="B174" s="11">
        <f t="shared" si="142"/>
        <v>78.177419451183141</v>
      </c>
      <c r="C174" s="11">
        <f t="shared" si="146"/>
        <v>84.488294169205062</v>
      </c>
      <c r="D174" s="11">
        <f t="shared" si="146"/>
        <v>84.966448991555723</v>
      </c>
      <c r="E174" s="11">
        <f t="shared" si="146"/>
        <v>108.07035395456307</v>
      </c>
      <c r="F174" s="11">
        <f t="shared" si="146"/>
        <v>117.79879490268378</v>
      </c>
      <c r="H174" s="40">
        <f t="shared" si="147"/>
        <v>1.6794591517744539</v>
      </c>
      <c r="I174" s="40">
        <f t="shared" si="148"/>
        <v>2.2020385941383003</v>
      </c>
      <c r="L174" s="10" t="str">
        <f t="shared" ref="L174:Q174" si="193">L29</f>
        <v>72 Customer service occupations</v>
      </c>
      <c r="M174" s="11">
        <f t="shared" si="193"/>
        <v>29.022223762872912</v>
      </c>
      <c r="N174" s="11">
        <f t="shared" si="193"/>
        <v>27.328458402454299</v>
      </c>
      <c r="O174" s="11">
        <f t="shared" si="193"/>
        <v>31.282326893901242</v>
      </c>
      <c r="P174" s="11">
        <f t="shared" si="193"/>
        <v>42.162261654471905</v>
      </c>
      <c r="Q174" s="11">
        <f t="shared" si="193"/>
        <v>46.807150541494046</v>
      </c>
      <c r="S174" s="40">
        <f t="shared" si="150"/>
        <v>1.5111324500309831</v>
      </c>
      <c r="T174" s="40">
        <f t="shared" si="151"/>
        <v>2.7229643310240581</v>
      </c>
      <c r="W174" s="10" t="str">
        <f t="shared" ref="W174:AB174" si="194">W29</f>
        <v>72 Customer service occupations</v>
      </c>
      <c r="X174" s="11">
        <f t="shared" si="194"/>
        <v>49.155195688310258</v>
      </c>
      <c r="Y174" s="11">
        <f t="shared" si="194"/>
        <v>57.159835766750774</v>
      </c>
      <c r="Z174" s="11">
        <f t="shared" si="194"/>
        <v>53.684122097654438</v>
      </c>
      <c r="AA174" s="11">
        <f t="shared" si="194"/>
        <v>65.908092300091084</v>
      </c>
      <c r="AB174" s="11">
        <f t="shared" si="194"/>
        <v>70.991644361189728</v>
      </c>
      <c r="AD174" s="40">
        <f t="shared" si="153"/>
        <v>1.7783217062197876</v>
      </c>
      <c r="AE174" s="40">
        <f>IF(AB$151-Z$151 &lt;&gt; 0,(EXP(LN(AB174/Z174)/(AB$151-Z$151))-1)*100,0)</f>
        <v>1.8804275118230462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35.441770143492811</v>
      </c>
      <c r="C175" s="11">
        <f t="shared" si="146"/>
        <v>33.973546083283381</v>
      </c>
      <c r="D175" s="11">
        <f t="shared" si="146"/>
        <v>31.110415718942523</v>
      </c>
      <c r="E175" s="11">
        <f t="shared" si="146"/>
        <v>38.145150131817857</v>
      </c>
      <c r="F175" s="11">
        <f t="shared" si="146"/>
        <v>41.005277997965223</v>
      </c>
      <c r="H175" s="40">
        <f t="shared" si="147"/>
        <v>-2.5732799385758787</v>
      </c>
      <c r="I175" s="40">
        <f t="shared" si="148"/>
        <v>1.8581059944641209</v>
      </c>
      <c r="L175" s="10" t="str">
        <f t="shared" ref="L175:Q175" si="195">L30</f>
        <v>81 Process, plant and machine operatives</v>
      </c>
      <c r="M175" s="11">
        <f t="shared" si="195"/>
        <v>27.056816298253679</v>
      </c>
      <c r="N175" s="11">
        <f t="shared" si="195"/>
        <v>25.668164575387834</v>
      </c>
      <c r="O175" s="11">
        <f t="shared" si="195"/>
        <v>22.841145367171507</v>
      </c>
      <c r="P175" s="11">
        <f t="shared" si="195"/>
        <v>27.313476192670592</v>
      </c>
      <c r="Q175" s="11">
        <f t="shared" si="195"/>
        <v>28.303853969143947</v>
      </c>
      <c r="S175" s="40">
        <f t="shared" si="150"/>
        <v>-3.3307749786454455</v>
      </c>
      <c r="T175" s="40">
        <f t="shared" si="151"/>
        <v>1.4398300987277679</v>
      </c>
      <c r="W175" s="10" t="str">
        <f t="shared" ref="W175:AB175" si="196">W30</f>
        <v>81 Process, plant and machine operatives</v>
      </c>
      <c r="X175" s="11">
        <f t="shared" si="196"/>
        <v>8.3849538452390835</v>
      </c>
      <c r="Y175" s="11">
        <f t="shared" si="196"/>
        <v>8.3053815078955004</v>
      </c>
      <c r="Z175" s="11">
        <f t="shared" si="196"/>
        <v>8.26927035177102</v>
      </c>
      <c r="AA175" s="11">
        <f t="shared" si="196"/>
        <v>10.831673939147256</v>
      </c>
      <c r="AB175" s="11">
        <f t="shared" si="196"/>
        <v>12.701424028821267</v>
      </c>
      <c r="AD175" s="40">
        <f t="shared" si="153"/>
        <v>-0.27746662773138198</v>
      </c>
      <c r="AE175" s="40">
        <f t="shared" si="154"/>
        <v>2.9024420917931115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182.28942507528438</v>
      </c>
      <c r="C176" s="11">
        <f t="shared" si="146"/>
        <v>206.44915707835764</v>
      </c>
      <c r="D176" s="11">
        <f t="shared" si="146"/>
        <v>183.48227720234144</v>
      </c>
      <c r="E176" s="11">
        <f t="shared" si="146"/>
        <v>204.89739179028473</v>
      </c>
      <c r="F176" s="11">
        <f t="shared" si="146"/>
        <v>201.81561565986826</v>
      </c>
      <c r="H176" s="40">
        <f t="shared" si="147"/>
        <v>0.13053330441996636</v>
      </c>
      <c r="I176" s="40">
        <f t="shared" si="148"/>
        <v>0.63692919505426993</v>
      </c>
      <c r="L176" s="10" t="str">
        <f t="shared" ref="L176:Q176" si="197">L31</f>
        <v>82 Transport and mobile machine drivers and operatives</v>
      </c>
      <c r="M176" s="11">
        <f t="shared" si="197"/>
        <v>170.28426087506753</v>
      </c>
      <c r="N176" s="11">
        <f t="shared" si="197"/>
        <v>195.80084449594344</v>
      </c>
      <c r="O176" s="11">
        <f t="shared" si="197"/>
        <v>171.94911955458204</v>
      </c>
      <c r="P176" s="11">
        <f t="shared" si="197"/>
        <v>187.76779531596799</v>
      </c>
      <c r="Q176" s="11">
        <f t="shared" si="197"/>
        <v>182.85604625740757</v>
      </c>
      <c r="S176" s="40">
        <f t="shared" si="150"/>
        <v>0.19477850945799347</v>
      </c>
      <c r="T176" s="40">
        <f t="shared" si="151"/>
        <v>0.41084562815663084</v>
      </c>
      <c r="W176" s="10" t="str">
        <f t="shared" ref="W176:AB176" si="198">W31</f>
        <v>82 Transport and mobile machine drivers and operatives</v>
      </c>
      <c r="X176" s="11">
        <f t="shared" si="198"/>
        <v>12.005164200216957</v>
      </c>
      <c r="Y176" s="11">
        <f t="shared" si="198"/>
        <v>10.648312582414158</v>
      </c>
      <c r="Z176" s="11">
        <f t="shared" si="198"/>
        <v>11.533157647759502</v>
      </c>
      <c r="AA176" s="11">
        <f t="shared" si="198"/>
        <v>17.129596474317065</v>
      </c>
      <c r="AB176" s="11">
        <f t="shared" si="198"/>
        <v>18.959569402460431</v>
      </c>
      <c r="AD176" s="40">
        <f t="shared" si="153"/>
        <v>-0.79900577927515259</v>
      </c>
      <c r="AE176" s="40">
        <f t="shared" si="154"/>
        <v>3.3694049103909274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44.128253668782335</v>
      </c>
      <c r="C177" s="11">
        <f t="shared" si="146"/>
        <v>40.010343138735678</v>
      </c>
      <c r="D177" s="11">
        <f t="shared" si="146"/>
        <v>35.858471480040542</v>
      </c>
      <c r="E177" s="11">
        <f t="shared" si="146"/>
        <v>29.087496472658156</v>
      </c>
      <c r="F177" s="11">
        <f t="shared" si="146"/>
        <v>27.26239962696652</v>
      </c>
      <c r="H177" s="40">
        <f t="shared" si="147"/>
        <v>-4.0654580225809589</v>
      </c>
      <c r="I177" s="40">
        <f t="shared" si="148"/>
        <v>-1.8105515691179686</v>
      </c>
      <c r="L177" s="10" t="str">
        <f t="shared" ref="L177:Q178" si="199">L32</f>
        <v>91 Elementary trades and related occupations</v>
      </c>
      <c r="M177" s="11">
        <f t="shared" si="199"/>
        <v>35.570241048030113</v>
      </c>
      <c r="N177" s="11">
        <f t="shared" si="199"/>
        <v>32.952387982311159</v>
      </c>
      <c r="O177" s="11">
        <f t="shared" si="199"/>
        <v>29.583744303632848</v>
      </c>
      <c r="P177" s="11">
        <f t="shared" si="199"/>
        <v>23.247898599941557</v>
      </c>
      <c r="Q177" s="11">
        <f t="shared" si="199"/>
        <v>21.440782305872478</v>
      </c>
      <c r="S177" s="40">
        <f t="shared" si="150"/>
        <v>-3.6185920173963271</v>
      </c>
      <c r="T177" s="40">
        <f t="shared" si="151"/>
        <v>-2.1233343667201643</v>
      </c>
      <c r="W177" s="10" t="str">
        <f t="shared" ref="W177:AB178" si="200">W32</f>
        <v>91 Elementary trades and related occupations</v>
      </c>
      <c r="X177" s="11">
        <f t="shared" si="200"/>
        <v>8.558012620752244</v>
      </c>
      <c r="Y177" s="11">
        <f t="shared" si="200"/>
        <v>7.0579551564245371</v>
      </c>
      <c r="Z177" s="11">
        <f t="shared" si="200"/>
        <v>6.2747271764076507</v>
      </c>
      <c r="AA177" s="11">
        <f t="shared" si="200"/>
        <v>5.8395978727165794</v>
      </c>
      <c r="AB177" s="11">
        <f t="shared" si="200"/>
        <v>5.8216173210940525</v>
      </c>
      <c r="AD177" s="40">
        <f t="shared" si="153"/>
        <v>-6.0180644610027585</v>
      </c>
      <c r="AE177" s="40">
        <f t="shared" si="154"/>
        <v>-0.49843296544271887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502.24128876221681</v>
      </c>
      <c r="C178" s="11">
        <f t="shared" si="146"/>
        <v>531.13763014281176</v>
      </c>
      <c r="D178" s="11">
        <f t="shared" si="146"/>
        <v>487.73972763059663</v>
      </c>
      <c r="E178" s="11">
        <f t="shared" si="146"/>
        <v>501.51217087826029</v>
      </c>
      <c r="F178" s="11">
        <f t="shared" si="146"/>
        <v>499.53705558686107</v>
      </c>
      <c r="H178" s="40">
        <f>IF(D$151-B$151 &lt;&gt; 0,(EXP(LN(D178/B178)/(D$151-B$151))-1)*100,0)</f>
        <v>-0.58426132738063075</v>
      </c>
      <c r="I178" s="40">
        <f t="shared" ref="I178" si="201">IF(F$151-D$151 &lt;&gt; 0,(EXP(LN(F178/D178)/(F$151-D$151))-1)*100,0)</f>
        <v>0.15945941580883805</v>
      </c>
      <c r="L178" s="10" t="str">
        <f t="shared" si="199"/>
        <v>92 Elementary administration and service occupations</v>
      </c>
      <c r="M178" s="11">
        <f t="shared" si="199"/>
        <v>246.96802016831612</v>
      </c>
      <c r="N178" s="11">
        <f t="shared" si="199"/>
        <v>253.72687610629396</v>
      </c>
      <c r="O178" s="11">
        <f t="shared" si="199"/>
        <v>243.70481651572979</v>
      </c>
      <c r="P178" s="11">
        <f t="shared" si="199"/>
        <v>258.65149415051462</v>
      </c>
      <c r="Q178" s="11">
        <f t="shared" si="199"/>
        <v>255.44408729647168</v>
      </c>
      <c r="S178" s="40">
        <f t="shared" ref="S178" si="202">IF(O$151-M$151 &lt;&gt; 0,(EXP(LN(O178/M178)/(O$151-M$151))-1)*100,0)</f>
        <v>-0.26566908716705306</v>
      </c>
      <c r="T178" s="40">
        <f t="shared" ref="T178" si="203">IF(Q$151-O$151 &lt;&gt; 0,(EXP(LN(Q178/O178)/(Q$151-O$151))-1)*100,0)</f>
        <v>0.31413119271384016</v>
      </c>
      <c r="W178" s="10" t="str">
        <f t="shared" si="200"/>
        <v>92 Elementary administration and service occupations</v>
      </c>
      <c r="X178" s="11">
        <f t="shared" si="200"/>
        <v>255.27326859390021</v>
      </c>
      <c r="Y178" s="11">
        <f t="shared" si="200"/>
        <v>277.41075403651763</v>
      </c>
      <c r="Z178" s="11">
        <f t="shared" si="200"/>
        <v>244.03491111486673</v>
      </c>
      <c r="AA178" s="11">
        <f t="shared" si="200"/>
        <v>242.86067672774598</v>
      </c>
      <c r="AB178" s="11">
        <f t="shared" si="200"/>
        <v>244.09296829038911</v>
      </c>
      <c r="AD178" s="40">
        <f t="shared" ref="AD178" si="204">IF(Z$151-X$151 &lt;&gt; 0,(EXP(LN(Z178/X178)/(Z$151-X$151))-1)*100,0)</f>
        <v>-0.89642433309762293</v>
      </c>
      <c r="AE178" s="40">
        <f t="shared" ref="AE178" si="205">IF(AB$151-Z$151 &lt;&gt; 0,(EXP(LN(AB178/Z178)/(AB$151-Z$151))-1)*100,0)</f>
        <v>1.5858586406514164E-3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5578.8839999999982</v>
      </c>
      <c r="C180" s="34">
        <f t="shared" si="206"/>
        <v>5975.0630000000001</v>
      </c>
      <c r="D180" s="34">
        <f t="shared" si="206"/>
        <v>5942.4600000000019</v>
      </c>
      <c r="E180" s="34">
        <f t="shared" si="206"/>
        <v>6184.7060000000019</v>
      </c>
      <c r="F180" s="34">
        <f t="shared" si="206"/>
        <v>6485.7839999999997</v>
      </c>
      <c r="H180" s="43">
        <f>IF(D$151-B$151 &lt;&gt; 0,(EXP(LN(D180/B180)/(D$151-B$151))-1)*100,0)</f>
        <v>1.2706942261491605</v>
      </c>
      <c r="I180" s="43">
        <f t="shared" si="148"/>
        <v>0.5849677316024593</v>
      </c>
      <c r="L180" s="231" t="str">
        <f t="shared" ref="L180:Q180" si="207">L35</f>
        <v>All occupations</v>
      </c>
      <c r="M180" s="34">
        <f t="shared" si="207"/>
        <v>2951.4806055068157</v>
      </c>
      <c r="N180" s="34">
        <f t="shared" si="207"/>
        <v>3164.4880094074915</v>
      </c>
      <c r="O180" s="34">
        <f t="shared" si="207"/>
        <v>3115.6275375687133</v>
      </c>
      <c r="P180" s="34">
        <f t="shared" si="207"/>
        <v>3251.2604092598685</v>
      </c>
      <c r="Q180" s="34">
        <f t="shared" si="207"/>
        <v>3408.9371590208161</v>
      </c>
      <c r="S180" s="43">
        <f t="shared" ref="S180" si="208">IF(O$151-M$151 &lt;&gt; 0,(EXP(LN(O180/M180)/(O$151-M$151))-1)*100,0)</f>
        <v>1.0883528151518496</v>
      </c>
      <c r="T180" s="43">
        <f t="shared" ref="T180" si="209">IF(Q$151-O$151 &lt;&gt; 0,(EXP(LN(Q180/O180)/(Q$151-O$151))-1)*100,0)</f>
        <v>0.60160220419946953</v>
      </c>
      <c r="W180" s="231" t="str">
        <f t="shared" ref="W180:AB180" si="210">W35</f>
        <v>All occupations</v>
      </c>
      <c r="X180" s="34">
        <f t="shared" si="210"/>
        <v>2627.403394493183</v>
      </c>
      <c r="Y180" s="34">
        <f t="shared" si="210"/>
        <v>2810.5749905925086</v>
      </c>
      <c r="Z180" s="34">
        <f t="shared" si="210"/>
        <v>2826.8324624312877</v>
      </c>
      <c r="AA180" s="34">
        <f t="shared" si="210"/>
        <v>2933.445590740132</v>
      </c>
      <c r="AB180" s="34">
        <f t="shared" si="210"/>
        <v>3076.8468409791817</v>
      </c>
      <c r="AD180" s="43">
        <f t="shared" ref="AD180" si="211">IF(Z$151-X$151 &lt;&gt; 0,(EXP(LN(Z180/X180)/(Z$151-X$151))-1)*100,0)</f>
        <v>1.4739725481327071</v>
      </c>
      <c r="AE180" s="43">
        <f t="shared" ref="AE180" si="212">IF(AB$151-Z$151 &lt;&gt; 0,(EXP(LN(AB180/Z180)/(AB$151-Z$151))-1)*100,0)</f>
        <v>0.56658911943046064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London Enterprise Panel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626.95060123201665</v>
      </c>
      <c r="C7" s="31">
        <f>'Occ T1'!C8</f>
        <v>725.35796960730227</v>
      </c>
      <c r="D7" s="31">
        <f>'Occ T1'!D8</f>
        <v>725.56724287003135</v>
      </c>
      <c r="E7" s="31">
        <f>'Occ T1'!E8</f>
        <v>754.60084776632789</v>
      </c>
      <c r="F7" s="31">
        <f>'Occ T1'!F8</f>
        <v>825.90186485529705</v>
      </c>
      <c r="H7" s="31">
        <f>C7-B7</f>
        <v>98.407368375285614</v>
      </c>
      <c r="I7" s="31">
        <f>D7-C7</f>
        <v>0.20927326272908431</v>
      </c>
      <c r="J7" s="31">
        <f>E7-D7</f>
        <v>29.033604896296538</v>
      </c>
      <c r="K7" s="31">
        <f>F7-E7</f>
        <v>71.301017088969161</v>
      </c>
      <c r="L7" s="31">
        <f>F7-D7</f>
        <v>100.3346219852657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440.00429133457959</v>
      </c>
      <c r="C8" s="32">
        <f>'Occ T2'!C8</f>
        <v>523.89974930385119</v>
      </c>
      <c r="D8" s="32">
        <f>'Occ T2'!D8</f>
        <v>527.26635155430517</v>
      </c>
      <c r="E8" s="32">
        <f>'Occ T2'!E8</f>
        <v>503.98445225412388</v>
      </c>
      <c r="F8" s="32">
        <f>'Occ T2'!F8</f>
        <v>543.87012541853289</v>
      </c>
      <c r="H8" s="31">
        <f t="shared" ref="H8:H9" si="0">C8-B8</f>
        <v>83.895457969271604</v>
      </c>
      <c r="I8" s="31">
        <f t="shared" ref="I8:I9" si="1">D8-C8</f>
        <v>3.3666022504539797</v>
      </c>
      <c r="J8" s="31">
        <f t="shared" ref="J8:J9" si="2">E8-D8</f>
        <v>-23.281899300181294</v>
      </c>
      <c r="K8" s="31">
        <f t="shared" ref="K8:K9" si="3">F8-E8</f>
        <v>39.885673164409013</v>
      </c>
      <c r="L8" s="31">
        <f t="shared" ref="L8:L49" si="4">F8-D8</f>
        <v>16.603773864227719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186.946309897437</v>
      </c>
      <c r="C9" s="32">
        <f>'Occ T2'!C9</f>
        <v>201.45822030345101</v>
      </c>
      <c r="D9" s="32">
        <f>'Occ T2'!D9</f>
        <v>198.30089131572618</v>
      </c>
      <c r="E9" s="32">
        <f>'Occ T2'!E9</f>
        <v>250.61639551220406</v>
      </c>
      <c r="F9" s="32">
        <f>'Occ T2'!F9</f>
        <v>282.03173943676416</v>
      </c>
      <c r="H9" s="31">
        <f t="shared" si="0"/>
        <v>14.51191040601401</v>
      </c>
      <c r="I9" s="31">
        <f t="shared" si="1"/>
        <v>-3.1573289877248385</v>
      </c>
      <c r="J9" s="31">
        <f t="shared" si="2"/>
        <v>52.315504196477889</v>
      </c>
      <c r="K9" s="31">
        <f t="shared" si="3"/>
        <v>31.415343924560091</v>
      </c>
      <c r="L9" s="31">
        <f t="shared" si="4"/>
        <v>83.73084812103798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1518.0233774325097</v>
      </c>
      <c r="C11" s="31">
        <f>'Occ T1'!C9</f>
        <v>1742.7664538158397</v>
      </c>
      <c r="D11" s="31">
        <f>'Occ T1'!D9</f>
        <v>1815.9512380167871</v>
      </c>
      <c r="E11" s="31">
        <f>'Occ T1'!E9</f>
        <v>1979.144396394242</v>
      </c>
      <c r="F11" s="31">
        <f>'Occ T1'!F9</f>
        <v>2144.2415092923402</v>
      </c>
      <c r="H11" s="31">
        <f>C11-B11</f>
        <v>224.74307638332994</v>
      </c>
      <c r="I11" s="31">
        <f t="shared" ref="I11:I49" si="5">D11-C11</f>
        <v>73.184784200947433</v>
      </c>
      <c r="J11" s="31">
        <f>E11-D11</f>
        <v>163.19315837745489</v>
      </c>
      <c r="K11" s="31">
        <f>F11-E11</f>
        <v>165.0971128980982</v>
      </c>
      <c r="L11" s="31">
        <f t="shared" si="4"/>
        <v>328.2902712755531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341.8226541883061</v>
      </c>
      <c r="C12" s="10">
        <f>'Occ T2'!C10</f>
        <v>406.00287130323483</v>
      </c>
      <c r="D12" s="10">
        <f>'Occ T2'!D10</f>
        <v>424.08252593346862</v>
      </c>
      <c r="E12" s="10">
        <f>'Occ T2'!E10</f>
        <v>462.02044534041579</v>
      </c>
      <c r="F12" s="10">
        <f>'Occ T2'!F10</f>
        <v>511.84607408108963</v>
      </c>
      <c r="H12" s="11">
        <f t="shared" ref="H12:K14" si="6">C12-B12</f>
        <v>64.180217114928723</v>
      </c>
      <c r="I12" s="31">
        <f t="shared" si="5"/>
        <v>18.07965463023379</v>
      </c>
      <c r="J12" s="11">
        <f t="shared" si="6"/>
        <v>37.937919406947174</v>
      </c>
      <c r="K12" s="11">
        <f t="shared" si="6"/>
        <v>49.825628740673835</v>
      </c>
      <c r="L12" s="31">
        <f t="shared" si="4"/>
        <v>87.763548147621009</v>
      </c>
    </row>
    <row r="13" spans="1:12" x14ac:dyDescent="0.2">
      <c r="A13" s="10" t="str">
        <f>'Occ T2'!A11</f>
        <v>22 Health professionals</v>
      </c>
      <c r="B13" s="10">
        <f>'Occ T2'!B11</f>
        <v>253.72514426514107</v>
      </c>
      <c r="C13" s="10">
        <f>'Occ T2'!C11</f>
        <v>293.22021633595369</v>
      </c>
      <c r="D13" s="10">
        <f>'Occ T2'!D11</f>
        <v>290.2127010075871</v>
      </c>
      <c r="E13" s="10">
        <f>'Occ T2'!E11</f>
        <v>307.25306304059478</v>
      </c>
      <c r="F13" s="10">
        <f>'Occ T2'!F11</f>
        <v>314.99337362934591</v>
      </c>
      <c r="H13" s="11">
        <f t="shared" si="6"/>
        <v>39.495072070812625</v>
      </c>
      <c r="I13" s="31">
        <f t="shared" si="5"/>
        <v>-3.0075153283665941</v>
      </c>
      <c r="J13" s="11">
        <f t="shared" si="6"/>
        <v>17.040362033007682</v>
      </c>
      <c r="K13" s="11">
        <f t="shared" si="6"/>
        <v>7.7403105887511288</v>
      </c>
      <c r="L13" s="31">
        <f t="shared" si="4"/>
        <v>24.780672621758811</v>
      </c>
    </row>
    <row r="14" spans="1:12" x14ac:dyDescent="0.2">
      <c r="A14" s="10" t="str">
        <f>'Occ T2'!A12</f>
        <v>23 Teaching and other educational professionals</v>
      </c>
      <c r="B14" s="10">
        <f>'Occ T2'!B12</f>
        <v>342.91378557225221</v>
      </c>
      <c r="C14" s="10">
        <f>'Occ T2'!C12</f>
        <v>347.98161079043393</v>
      </c>
      <c r="D14" s="10">
        <f>'Occ T2'!D12</f>
        <v>370.94326117225688</v>
      </c>
      <c r="E14" s="10">
        <f>'Occ T2'!E12</f>
        <v>378.47463308793567</v>
      </c>
      <c r="F14" s="10">
        <f>'Occ T2'!F12</f>
        <v>405.6220123351809</v>
      </c>
      <c r="H14" s="11">
        <f t="shared" si="6"/>
        <v>5.0678252181817243</v>
      </c>
      <c r="I14" s="31">
        <f t="shared" si="5"/>
        <v>22.961650381822949</v>
      </c>
      <c r="J14" s="11">
        <f t="shared" si="6"/>
        <v>7.5313719156787897</v>
      </c>
      <c r="K14" s="11">
        <f t="shared" si="6"/>
        <v>27.147379247245226</v>
      </c>
      <c r="L14" s="31">
        <f t="shared" si="4"/>
        <v>34.678751162924016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579.56179340681024</v>
      </c>
      <c r="C15" s="10">
        <f>'Occ T2'!C13</f>
        <v>695.56175538621721</v>
      </c>
      <c r="D15" s="10">
        <f>'Occ T2'!D13</f>
        <v>730.71274990347445</v>
      </c>
      <c r="E15" s="10">
        <f>'Occ T2'!E13</f>
        <v>831.39625492529581</v>
      </c>
      <c r="F15" s="10">
        <f>'Occ T2'!F13</f>
        <v>911.78004924672405</v>
      </c>
      <c r="H15" s="11">
        <f t="shared" ref="H15" si="7">C15-B15</f>
        <v>115.99996197940698</v>
      </c>
      <c r="I15" s="31">
        <f t="shared" si="5"/>
        <v>35.150994517257232</v>
      </c>
      <c r="J15" s="11">
        <f t="shared" ref="J15" si="8">E15-D15</f>
        <v>100.68350502182136</v>
      </c>
      <c r="K15" s="11">
        <f t="shared" ref="K15" si="9">F15-E15</f>
        <v>80.38379432142824</v>
      </c>
      <c r="L15" s="31">
        <f t="shared" si="4"/>
        <v>181.0672993432496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973.69437119538429</v>
      </c>
      <c r="C17" s="31">
        <f>'Occ T1'!C10</f>
        <v>1036.6143404335335</v>
      </c>
      <c r="D17" s="31">
        <f>'Occ T1'!D10</f>
        <v>1087.2313343536885</v>
      </c>
      <c r="E17" s="31">
        <f>'Occ T1'!E10</f>
        <v>1085.1559815065339</v>
      </c>
      <c r="F17" s="31">
        <f>'Occ T1'!F10</f>
        <v>1152.7399367600835</v>
      </c>
      <c r="H17" s="31">
        <f t="shared" ref="H17:K21" si="10">C17-B17</f>
        <v>62.919969238149179</v>
      </c>
      <c r="I17" s="31">
        <f t="shared" si="5"/>
        <v>50.616993920154982</v>
      </c>
      <c r="J17" s="31">
        <f t="shared" si="10"/>
        <v>-2.0753528471545906</v>
      </c>
      <c r="K17" s="31">
        <f t="shared" si="10"/>
        <v>67.583955253549675</v>
      </c>
      <c r="L17" s="31">
        <f t="shared" si="4"/>
        <v>65.508602406395084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82.011018661071247</v>
      </c>
      <c r="C18" s="10">
        <f>'Occ T2'!C14</f>
        <v>99.418781258757562</v>
      </c>
      <c r="D18" s="10">
        <f>'Occ T2'!D14</f>
        <v>105.55672625142142</v>
      </c>
      <c r="E18" s="10">
        <f>'Occ T2'!E14</f>
        <v>96.478893002698896</v>
      </c>
      <c r="F18" s="10">
        <f>'Occ T2'!F14</f>
        <v>103.82788021240324</v>
      </c>
      <c r="H18" s="11">
        <f t="shared" si="10"/>
        <v>17.407762597686315</v>
      </c>
      <c r="I18" s="31">
        <f t="shared" si="5"/>
        <v>6.1379449926638614</v>
      </c>
      <c r="J18" s="11">
        <f t="shared" si="10"/>
        <v>-9.0778332487225271</v>
      </c>
      <c r="K18" s="11">
        <f t="shared" si="10"/>
        <v>7.3489872097043474</v>
      </c>
      <c r="L18" s="31">
        <f t="shared" si="4"/>
        <v>-1.7288460390181797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96.756330703219319</v>
      </c>
      <c r="C19" s="10">
        <f>'Occ T2'!C15</f>
        <v>108.4565532772508</v>
      </c>
      <c r="D19" s="10">
        <f>'Occ T2'!D15</f>
        <v>109.79834431063858</v>
      </c>
      <c r="E19" s="10">
        <f>'Occ T2'!E15</f>
        <v>109.27720187350145</v>
      </c>
      <c r="F19" s="10">
        <f>'Occ T2'!F15</f>
        <v>113.16240755202507</v>
      </c>
      <c r="H19" s="11">
        <f t="shared" si="10"/>
        <v>11.700222574031486</v>
      </c>
      <c r="I19" s="31">
        <f t="shared" si="5"/>
        <v>1.3417910333877785</v>
      </c>
      <c r="J19" s="11">
        <f t="shared" si="10"/>
        <v>-0.52114243713712938</v>
      </c>
      <c r="K19" s="11">
        <f t="shared" si="10"/>
        <v>3.8852056785236186</v>
      </c>
      <c r="L19" s="31">
        <f t="shared" si="4"/>
        <v>3.3640632413864893</v>
      </c>
    </row>
    <row r="20" spans="1:12" x14ac:dyDescent="0.2">
      <c r="A20" s="10" t="str">
        <f>'Occ T2'!A16</f>
        <v>33 Protective service occupations</v>
      </c>
      <c r="B20" s="10">
        <f>'Occ T2'!B16</f>
        <v>67.326066254402733</v>
      </c>
      <c r="C20" s="10">
        <f>'Occ T2'!C16</f>
        <v>71.561780310208306</v>
      </c>
      <c r="D20" s="10">
        <f>'Occ T2'!D16</f>
        <v>76.667055782533239</v>
      </c>
      <c r="E20" s="10">
        <f>'Occ T2'!E16</f>
        <v>90.060447651795741</v>
      </c>
      <c r="F20" s="10">
        <f>'Occ T2'!F16</f>
        <v>102.64847903795562</v>
      </c>
      <c r="H20" s="11">
        <f t="shared" si="10"/>
        <v>4.2357140558055733</v>
      </c>
      <c r="I20" s="31">
        <f t="shared" si="5"/>
        <v>5.1052754723249336</v>
      </c>
      <c r="J20" s="11">
        <f t="shared" si="10"/>
        <v>13.393391869262501</v>
      </c>
      <c r="K20" s="11">
        <f t="shared" si="10"/>
        <v>12.588031386159884</v>
      </c>
      <c r="L20" s="31">
        <f t="shared" si="4"/>
        <v>25.981423255422385</v>
      </c>
    </row>
    <row r="21" spans="1:12" x14ac:dyDescent="0.2">
      <c r="A21" s="10" t="str">
        <f>'Occ T2'!A17</f>
        <v>34 Culture, media and sports occupations</v>
      </c>
      <c r="B21" s="10">
        <f>'Occ T2'!B17</f>
        <v>223.56555554737832</v>
      </c>
      <c r="C21" s="10">
        <f>'Occ T2'!C17</f>
        <v>212.62735090101003</v>
      </c>
      <c r="D21" s="10">
        <f>'Occ T2'!D17</f>
        <v>244.55647229663202</v>
      </c>
      <c r="E21" s="10">
        <f>'Occ T2'!E17</f>
        <v>253.11034347551575</v>
      </c>
      <c r="F21" s="10">
        <f>'Occ T2'!F17</f>
        <v>278.65800589888164</v>
      </c>
      <c r="H21" s="11">
        <f t="shared" si="10"/>
        <v>-10.938204646368291</v>
      </c>
      <c r="I21" s="31">
        <f t="shared" si="5"/>
        <v>31.929121395621991</v>
      </c>
      <c r="J21" s="11">
        <f t="shared" si="10"/>
        <v>8.5538711788837247</v>
      </c>
      <c r="K21" s="11">
        <f t="shared" si="10"/>
        <v>25.547662423365892</v>
      </c>
      <c r="L21" s="31">
        <f t="shared" si="4"/>
        <v>34.101533602249617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504.03540002931265</v>
      </c>
      <c r="C22" s="10">
        <f>'Occ T2'!C18</f>
        <v>544.54987468630679</v>
      </c>
      <c r="D22" s="10">
        <f>'Occ T2'!D18</f>
        <v>550.65273571246337</v>
      </c>
      <c r="E22" s="10">
        <f>'Occ T2'!E18</f>
        <v>536.22909550302211</v>
      </c>
      <c r="F22" s="10">
        <f>'Occ T2'!F18</f>
        <v>554.44316405881796</v>
      </c>
      <c r="H22" s="11">
        <f t="shared" ref="H22" si="11">C22-B22</f>
        <v>40.514474656994139</v>
      </c>
      <c r="I22" s="31">
        <f t="shared" si="5"/>
        <v>6.1028610261565746</v>
      </c>
      <c r="J22" s="11">
        <f t="shared" ref="J22" si="12">E22-D22</f>
        <v>-14.42364020944126</v>
      </c>
      <c r="K22" s="11">
        <f t="shared" ref="K22" si="13">F22-E22</f>
        <v>18.214068555795848</v>
      </c>
      <c r="L22" s="31">
        <f t="shared" si="4"/>
        <v>3.790428346354588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502.58395382927637</v>
      </c>
      <c r="C24" s="31">
        <f>'Occ T1'!C11</f>
        <v>485.60817651781093</v>
      </c>
      <c r="D24" s="31">
        <f>'Occ T1'!D11</f>
        <v>493.02558696089795</v>
      </c>
      <c r="E24" s="31">
        <f>'Occ T1'!E11</f>
        <v>454.4219483228357</v>
      </c>
      <c r="F24" s="31">
        <f>'Occ T1'!F11</f>
        <v>414.55385008557846</v>
      </c>
      <c r="H24" s="31">
        <f t="shared" ref="H24:K26" si="14">C24-B24</f>
        <v>-16.975777311465436</v>
      </c>
      <c r="I24" s="31">
        <f t="shared" si="5"/>
        <v>7.4174104430870216</v>
      </c>
      <c r="J24" s="31">
        <f t="shared" si="14"/>
        <v>-38.60363863806225</v>
      </c>
      <c r="K24" s="31">
        <f t="shared" si="14"/>
        <v>-39.868098237257243</v>
      </c>
      <c r="L24" s="31">
        <f t="shared" si="4"/>
        <v>-78.471736875319493</v>
      </c>
    </row>
    <row r="25" spans="1:12" x14ac:dyDescent="0.2">
      <c r="A25" t="str">
        <f>'Occ T2'!A19</f>
        <v>41 Administrative occupations</v>
      </c>
      <c r="B25" s="32">
        <f>'Occ T2'!B19</f>
        <v>400.59302003067904</v>
      </c>
      <c r="C25" s="32">
        <f>'Occ T2'!C19</f>
        <v>392.3329885844326</v>
      </c>
      <c r="D25" s="32">
        <f>'Occ T2'!D19</f>
        <v>404.22103532238992</v>
      </c>
      <c r="E25" s="32">
        <f>'Occ T2'!E19</f>
        <v>366.19506146498833</v>
      </c>
      <c r="F25" s="32">
        <f>'Occ T2'!F19</f>
        <v>335.9746425055842</v>
      </c>
      <c r="H25" s="11">
        <f t="shared" si="14"/>
        <v>-8.2600314462464439</v>
      </c>
      <c r="I25" s="31">
        <f t="shared" si="5"/>
        <v>11.888046737957325</v>
      </c>
      <c r="J25" s="11">
        <f t="shared" si="14"/>
        <v>-38.025973857401596</v>
      </c>
      <c r="K25" s="11">
        <f t="shared" si="14"/>
        <v>-30.220418959404128</v>
      </c>
      <c r="L25" s="31">
        <f t="shared" si="4"/>
        <v>-68.246392816805724</v>
      </c>
    </row>
    <row r="26" spans="1:12" x14ac:dyDescent="0.2">
      <c r="A26" t="str">
        <f>'Occ T2'!A20</f>
        <v>42 Secretarial and related occupations</v>
      </c>
      <c r="B26" s="32">
        <f>'Occ T2'!B20</f>
        <v>101.99093379859734</v>
      </c>
      <c r="C26" s="32">
        <f>'Occ T2'!C20</f>
        <v>93.275187933378348</v>
      </c>
      <c r="D26" s="32">
        <f>'Occ T2'!D20</f>
        <v>88.804551638508045</v>
      </c>
      <c r="E26" s="32">
        <f>'Occ T2'!E20</f>
        <v>88.22688685784739</v>
      </c>
      <c r="F26" s="32">
        <f>'Occ T2'!F20</f>
        <v>78.579207579994289</v>
      </c>
      <c r="H26" s="11">
        <f t="shared" si="14"/>
        <v>-8.7157458652189916</v>
      </c>
      <c r="I26" s="31">
        <f t="shared" si="5"/>
        <v>-4.4706362948703031</v>
      </c>
      <c r="J26" s="11">
        <f t="shared" si="14"/>
        <v>-0.57766478066065474</v>
      </c>
      <c r="K26" s="11">
        <f t="shared" si="14"/>
        <v>-9.6476792778531006</v>
      </c>
      <c r="L26" s="31">
        <f t="shared" si="4"/>
        <v>-10.225344058513755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438.35962363952046</v>
      </c>
      <c r="C28" s="31">
        <f>'Occ T1'!C12</f>
        <v>424.44137534224802</v>
      </c>
      <c r="D28" s="31">
        <f>'Occ T1'!D12</f>
        <v>361.84681581705661</v>
      </c>
      <c r="E28" s="31">
        <f>'Occ T1'!E12</f>
        <v>389.37961340086025</v>
      </c>
      <c r="F28" s="31">
        <f>'Occ T1'!F12</f>
        <v>408.61283106966783</v>
      </c>
      <c r="H28" s="31">
        <f t="shared" ref="H28:K30" si="15">C28-B28</f>
        <v>-13.918248297272442</v>
      </c>
      <c r="I28" s="31">
        <f t="shared" si="5"/>
        <v>-62.594559525191414</v>
      </c>
      <c r="J28" s="31">
        <f t="shared" si="15"/>
        <v>27.532797583803642</v>
      </c>
      <c r="K28" s="31">
        <f t="shared" si="15"/>
        <v>19.233217668807583</v>
      </c>
      <c r="L28" s="31">
        <f t="shared" si="4"/>
        <v>46.766015252611226</v>
      </c>
    </row>
    <row r="29" spans="1:12" x14ac:dyDescent="0.2">
      <c r="A29" s="10" t="str">
        <f>'Occ T2'!A21</f>
        <v>51 Skilled agricultural and related trades</v>
      </c>
      <c r="B29" s="10">
        <f>'Occ T2'!B21</f>
        <v>26.304513303086445</v>
      </c>
      <c r="C29" s="10">
        <f>'Occ T2'!C21</f>
        <v>26.473912432581511</v>
      </c>
      <c r="D29" s="10">
        <f>'Occ T2'!D21</f>
        <v>25.232720727221196</v>
      </c>
      <c r="E29" s="10">
        <f>'Occ T2'!E21</f>
        <v>27.219721140331135</v>
      </c>
      <c r="F29" s="10">
        <f>'Occ T2'!F21</f>
        <v>32.483649888364113</v>
      </c>
      <c r="H29" s="11">
        <f t="shared" si="15"/>
        <v>0.16939912949506564</v>
      </c>
      <c r="I29" s="31">
        <f t="shared" si="5"/>
        <v>-1.2411917053603148</v>
      </c>
      <c r="J29" s="11">
        <f t="shared" si="15"/>
        <v>1.9870004131099392</v>
      </c>
      <c r="K29" s="11">
        <f t="shared" si="15"/>
        <v>5.2639287480329777</v>
      </c>
      <c r="L29" s="31">
        <f t="shared" si="4"/>
        <v>7.250929161142917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119.91490537428515</v>
      </c>
      <c r="C30" s="10">
        <f>'Occ T2'!C22</f>
        <v>126.3568422825677</v>
      </c>
      <c r="D30" s="10">
        <f>'Occ T2'!D22</f>
        <v>111.16234883430721</v>
      </c>
      <c r="E30" s="10">
        <f>'Occ T2'!E22</f>
        <v>115.73617574505941</v>
      </c>
      <c r="F30" s="10">
        <f>'Occ T2'!F22</f>
        <v>111.95529998223323</v>
      </c>
      <c r="H30" s="11">
        <f t="shared" si="15"/>
        <v>6.4419369082825426</v>
      </c>
      <c r="I30" s="31">
        <f t="shared" si="5"/>
        <v>-15.194493448260488</v>
      </c>
      <c r="J30" s="11">
        <f t="shared" si="15"/>
        <v>4.5738269107522029</v>
      </c>
      <c r="K30" s="11">
        <f t="shared" si="15"/>
        <v>-3.7808757628261844</v>
      </c>
      <c r="L30" s="31">
        <f t="shared" si="4"/>
        <v>0.79295114792601851</v>
      </c>
    </row>
    <row r="31" spans="1:12" x14ac:dyDescent="0.2">
      <c r="A31" s="10" t="str">
        <f>'Occ T2'!A23</f>
        <v>53 Skilled construction and building trades</v>
      </c>
      <c r="B31" s="10">
        <f>'Occ T2'!B23</f>
        <v>163.1440682403412</v>
      </c>
      <c r="C31" s="10">
        <f>'Occ T2'!C23</f>
        <v>142.65175451586668</v>
      </c>
      <c r="D31" s="10">
        <f>'Occ T2'!D23</f>
        <v>112.26482770161384</v>
      </c>
      <c r="E31" s="10">
        <f>'Occ T2'!E23</f>
        <v>128.77710953154806</v>
      </c>
      <c r="F31" s="10">
        <f>'Occ T2'!F23</f>
        <v>137.47855644426375</v>
      </c>
      <c r="H31" s="11">
        <f t="shared" ref="H31:H32" si="16">C31-B31</f>
        <v>-20.492313724474513</v>
      </c>
      <c r="I31" s="31">
        <f t="shared" si="5"/>
        <v>-30.386926814252845</v>
      </c>
      <c r="J31" s="11">
        <f t="shared" ref="J31:J32" si="17">E31-D31</f>
        <v>16.512281829934224</v>
      </c>
      <c r="K31" s="11">
        <f t="shared" ref="K31:K32" si="18">F31-E31</f>
        <v>8.7014469127156815</v>
      </c>
      <c r="L31" s="31">
        <f t="shared" si="4"/>
        <v>25.213728742649906</v>
      </c>
    </row>
    <row r="32" spans="1:12" x14ac:dyDescent="0.2">
      <c r="A32" s="10" t="str">
        <f>'Occ T2'!A24</f>
        <v>54 Textiles, printing and other skilled trades</v>
      </c>
      <c r="B32" s="10">
        <f>'Occ T2'!B24</f>
        <v>128.99613672180766</v>
      </c>
      <c r="C32" s="10">
        <f>'Occ T2'!C24</f>
        <v>128.95886611123211</v>
      </c>
      <c r="D32" s="10">
        <f>'Occ T2'!D24</f>
        <v>113.18691855391438</v>
      </c>
      <c r="E32" s="10">
        <f>'Occ T2'!E24</f>
        <v>117.64660698392161</v>
      </c>
      <c r="F32" s="10">
        <f>'Occ T2'!F24</f>
        <v>126.69532475480673</v>
      </c>
      <c r="H32" s="11">
        <f t="shared" si="16"/>
        <v>-3.7270610575546925E-2</v>
      </c>
      <c r="I32" s="31">
        <f t="shared" si="5"/>
        <v>-15.771947557317731</v>
      </c>
      <c r="J32" s="11">
        <f t="shared" si="17"/>
        <v>4.4596884300072333</v>
      </c>
      <c r="K32" s="11">
        <f t="shared" si="18"/>
        <v>9.0487177708851192</v>
      </c>
      <c r="L32" s="31">
        <f t="shared" si="4"/>
        <v>13.508406200892352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359.29436580653049</v>
      </c>
      <c r="C34" s="31">
        <f>'Occ T1'!C13</f>
        <v>380.34278918345075</v>
      </c>
      <c r="D34" s="31">
        <f>'Occ T1'!D13</f>
        <v>358.5374280849245</v>
      </c>
      <c r="E34" s="31">
        <f>'Occ T1'!E13</f>
        <v>385.00773316057911</v>
      </c>
      <c r="F34" s="31">
        <f>'Occ T1'!F13</f>
        <v>408.59832214309648</v>
      </c>
      <c r="H34" s="31">
        <f t="shared" ref="H34:K36" si="19">C34-B34</f>
        <v>21.048423376920255</v>
      </c>
      <c r="I34" s="31">
        <f t="shared" si="5"/>
        <v>-21.805361098526248</v>
      </c>
      <c r="J34" s="31">
        <f t="shared" si="19"/>
        <v>26.470305075654608</v>
      </c>
      <c r="K34" s="31">
        <f t="shared" si="19"/>
        <v>23.590588982517374</v>
      </c>
      <c r="L34" s="31">
        <f t="shared" si="4"/>
        <v>50.060894058171982</v>
      </c>
    </row>
    <row r="35" spans="1:12" x14ac:dyDescent="0.2">
      <c r="A35" s="10" t="str">
        <f>'Occ T2'!A25</f>
        <v>61 Caring personal service occupations</v>
      </c>
      <c r="B35" s="10">
        <f>'Occ T2'!B25</f>
        <v>253.10251259974771</v>
      </c>
      <c r="C35" s="10">
        <f>'Occ T2'!C25</f>
        <v>264.94392292853308</v>
      </c>
      <c r="D35" s="10">
        <f>'Occ T2'!D25</f>
        <v>252.25033654107759</v>
      </c>
      <c r="E35" s="10">
        <f>'Occ T2'!E25</f>
        <v>273.42466047172906</v>
      </c>
      <c r="F35" s="10">
        <f>'Occ T2'!F25</f>
        <v>288.77247065658844</v>
      </c>
      <c r="G35" s="10"/>
      <c r="H35" s="11">
        <f t="shared" si="19"/>
        <v>11.841410328785372</v>
      </c>
      <c r="I35" s="31">
        <f t="shared" si="5"/>
        <v>-12.693586387455497</v>
      </c>
      <c r="J35" s="11">
        <f t="shared" si="19"/>
        <v>21.174323930651468</v>
      </c>
      <c r="K35" s="11">
        <f t="shared" si="19"/>
        <v>15.347810184859384</v>
      </c>
      <c r="L35" s="31">
        <f t="shared" si="4"/>
        <v>36.522134115510852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100.20436237050184</v>
      </c>
      <c r="C36" s="10">
        <f>'Occ T2'!C26</f>
        <v>109.98690260646808</v>
      </c>
      <c r="D36" s="10">
        <f>'Occ T2'!D26</f>
        <v>99.507817039003569</v>
      </c>
      <c r="E36" s="10">
        <f>'Occ T2'!E26</f>
        <v>105.90175459846405</v>
      </c>
      <c r="F36" s="10">
        <f>'Occ T2'!F26</f>
        <v>113.7952177370326</v>
      </c>
      <c r="G36" s="10"/>
      <c r="H36" s="11">
        <f t="shared" si="19"/>
        <v>9.7825402359662377</v>
      </c>
      <c r="I36" s="31">
        <f t="shared" si="5"/>
        <v>-10.479085567464509</v>
      </c>
      <c r="J36" s="11">
        <f t="shared" si="19"/>
        <v>6.3939375594604826</v>
      </c>
      <c r="K36" s="11">
        <f t="shared" si="19"/>
        <v>7.8934631385685492</v>
      </c>
      <c r="L36" s="31">
        <f t="shared" si="4"/>
        <v>14.287400698029032</v>
      </c>
    </row>
    <row r="37" spans="1:12" x14ac:dyDescent="0.2">
      <c r="A37" s="10" t="str">
        <f>'Occ T2'!A27</f>
        <v>63 Community and civil enforcement occupations</v>
      </c>
      <c r="B37" s="10">
        <f>'Occ T2'!B27</f>
        <v>5.9874908362809034</v>
      </c>
      <c r="C37" s="10">
        <f>'Occ T2'!C27</f>
        <v>5.4119636484495679</v>
      </c>
      <c r="D37" s="10">
        <f>'Occ T2'!D27</f>
        <v>6.7792745048433209</v>
      </c>
      <c r="E37" s="10">
        <f>'Occ T2'!E27</f>
        <v>5.681318090386033</v>
      </c>
      <c r="F37" s="10">
        <f>'Occ T2'!F27</f>
        <v>6.0306337494754647</v>
      </c>
      <c r="G37" s="10"/>
      <c r="H37" s="11">
        <f t="shared" ref="H37" si="20">C37-B37</f>
        <v>-0.5755271878313355</v>
      </c>
      <c r="I37" s="31">
        <f t="shared" ref="I37" si="21">D37-C37</f>
        <v>1.367310856393753</v>
      </c>
      <c r="J37" s="11">
        <f t="shared" ref="J37" si="22">E37-D37</f>
        <v>-1.097956414457288</v>
      </c>
      <c r="K37" s="11">
        <f t="shared" ref="K37" si="23">F37-E37</f>
        <v>0.34931565908943174</v>
      </c>
      <c r="L37" s="31">
        <f t="shared" ref="L37" si="24">F37-D37</f>
        <v>-0.74864075536785624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395.8769692149844</v>
      </c>
      <c r="C39" s="31">
        <f>'Occ T1'!C14</f>
        <v>368.36121865662756</v>
      </c>
      <c r="D39" s="31">
        <f>'Occ T1'!D14</f>
        <v>362.10946186469334</v>
      </c>
      <c r="E39" s="31">
        <f>'Occ T1'!E14</f>
        <v>363.35327017560138</v>
      </c>
      <c r="F39" s="31">
        <f>'Occ T1'!F14</f>
        <v>361.51533692227389</v>
      </c>
      <c r="H39" s="31">
        <f>C39-B39</f>
        <v>-27.515750558356842</v>
      </c>
      <c r="I39" s="31">
        <f t="shared" si="5"/>
        <v>-6.2517567919342127</v>
      </c>
      <c r="J39" s="31">
        <f>E39-D39</f>
        <v>1.2438083109080367</v>
      </c>
      <c r="K39" s="31">
        <f>F39-E39</f>
        <v>-1.8379332533274919</v>
      </c>
      <c r="L39" s="31">
        <f t="shared" si="4"/>
        <v>-0.59412494241945524</v>
      </c>
    </row>
    <row r="40" spans="1:12" s="30" customFormat="1" x14ac:dyDescent="0.2">
      <c r="A40" s="126" t="str">
        <f>'Occ T2'!A28</f>
        <v>71 Sales occupations</v>
      </c>
      <c r="B40" s="126">
        <f>'Occ T2'!B28</f>
        <v>317.69954976380126</v>
      </c>
      <c r="C40" s="126">
        <f>'Occ T2'!C28</f>
        <v>283.87292448742249</v>
      </c>
      <c r="D40" s="126">
        <f>'Occ T2'!D28</f>
        <v>277.14301287313759</v>
      </c>
      <c r="E40" s="126">
        <f>'Occ T2'!E28</f>
        <v>255.28291622103831</v>
      </c>
      <c r="F40" s="126">
        <f>'Occ T2'!F28</f>
        <v>243.71654201959009</v>
      </c>
      <c r="G40"/>
      <c r="H40" s="11">
        <f>C40-B40</f>
        <v>-33.826625276378763</v>
      </c>
      <c r="I40" s="31">
        <f t="shared" si="5"/>
        <v>-6.7299116142849016</v>
      </c>
      <c r="J40" s="11">
        <f t="shared" ref="J40" si="25">E40-D40</f>
        <v>-21.860096652099287</v>
      </c>
      <c r="K40" s="11">
        <f t="shared" ref="K40" si="26">F40-E40</f>
        <v>-11.566374201448212</v>
      </c>
      <c r="L40" s="31">
        <f t="shared" si="4"/>
        <v>-33.426470853547499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78.177419451183141</v>
      </c>
      <c r="C41" s="126">
        <f>'Occ T2'!C29</f>
        <v>84.488294169205062</v>
      </c>
      <c r="D41" s="126">
        <f>'Occ T2'!D29</f>
        <v>84.966448991555723</v>
      </c>
      <c r="E41" s="126">
        <f>'Occ T2'!E29</f>
        <v>108.07035395456307</v>
      </c>
      <c r="F41" s="126">
        <f>'Occ T2'!F29</f>
        <v>117.79879490268378</v>
      </c>
      <c r="G41"/>
      <c r="H41" s="11">
        <f t="shared" ref="H41" si="27">C41-B41</f>
        <v>6.3108747180219211</v>
      </c>
      <c r="I41" s="31">
        <f t="shared" si="5"/>
        <v>0.47815482235066042</v>
      </c>
      <c r="J41" s="11">
        <f t="shared" ref="J41" si="28">E41-D41</f>
        <v>23.103904963007352</v>
      </c>
      <c r="K41" s="11">
        <f t="shared" ref="K41" si="29">F41-E41</f>
        <v>9.7284409481207064</v>
      </c>
      <c r="L41" s="31">
        <f t="shared" si="4"/>
        <v>32.832345911128058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217.7311952187772</v>
      </c>
      <c r="C43" s="31">
        <f>'Occ T1'!C15</f>
        <v>240.42270316164104</v>
      </c>
      <c r="D43" s="31">
        <f>'Occ T1'!D15</f>
        <v>214.59269292128397</v>
      </c>
      <c r="E43" s="31">
        <f>'Occ T1'!E15</f>
        <v>243.0425419221026</v>
      </c>
      <c r="F43" s="31">
        <f>'Occ T1'!F15</f>
        <v>242.82089365783349</v>
      </c>
      <c r="H43" s="31">
        <f t="shared" ref="H43:K45" si="30">C43-B43</f>
        <v>22.691507942863836</v>
      </c>
      <c r="I43" s="31">
        <f t="shared" si="5"/>
        <v>-25.830010240357069</v>
      </c>
      <c r="J43" s="31">
        <f t="shared" si="30"/>
        <v>28.449849000818631</v>
      </c>
      <c r="K43" s="31">
        <f t="shared" si="30"/>
        <v>-0.22164826426910622</v>
      </c>
      <c r="L43" s="31">
        <f t="shared" si="4"/>
        <v>28.228200736549525</v>
      </c>
    </row>
    <row r="44" spans="1:12" x14ac:dyDescent="0.2">
      <c r="A44" s="10" t="str">
        <f>'Occ T2'!A30</f>
        <v>81 Process, plant and machine operatives</v>
      </c>
      <c r="B44" s="10">
        <f>'Occ T2'!B30</f>
        <v>35.441770143492811</v>
      </c>
      <c r="C44" s="10">
        <f>'Occ T2'!C30</f>
        <v>33.973546083283381</v>
      </c>
      <c r="D44" s="10">
        <f>'Occ T2'!D30</f>
        <v>31.110415718942523</v>
      </c>
      <c r="E44" s="10">
        <f>'Occ T2'!E30</f>
        <v>38.145150131817857</v>
      </c>
      <c r="F44" s="10">
        <f>'Occ T2'!F30</f>
        <v>41.005277997965223</v>
      </c>
      <c r="H44" s="11">
        <f t="shared" si="30"/>
        <v>-1.4682240602094296</v>
      </c>
      <c r="I44" s="31">
        <f t="shared" si="5"/>
        <v>-2.8631303643408579</v>
      </c>
      <c r="J44" s="11">
        <f t="shared" si="30"/>
        <v>7.0347344128753342</v>
      </c>
      <c r="K44" s="11">
        <f t="shared" si="30"/>
        <v>2.8601278661473657</v>
      </c>
      <c r="L44" s="31">
        <f t="shared" si="4"/>
        <v>9.8948622790226999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182.28942507528438</v>
      </c>
      <c r="C45" s="10">
        <f>'Occ T2'!C31</f>
        <v>206.44915707835764</v>
      </c>
      <c r="D45" s="10">
        <f>'Occ T2'!D31</f>
        <v>183.48227720234144</v>
      </c>
      <c r="E45" s="10">
        <f>'Occ T2'!E31</f>
        <v>204.89739179028473</v>
      </c>
      <c r="F45" s="10">
        <f>'Occ T2'!F31</f>
        <v>201.81561565986826</v>
      </c>
      <c r="H45" s="11">
        <f t="shared" si="30"/>
        <v>24.159732003073259</v>
      </c>
      <c r="I45" s="31">
        <f t="shared" si="5"/>
        <v>-22.966879876016208</v>
      </c>
      <c r="J45" s="11">
        <f t="shared" si="30"/>
        <v>21.415114587943293</v>
      </c>
      <c r="K45" s="11">
        <f t="shared" si="30"/>
        <v>-3.0817761304164719</v>
      </c>
      <c r="L45" s="31">
        <f t="shared" si="4"/>
        <v>18.333338457526821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546.3695424309991</v>
      </c>
      <c r="C47" s="31">
        <f>'Occ T1'!C16</f>
        <v>571.14797328154748</v>
      </c>
      <c r="D47" s="31">
        <f>'Occ T1'!D16</f>
        <v>523.59819911063721</v>
      </c>
      <c r="E47" s="31">
        <f>'Occ T1'!E16</f>
        <v>530.59966735091848</v>
      </c>
      <c r="F47" s="31">
        <f>'Occ T1'!F16</f>
        <v>526.79945521382763</v>
      </c>
      <c r="H47" s="31">
        <f t="shared" ref="H47:K49" si="31">C47-B47</f>
        <v>24.778430850548375</v>
      </c>
      <c r="I47" s="31">
        <f t="shared" si="5"/>
        <v>-47.549774170910268</v>
      </c>
      <c r="J47" s="31">
        <f t="shared" si="31"/>
        <v>7.0014682402812696</v>
      </c>
      <c r="K47" s="31">
        <f t="shared" si="31"/>
        <v>-3.8002121370908526</v>
      </c>
      <c r="L47" s="31">
        <f t="shared" si="4"/>
        <v>3.201256103190417</v>
      </c>
    </row>
    <row r="48" spans="1:12" x14ac:dyDescent="0.2">
      <c r="A48" s="10" t="str">
        <f>'Occ T2'!A32</f>
        <v>91 Elementary trades and related occupations</v>
      </c>
      <c r="B48" s="10">
        <f>'Occ T2'!B32</f>
        <v>44.128253668782335</v>
      </c>
      <c r="C48" s="10">
        <f>'Occ T2'!C32</f>
        <v>40.010343138735678</v>
      </c>
      <c r="D48" s="10">
        <f>'Occ T2'!D32</f>
        <v>35.858471480040542</v>
      </c>
      <c r="E48" s="10">
        <f>'Occ T2'!E32</f>
        <v>29.087496472658156</v>
      </c>
      <c r="F48" s="10">
        <f>'Occ T2'!F32</f>
        <v>27.26239962696652</v>
      </c>
      <c r="H48" s="11">
        <f t="shared" si="31"/>
        <v>-4.1179105300466574</v>
      </c>
      <c r="I48" s="31">
        <f t="shared" si="5"/>
        <v>-4.1518716586951356</v>
      </c>
      <c r="J48" s="11">
        <f t="shared" si="31"/>
        <v>-6.7709750073823862</v>
      </c>
      <c r="K48" s="11">
        <f t="shared" si="31"/>
        <v>-1.8250968456916361</v>
      </c>
      <c r="L48" s="31">
        <f t="shared" si="4"/>
        <v>-8.5960718530740223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502.24128876221681</v>
      </c>
      <c r="C49" s="10">
        <f>'Occ T2'!C33</f>
        <v>531.13763014281176</v>
      </c>
      <c r="D49" s="10">
        <f>'Occ T2'!D33</f>
        <v>487.73972763059663</v>
      </c>
      <c r="E49" s="10">
        <f>'Occ T2'!E33</f>
        <v>501.51217087826029</v>
      </c>
      <c r="F49" s="10">
        <f>'Occ T2'!F33</f>
        <v>499.53705558686107</v>
      </c>
      <c r="H49" s="11">
        <f t="shared" si="31"/>
        <v>28.896341380594947</v>
      </c>
      <c r="I49" s="31">
        <f t="shared" si="5"/>
        <v>-43.397902512215126</v>
      </c>
      <c r="J49" s="11">
        <f t="shared" si="31"/>
        <v>13.772443247663659</v>
      </c>
      <c r="K49" s="11">
        <f t="shared" si="31"/>
        <v>-1.97511529139922</v>
      </c>
      <c r="L49" s="31">
        <f t="shared" si="4"/>
        <v>11.797327956264439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5578.8839999999982</v>
      </c>
      <c r="C51" s="34">
        <f>'Occ T1'!C18</f>
        <v>5975.0630000000019</v>
      </c>
      <c r="D51" s="34">
        <f>'Occ T1'!D18</f>
        <v>5942.46</v>
      </c>
      <c r="E51" s="34">
        <f>'Occ T1'!E18</f>
        <v>6184.7060000000001</v>
      </c>
      <c r="F51" s="34">
        <f>'Occ T1'!F18</f>
        <v>6485.7839999999978</v>
      </c>
      <c r="G51" s="24"/>
      <c r="H51" s="34">
        <f>C51-B51</f>
        <v>396.17900000000373</v>
      </c>
      <c r="I51" s="205">
        <f>D51-C51</f>
        <v>-32.603000000001884</v>
      </c>
      <c r="J51" s="34">
        <f>E51-D51</f>
        <v>242.24600000000009</v>
      </c>
      <c r="K51" s="34">
        <f>F51-E51</f>
        <v>301.0779999999977</v>
      </c>
      <c r="L51" s="205">
        <f>F51-D51</f>
        <v>543.3239999999978</v>
      </c>
    </row>
    <row r="53" spans="1:12" ht="15.75" x14ac:dyDescent="0.25">
      <c r="A53" s="19" t="str">
        <f>CONCATENATE(A1," (Continued)")</f>
        <v>Occupation Table 3  Employment Change by Occupation in Occupation Group (SOC 2020), 2015-2035, London Enterprise Panel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3.7121806841617699</v>
      </c>
      <c r="C59" s="44">
        <f>IF(AND(D$5-C$5 &lt;&gt; 0,D7 &lt;&gt; 0,C7 &lt;&gt; 0),(EXP(LN(D7/C7)/(D$5-C$5))-1)*100,0)</f>
        <v>2.8851032386456588E-2</v>
      </c>
      <c r="D59" s="44">
        <f>IF(AND(E$5-D$5 &lt;&gt; 0,E7 &lt;&gt; 0,D7 &lt;&gt; 0),(EXP(LN(E7/D7)/(E$5-D$5))-1)*100,0)</f>
        <v>0.78779042935464005</v>
      </c>
      <c r="E59" s="44">
        <f>IF(AND(F$5-E$5 &lt;&gt; 0,F7 &lt;&gt; 0,E7 &lt;&gt; 0),(EXP(LN(F7/E7)/(F$5-E$5))-1)*100,0)</f>
        <v>0.90695844592318942</v>
      </c>
      <c r="F59" s="44">
        <f>IF(AND(F$5-D$5 &lt;&gt; 0,F7 &lt;&gt; 0,D7 &lt;&gt; 0),(EXP(LN(F7/D7)/(F$5-D$5))-1)*100,0)</f>
        <v>0.86722012638118517</v>
      </c>
      <c r="H59" s="44">
        <f>(B7/B$51)*100</f>
        <v>11.237921441492901</v>
      </c>
      <c r="I59" s="44">
        <f>(C7/C$51)*100</f>
        <v>12.13975433576687</v>
      </c>
      <c r="J59" s="44">
        <f>(D7/D$51)*100</f>
        <v>12.209880131629516</v>
      </c>
      <c r="K59" s="44">
        <f>(E7/E$51)*100</f>
        <v>12.2010787217101</v>
      </c>
      <c r="L59" s="44">
        <f>(F7/F$51)*100</f>
        <v>12.734032845609681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4.4594703869710317</v>
      </c>
      <c r="C60" s="44">
        <f t="shared" si="32"/>
        <v>0.64260428735221087</v>
      </c>
      <c r="D60" s="44">
        <f t="shared" si="32"/>
        <v>-0.89914158473131112</v>
      </c>
      <c r="E60" s="44">
        <f t="shared" si="32"/>
        <v>0.76455853042249888</v>
      </c>
      <c r="F60" s="44">
        <f>IF(AND(F$5-D$5 &lt;&gt; 0,F8 &lt;&gt; 0,D8 &lt;&gt; 0),(EXP(LN(F8/D8)/(F$5-D$5))-1)*100,0)</f>
        <v>0.20691141037267879</v>
      </c>
      <c r="H60" s="44">
        <f t="shared" ref="H60:L60" si="33">(B8/B$51)*100</f>
        <v>7.8869589569272227</v>
      </c>
      <c r="I60" s="44">
        <f t="shared" si="33"/>
        <v>8.768104190765035</v>
      </c>
      <c r="J60" s="44">
        <f t="shared" si="33"/>
        <v>8.8728632848063782</v>
      </c>
      <c r="K60" s="44">
        <f t="shared" si="33"/>
        <v>8.1488829421176021</v>
      </c>
      <c r="L60" s="44">
        <f t="shared" si="33"/>
        <v>8.3855725910473282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1.8865892309216648</v>
      </c>
      <c r="C61" s="44">
        <f>IF(AND(D$5-C$5 &lt;&gt; 0,D9 &lt;&gt; 0,C9 &lt;&gt; 0),(EXP(LN(D9/C9)/(D$5-C$5))-1)*100,0)</f>
        <v>-1.5672376053799342</v>
      </c>
      <c r="D61" s="44">
        <f t="shared" si="34"/>
        <v>4.7941314807788071</v>
      </c>
      <c r="E61" s="44">
        <f t="shared" si="34"/>
        <v>1.187962386957464</v>
      </c>
      <c r="F61" s="44">
        <f>IF(AND(F$5-D$5 &lt;&gt; 0,F9 &lt;&gt; 0,D9 &lt;&gt; 0),(EXP(LN(F9/D9)/(F$5-D$5))-1)*100,0)</f>
        <v>2.376015174109769</v>
      </c>
      <c r="H61" s="44">
        <f t="shared" ref="H61:L61" si="35">(B9/B$51)*100</f>
        <v>3.3509624845656774</v>
      </c>
      <c r="I61" s="44">
        <f t="shared" si="35"/>
        <v>3.3716501450018344</v>
      </c>
      <c r="J61" s="44">
        <f t="shared" si="35"/>
        <v>3.3370168468231367</v>
      </c>
      <c r="K61" s="44">
        <f t="shared" si="35"/>
        <v>4.0521957795924992</v>
      </c>
      <c r="L61" s="44">
        <f t="shared" si="35"/>
        <v>4.3484602545623519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3.5118768084740681</v>
      </c>
      <c r="C63" s="44">
        <f t="shared" si="36"/>
        <v>4.1993454740138603</v>
      </c>
      <c r="D63" s="44">
        <f t="shared" si="36"/>
        <v>1.7360003280607827</v>
      </c>
      <c r="E63" s="44">
        <f t="shared" si="36"/>
        <v>0.80443082539942701</v>
      </c>
      <c r="F63" s="44">
        <f>IF(AND(F$5-D$5 &lt;&gt; 0,F11 &lt;&gt; 0,D11 &lt;&gt; 0),(EXP(LN(F11/D11)/(F$5-D$5))-1)*100,0)</f>
        <v>1.1140023223384032</v>
      </c>
      <c r="H63" s="44">
        <f>(B11/B$51)*100</f>
        <v>27.210162058083842</v>
      </c>
      <c r="I63" s="44">
        <f>(C11/C$51)*100</f>
        <v>29.167331856012886</v>
      </c>
      <c r="J63" s="44">
        <f>(D11/D$51)*100</f>
        <v>30.558913951743673</v>
      </c>
      <c r="K63" s="44">
        <f>(E11/E$51)*100</f>
        <v>32.000622121637498</v>
      </c>
      <c r="L63" s="44">
        <f>(F11/F$51)*100</f>
        <v>33.060637068584789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4.3955690017398963</v>
      </c>
      <c r="C64" s="44">
        <f t="shared" si="36"/>
        <v>4.4530854109971374</v>
      </c>
      <c r="D64" s="49">
        <f t="shared" si="36"/>
        <v>1.7283881430373071</v>
      </c>
      <c r="E64" s="49">
        <f t="shared" si="36"/>
        <v>1.0294103368652108</v>
      </c>
      <c r="F64" s="44">
        <f>IF(AND(F$5-D$5 &lt;&gt; 0,F12 &lt;&gt; 0,D12 &lt;&gt; 0),(EXP(LN(F12/D12)/(F$5-D$5))-1)*100,0)</f>
        <v>1.2618676704728049</v>
      </c>
      <c r="H64" s="40">
        <f t="shared" ref="H64:L67" si="37">(B12/B$11)*100</f>
        <v>22.517614634264966</v>
      </c>
      <c r="I64" s="40">
        <f t="shared" si="37"/>
        <v>23.296458938274796</v>
      </c>
      <c r="J64" s="40">
        <f t="shared" si="37"/>
        <v>23.353189064515416</v>
      </c>
      <c r="K64" s="40">
        <f t="shared" si="37"/>
        <v>23.344453602382945</v>
      </c>
      <c r="L64" s="40">
        <f t="shared" si="37"/>
        <v>23.870728733817543</v>
      </c>
    </row>
    <row r="65" spans="1:12" x14ac:dyDescent="0.2">
      <c r="A65" t="str">
        <f>A13</f>
        <v>22 Health professionals</v>
      </c>
      <c r="B65" s="49">
        <f t="shared" si="36"/>
        <v>3.6830109087675478</v>
      </c>
      <c r="C65" s="44">
        <f t="shared" si="36"/>
        <v>-1.025684847364261</v>
      </c>
      <c r="D65" s="49">
        <f t="shared" si="36"/>
        <v>1.1476882147306355</v>
      </c>
      <c r="E65" s="49">
        <f t="shared" si="36"/>
        <v>0.24910861015636776</v>
      </c>
      <c r="F65" s="44">
        <f>IF(AND(F$5-D$5 &lt;&gt; 0,F13 &lt;&gt; 0,D13 &lt;&gt; 0),(EXP(LN(F13/D13)/(F$5-D$5))-1)*100,0)</f>
        <v>0.54774464295690439</v>
      </c>
      <c r="H65" s="40">
        <f t="shared" si="37"/>
        <v>16.714178980186457</v>
      </c>
      <c r="I65" s="40">
        <f t="shared" si="37"/>
        <v>16.824986256416583</v>
      </c>
      <c r="J65" s="40">
        <f t="shared" si="37"/>
        <v>15.981304725149471</v>
      </c>
      <c r="K65" s="40">
        <f t="shared" si="37"/>
        <v>15.524539978001206</v>
      </c>
      <c r="L65" s="40">
        <f t="shared" si="37"/>
        <v>14.690200346569288</v>
      </c>
    </row>
    <row r="66" spans="1:12" x14ac:dyDescent="0.2">
      <c r="A66" t="str">
        <f>A14</f>
        <v>23 Teaching and other educational professionals</v>
      </c>
      <c r="B66" s="49">
        <f t="shared" si="36"/>
        <v>0.36743776017214014</v>
      </c>
      <c r="C66" s="44">
        <f t="shared" si="36"/>
        <v>6.598524079955248</v>
      </c>
      <c r="D66" s="49">
        <f t="shared" si="36"/>
        <v>0.40280779825430102</v>
      </c>
      <c r="E66" s="49">
        <f t="shared" si="36"/>
        <v>0.69513160937246798</v>
      </c>
      <c r="F66" s="44">
        <f>IF(AND(F$5-D$5 &lt;&gt; 0,F14 &lt;&gt; 0,D14 &lt;&gt; 0),(EXP(LN(F14/D14)/(F$5-D$5))-1)*100,0)</f>
        <v>0.59759589407444302</v>
      </c>
      <c r="H66" s="40">
        <f t="shared" si="37"/>
        <v>22.589493065135482</v>
      </c>
      <c r="I66" s="40">
        <f t="shared" si="37"/>
        <v>19.967196983194029</v>
      </c>
      <c r="J66" s="40">
        <f t="shared" si="37"/>
        <v>20.426939523847931</v>
      </c>
      <c r="K66" s="40">
        <f t="shared" si="37"/>
        <v>19.123144009980773</v>
      </c>
      <c r="L66" s="40">
        <f t="shared" si="37"/>
        <v>18.91680627286464</v>
      </c>
    </row>
    <row r="67" spans="1:12" x14ac:dyDescent="0.2">
      <c r="A67" t="str">
        <f>A15</f>
        <v>24 Business, media and public service professionals</v>
      </c>
      <c r="B67" s="49">
        <f t="shared" si="36"/>
        <v>4.6668096892797717</v>
      </c>
      <c r="C67" s="44">
        <f t="shared" si="36"/>
        <v>5.05361231336523</v>
      </c>
      <c r="D67" s="49">
        <f t="shared" si="36"/>
        <v>2.6153369937337745</v>
      </c>
      <c r="E67" s="49">
        <f t="shared" si="36"/>
        <v>0.92719471003066545</v>
      </c>
      <c r="F67" s="44">
        <f>IF(AND(F$5-D$5 &lt;&gt; 0,F15 &lt;&gt; 0,D15 &lt;&gt; 0),(EXP(LN(F15/D15)/(F$5-D$5))-1)*100,0)</f>
        <v>1.4868002553973358</v>
      </c>
      <c r="H67" s="40">
        <f t="shared" si="37"/>
        <v>38.178713320413088</v>
      </c>
      <c r="I67" s="40">
        <f t="shared" si="37"/>
        <v>39.911357822114589</v>
      </c>
      <c r="J67" s="40">
        <f t="shared" si="37"/>
        <v>40.238566686487182</v>
      </c>
      <c r="K67" s="40">
        <f t="shared" si="37"/>
        <v>42.007862409635081</v>
      </c>
      <c r="L67" s="40">
        <f t="shared" si="37"/>
        <v>42.522264646748539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1.5777615848741489</v>
      </c>
      <c r="C69" s="44">
        <f t="shared" si="39"/>
        <v>4.8829146912038546</v>
      </c>
      <c r="D69" s="44">
        <f t="shared" si="39"/>
        <v>-3.8206023080800122E-2</v>
      </c>
      <c r="E69" s="44">
        <f t="shared" si="39"/>
        <v>0.60600808289168473</v>
      </c>
      <c r="F69" s="44">
        <f t="shared" ref="F69:F74" si="40">IF(AND(F$5-D$5 &lt;&gt; 0,F17 &lt;&gt; 0,D17 &lt;&gt; 0),(EXP(LN(F17/D17)/(F$5-D$5))-1)*100,0)</f>
        <v>0.39081006342711611</v>
      </c>
      <c r="H69" s="44">
        <f>(B17/B$51)*100</f>
        <v>17.453210556006983</v>
      </c>
      <c r="I69" s="44">
        <f>(C17/C$51)*100</f>
        <v>17.349011055340053</v>
      </c>
      <c r="J69" s="44">
        <f>(D17/D$51)*100</f>
        <v>18.29598069408441</v>
      </c>
      <c r="K69" s="44">
        <f>(E17/E$51)*100</f>
        <v>17.545797350860877</v>
      </c>
      <c r="L69" s="44">
        <f>(F17/F$51)*100</f>
        <v>17.773332210263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4.9298512408521677</v>
      </c>
      <c r="C70" s="44">
        <f t="shared" si="39"/>
        <v>6.1738284406128496</v>
      </c>
      <c r="D70" s="49">
        <f t="shared" si="39"/>
        <v>-1.7824085616649055</v>
      </c>
      <c r="E70" s="49">
        <f t="shared" si="39"/>
        <v>0.73680385063179532</v>
      </c>
      <c r="F70" s="44">
        <f t="shared" si="40"/>
        <v>-0.11003253868019369</v>
      </c>
      <c r="H70" s="40">
        <f t="shared" ref="H70:L74" si="41">(B18/B$17)*100</f>
        <v>8.4226653750075631</v>
      </c>
      <c r="I70" s="40">
        <f t="shared" si="41"/>
        <v>9.5907202303586292</v>
      </c>
      <c r="J70" s="40">
        <f t="shared" si="41"/>
        <v>9.7087641715339519</v>
      </c>
      <c r="K70" s="40">
        <f t="shared" si="41"/>
        <v>8.8907857162392627</v>
      </c>
      <c r="L70" s="40">
        <f t="shared" si="41"/>
        <v>9.0070515388079802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2.8949598591879955</v>
      </c>
      <c r="C71" s="44">
        <f t="shared" si="39"/>
        <v>1.2371691639118554</v>
      </c>
      <c r="D71" s="49">
        <f t="shared" si="39"/>
        <v>-9.5107932502813686E-2</v>
      </c>
      <c r="E71" s="49">
        <f t="shared" si="39"/>
        <v>0.34997329612453942</v>
      </c>
      <c r="F71" s="44">
        <f t="shared" si="40"/>
        <v>0.20139300403481109</v>
      </c>
      <c r="H71" s="40">
        <f t="shared" si="41"/>
        <v>9.9370329710783469</v>
      </c>
      <c r="I71" s="40">
        <f t="shared" si="41"/>
        <v>10.46257504327907</v>
      </c>
      <c r="J71" s="40">
        <f t="shared" si="41"/>
        <v>10.098894397291163</v>
      </c>
      <c r="K71" s="40">
        <f t="shared" si="41"/>
        <v>10.070183801760068</v>
      </c>
      <c r="L71" s="40">
        <f t="shared" si="41"/>
        <v>9.8168202508956046</v>
      </c>
    </row>
    <row r="72" spans="1:12" x14ac:dyDescent="0.2">
      <c r="A72" t="str">
        <f t="shared" si="38"/>
        <v>33 Protective service occupations</v>
      </c>
      <c r="B72" s="49">
        <f t="shared" si="39"/>
        <v>1.5370342319982466</v>
      </c>
      <c r="C72" s="44">
        <f t="shared" si="39"/>
        <v>7.1340811396731985</v>
      </c>
      <c r="D72" s="49">
        <f t="shared" si="39"/>
        <v>3.2725886253929914</v>
      </c>
      <c r="E72" s="49">
        <f t="shared" si="39"/>
        <v>1.3168879986678705</v>
      </c>
      <c r="F72" s="44">
        <f t="shared" si="40"/>
        <v>1.964638115808337</v>
      </c>
      <c r="H72" s="40">
        <f t="shared" si="41"/>
        <v>6.9144968119460231</v>
      </c>
      <c r="I72" s="40">
        <f t="shared" si="41"/>
        <v>6.9034140778218154</v>
      </c>
      <c r="J72" s="40">
        <f t="shared" si="41"/>
        <v>7.051586296315536</v>
      </c>
      <c r="K72" s="40">
        <f t="shared" si="41"/>
        <v>8.2993089644830444</v>
      </c>
      <c r="L72" s="40">
        <f t="shared" si="41"/>
        <v>8.9047386808217741</v>
      </c>
    </row>
    <row r="73" spans="1:12" x14ac:dyDescent="0.2">
      <c r="A73" t="str">
        <f t="shared" si="38"/>
        <v>34 Culture, media and sports occupations</v>
      </c>
      <c r="B73" s="49">
        <f t="shared" si="39"/>
        <v>-1.2462584993591208</v>
      </c>
      <c r="C73" s="44">
        <f t="shared" si="39"/>
        <v>15.016469546519806</v>
      </c>
      <c r="D73" s="49">
        <f t="shared" si="39"/>
        <v>0.6899549187727283</v>
      </c>
      <c r="E73" s="49">
        <f t="shared" si="39"/>
        <v>0.96623530757726783</v>
      </c>
      <c r="F73" s="44">
        <f t="shared" si="40"/>
        <v>0.87405771629391893</v>
      </c>
      <c r="H73" s="40">
        <f t="shared" si="41"/>
        <v>22.960547186168032</v>
      </c>
      <c r="I73" s="40">
        <f t="shared" si="41"/>
        <v>20.511712274025161</v>
      </c>
      <c r="J73" s="40">
        <f t="shared" si="41"/>
        <v>22.493508471406425</v>
      </c>
      <c r="K73" s="40">
        <f t="shared" si="41"/>
        <v>23.324789043149348</v>
      </c>
      <c r="L73" s="40">
        <f t="shared" si="41"/>
        <v>24.173536199507758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1.9516257971396334</v>
      </c>
      <c r="C74" s="44">
        <f t="shared" si="39"/>
        <v>1.120716634022223</v>
      </c>
      <c r="D74" s="49">
        <f t="shared" si="39"/>
        <v>-0.52945104133137466</v>
      </c>
      <c r="E74" s="49">
        <f t="shared" si="39"/>
        <v>0.3345866492729721</v>
      </c>
      <c r="F74" s="44">
        <f t="shared" si="40"/>
        <v>4.5743361380146119E-2</v>
      </c>
      <c r="H74" s="40">
        <f t="shared" si="41"/>
        <v>51.765257655800035</v>
      </c>
      <c r="I74" s="40">
        <f t="shared" si="41"/>
        <v>52.531578374515334</v>
      </c>
      <c r="J74" s="40">
        <f t="shared" si="41"/>
        <v>50.64724666345294</v>
      </c>
      <c r="K74" s="40">
        <f t="shared" si="41"/>
        <v>49.414932474368285</v>
      </c>
      <c r="L74" s="40">
        <f t="shared" si="41"/>
        <v>48.097853329966881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-0.85533652118814363</v>
      </c>
      <c r="C76" s="44">
        <f t="shared" si="42"/>
        <v>1.5274476011247762</v>
      </c>
      <c r="D76" s="44">
        <f t="shared" si="42"/>
        <v>-1.6174742010396259</v>
      </c>
      <c r="E76" s="44">
        <f t="shared" si="42"/>
        <v>-0.91402997701796052</v>
      </c>
      <c r="F76" s="44">
        <f>IF(AND(F$5-D$5 &lt;&gt; 0,F24 &lt;&gt; 0,D24 &lt;&gt; 0),(EXP(LN(F24/D24)/(F$5-D$5))-1)*100,0)</f>
        <v>-1.149068471094894</v>
      </c>
      <c r="H76" s="44">
        <f>(B24/B$51)*100</f>
        <v>9.0086826295236921</v>
      </c>
      <c r="I76" s="44">
        <f>(C24/C$51)*100</f>
        <v>8.1272478050492651</v>
      </c>
      <c r="J76" s="44">
        <f>(D24/D$51)*100</f>
        <v>8.2966580668763097</v>
      </c>
      <c r="K76" s="44">
        <f>(E24/E$51)*100</f>
        <v>7.3475109135799768</v>
      </c>
      <c r="L76" s="44">
        <f>(F24/F$51)*100</f>
        <v>6.3917307465925264</v>
      </c>
    </row>
    <row r="77" spans="1:12" x14ac:dyDescent="0.2">
      <c r="A77" t="str">
        <f>A25</f>
        <v>41 Administrative occupations</v>
      </c>
      <c r="B77" s="49">
        <f t="shared" si="42"/>
        <v>-0.51952227607765522</v>
      </c>
      <c r="C77" s="44">
        <f t="shared" si="42"/>
        <v>3.030091040993077</v>
      </c>
      <c r="D77" s="49">
        <f t="shared" si="42"/>
        <v>-1.9565207454734668</v>
      </c>
      <c r="E77" s="49">
        <f t="shared" si="42"/>
        <v>-0.85760597719051201</v>
      </c>
      <c r="F77" s="44">
        <f>IF(AND(F$5-D$5 &lt;&gt; 0,F25 &lt;&gt; 0,D25 &lt;&gt; 0),(EXP(LN(F25/D25)/(F$5-D$5))-1)*100,0)</f>
        <v>-1.2252726959334326</v>
      </c>
      <c r="H77" s="40">
        <f t="shared" ref="H77:L78" si="43">(B25/B$24)*100</f>
        <v>79.706687206881497</v>
      </c>
      <c r="I77" s="40">
        <f t="shared" si="43"/>
        <v>80.79208867481718</v>
      </c>
      <c r="J77" s="40">
        <f t="shared" si="43"/>
        <v>81.987841201931133</v>
      </c>
      <c r="K77" s="40">
        <f t="shared" si="43"/>
        <v>80.584809518230344</v>
      </c>
      <c r="L77" s="40">
        <f t="shared" si="43"/>
        <v>81.044873286360087</v>
      </c>
    </row>
    <row r="78" spans="1:12" x14ac:dyDescent="0.2">
      <c r="A78" t="str">
        <f>A26</f>
        <v>42 Secretarial and related occupations</v>
      </c>
      <c r="B78" s="49">
        <f t="shared" si="42"/>
        <v>-2.2084924678697604</v>
      </c>
      <c r="C78" s="44">
        <f t="shared" si="42"/>
        <v>-4.7929534037105874</v>
      </c>
      <c r="D78" s="49">
        <f t="shared" si="42"/>
        <v>-0.13043784895384603</v>
      </c>
      <c r="E78" s="49">
        <f t="shared" si="42"/>
        <v>-1.1513667170250264</v>
      </c>
      <c r="F78" s="44">
        <f>IF(AND(F$5-D$5 &lt;&gt; 0,F26 &lt;&gt; 0,D26 &lt;&gt; 0),(EXP(LN(F26/D26)/(F$5-D$5))-1)*100,0)</f>
        <v>-0.81222201354189671</v>
      </c>
      <c r="H78" s="40">
        <f t="shared" si="43"/>
        <v>20.293312793118503</v>
      </c>
      <c r="I78" s="40">
        <f t="shared" si="43"/>
        <v>19.20791132518281</v>
      </c>
      <c r="J78" s="40">
        <f t="shared" si="43"/>
        <v>18.012158798068864</v>
      </c>
      <c r="K78" s="40">
        <f t="shared" si="43"/>
        <v>19.415190481769649</v>
      </c>
      <c r="L78" s="40">
        <f t="shared" si="43"/>
        <v>18.955126713639924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-0.80339882819147057</v>
      </c>
      <c r="C80" s="44">
        <f t="shared" si="44"/>
        <v>-14.747515949574508</v>
      </c>
      <c r="D80" s="44">
        <f t="shared" si="44"/>
        <v>1.4774839855003385</v>
      </c>
      <c r="E80" s="44">
        <f t="shared" si="44"/>
        <v>0.48329760072569616</v>
      </c>
      <c r="F80" s="44">
        <f>IF(AND(F$5-D$5 &lt;&gt; 0,F28 &lt;&gt; 0,D28 &lt;&gt; 0),(EXP(LN(F28/D28)/(F$5-D$5))-1)*100,0)</f>
        <v>0.81360608324008155</v>
      </c>
      <c r="H80" s="44">
        <f>(B28/B$51)*100</f>
        <v>7.85747872942905</v>
      </c>
      <c r="I80" s="44">
        <f>(C28/C$51)*100</f>
        <v>7.1035464453219639</v>
      </c>
      <c r="J80" s="44">
        <f>(D28/D$51)*100</f>
        <v>6.0891754562429803</v>
      </c>
      <c r="K80" s="44">
        <f>(E28/E$51)*100</f>
        <v>6.2958467775325166</v>
      </c>
      <c r="L80" s="44">
        <f>(F28/F$51)*100</f>
        <v>6.300130116415656</v>
      </c>
    </row>
    <row r="81" spans="1:12" x14ac:dyDescent="0.2">
      <c r="A81" t="str">
        <f>A29</f>
        <v>51 Skilled agricultural and related trades</v>
      </c>
      <c r="B81" s="49">
        <f t="shared" si="44"/>
        <v>0.16061080789404603</v>
      </c>
      <c r="C81" s="44">
        <f t="shared" si="44"/>
        <v>-4.6883576748285138</v>
      </c>
      <c r="D81" s="49">
        <f t="shared" si="44"/>
        <v>1.5275527921477572</v>
      </c>
      <c r="E81" s="49">
        <f t="shared" si="44"/>
        <v>1.7836720662947281</v>
      </c>
      <c r="F81" s="44">
        <f>IF(AND(F$5-D$5 &lt;&gt; 0,F29 &lt;&gt; 0,D29 &lt;&gt; 0),(EXP(LN(F29/D29)/(F$5-D$5))-1)*100,0)</f>
        <v>1.698227266250707</v>
      </c>
      <c r="H81" s="40">
        <f t="shared" ref="H81:L84" si="45">(B29/B$28)*100</f>
        <v>6.0006697434154272</v>
      </c>
      <c r="I81" s="40">
        <f t="shared" si="45"/>
        <v>6.2373543133570069</v>
      </c>
      <c r="J81" s="40">
        <f t="shared" si="45"/>
        <v>6.9733156751000447</v>
      </c>
      <c r="K81" s="40">
        <f t="shared" si="45"/>
        <v>6.9905357660080822</v>
      </c>
      <c r="L81" s="40">
        <f t="shared" si="45"/>
        <v>7.9497380939625213</v>
      </c>
    </row>
    <row r="82" spans="1:12" x14ac:dyDescent="0.2">
      <c r="A82" t="str">
        <f>A30</f>
        <v>52 Skilled metal, electrical and electronic trades</v>
      </c>
      <c r="B82" s="49">
        <f t="shared" si="44"/>
        <v>1.3167846566394914</v>
      </c>
      <c r="C82" s="44">
        <f t="shared" si="44"/>
        <v>-12.025065816603375</v>
      </c>
      <c r="D82" s="49">
        <f t="shared" si="44"/>
        <v>0.80969078745962708</v>
      </c>
      <c r="E82" s="49">
        <f t="shared" si="44"/>
        <v>-0.33158473451380122</v>
      </c>
      <c r="F82" s="44">
        <f>IF(AND(F$5-D$5 &lt;&gt; 0,F30 &lt;&gt; 0,D30 &lt;&gt; 0),(EXP(LN(F30/D30)/(F$5-D$5))-1)*100,0)</f>
        <v>4.739755887188668E-2</v>
      </c>
      <c r="H82" s="40">
        <f t="shared" si="45"/>
        <v>27.355371915570327</v>
      </c>
      <c r="I82" s="40">
        <f t="shared" si="45"/>
        <v>29.77015192750234</v>
      </c>
      <c r="J82" s="40">
        <f t="shared" si="45"/>
        <v>30.720831018866541</v>
      </c>
      <c r="K82" s="40">
        <f t="shared" si="45"/>
        <v>29.723224268012927</v>
      </c>
      <c r="L82" s="40">
        <f t="shared" si="45"/>
        <v>27.39887039013345</v>
      </c>
    </row>
    <row r="83" spans="1:12" x14ac:dyDescent="0.2">
      <c r="A83" t="str">
        <f>A31</f>
        <v>53 Skilled construction and building trades</v>
      </c>
      <c r="B83" s="49">
        <f t="shared" si="44"/>
        <v>-3.3000037115472503</v>
      </c>
      <c r="C83" s="44">
        <f t="shared" si="44"/>
        <v>-21.301474291276946</v>
      </c>
      <c r="D83" s="49">
        <f t="shared" si="44"/>
        <v>2.782456178051107</v>
      </c>
      <c r="E83" s="49">
        <f t="shared" si="44"/>
        <v>0.65599100707702807</v>
      </c>
      <c r="F83" s="44">
        <f>IF(AND(F$5-D$5 &lt;&gt; 0,F31 &lt;&gt; 0,D31 &lt;&gt; 0),(EXP(LN(F31/D31)/(F$5-D$5))-1)*100,0)</f>
        <v>1.3598789640981268</v>
      </c>
      <c r="H83" s="40">
        <f t="shared" si="45"/>
        <v>37.216946872484016</v>
      </c>
      <c r="I83" s="40">
        <f t="shared" si="45"/>
        <v>33.609295135480025</v>
      </c>
      <c r="J83" s="40">
        <f t="shared" si="45"/>
        <v>31.02551212123225</v>
      </c>
      <c r="K83" s="40">
        <f t="shared" si="45"/>
        <v>33.072381064535612</v>
      </c>
      <c r="L83" s="40">
        <f t="shared" si="45"/>
        <v>33.645188303160225</v>
      </c>
    </row>
    <row r="84" spans="1:12" x14ac:dyDescent="0.2">
      <c r="A84" t="str">
        <f>A32</f>
        <v>54 Textiles, printing and other skilled trades</v>
      </c>
      <c r="B84" s="49">
        <f t="shared" si="44"/>
        <v>-7.2239856171774086E-3</v>
      </c>
      <c r="C84" s="44">
        <f t="shared" si="44"/>
        <v>-12.230215752450713</v>
      </c>
      <c r="D84" s="49">
        <f t="shared" si="44"/>
        <v>0.77588805644082104</v>
      </c>
      <c r="E84" s="49">
        <f t="shared" si="44"/>
        <v>0.74375130900785624</v>
      </c>
      <c r="F84" s="44">
        <f>IF(AND(F$5-D$5 &lt;&gt; 0,F32 &lt;&gt; 0,D32 &lt;&gt; 0),(EXP(LN(F32/D32)/(F$5-D$5))-1)*100,0)</f>
        <v>0.7544624193029037</v>
      </c>
      <c r="H84" s="40">
        <f t="shared" si="45"/>
        <v>29.427011468530235</v>
      </c>
      <c r="I84" s="40">
        <f t="shared" si="45"/>
        <v>30.383198623660622</v>
      </c>
      <c r="J84" s="40">
        <f t="shared" si="45"/>
        <v>31.28034118480117</v>
      </c>
      <c r="K84" s="40">
        <f t="shared" si="45"/>
        <v>30.213858901443373</v>
      </c>
      <c r="L84" s="40">
        <f t="shared" si="45"/>
        <v>31.006203212743799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1.4334494983301527</v>
      </c>
      <c r="C86" s="44">
        <f t="shared" si="46"/>
        <v>-5.7330812410929859</v>
      </c>
      <c r="D86" s="44">
        <f t="shared" si="46"/>
        <v>1.4348031633566016</v>
      </c>
      <c r="E86" s="44">
        <f t="shared" si="46"/>
        <v>0.5964633587748791</v>
      </c>
      <c r="F86" s="44">
        <f>IF(AND(F$5-D$5 &lt;&gt; 0,F34 &lt;&gt; 0,D34 &lt;&gt; 0),(EXP(LN(F34/D34)/(F$5-D$5))-1)*100,0)</f>
        <v>0.87513726062822261</v>
      </c>
      <c r="H86" s="44">
        <f>(B34/B$51)*100</f>
        <v>6.4402551801853312</v>
      </c>
      <c r="I86" s="44">
        <f>(C34/C$51)*100</f>
        <v>6.3655025760138537</v>
      </c>
      <c r="J86" s="44">
        <f>(D34/D$51)*100</f>
        <v>6.0334849218156208</v>
      </c>
      <c r="K86" s="44">
        <f>(E34/E$51)*100</f>
        <v>6.2251582073679677</v>
      </c>
      <c r="L86" s="44">
        <f>(F34/F$51)*100</f>
        <v>6.2999064129039235</v>
      </c>
    </row>
    <row r="87" spans="1:12" x14ac:dyDescent="0.2">
      <c r="A87" t="str">
        <f>A35</f>
        <v>61 Caring personal service occupations</v>
      </c>
      <c r="B87" s="49">
        <f t="shared" si="46"/>
        <v>1.1496481679867721</v>
      </c>
      <c r="C87" s="44">
        <f t="shared" si="46"/>
        <v>-4.79104643999686</v>
      </c>
      <c r="D87" s="49">
        <f t="shared" si="46"/>
        <v>1.6251466789483748</v>
      </c>
      <c r="E87" s="49">
        <f t="shared" si="46"/>
        <v>0.54762360422273559</v>
      </c>
      <c r="F87" s="44">
        <f>IF(AND(F$5-D$5 &lt;&gt; 0,F35 &lt;&gt; 0,D35 &lt;&gt; 0),(EXP(LN(F35/D35)/(F$5-D$5))-1)*100,0)</f>
        <v>0.90552251105682213</v>
      </c>
      <c r="H87" s="40">
        <f t="shared" ref="H87:L89" si="47">(B35/B$34)*100</f>
        <v>70.444331079779872</v>
      </c>
      <c r="I87" s="40">
        <f t="shared" si="47"/>
        <v>69.659246990677843</v>
      </c>
      <c r="J87" s="40">
        <f t="shared" si="47"/>
        <v>70.355370675925258</v>
      </c>
      <c r="K87" s="40">
        <f t="shared" si="47"/>
        <v>71.017965854127155</v>
      </c>
      <c r="L87" s="40">
        <f t="shared" si="47"/>
        <v>70.673924734193236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2.3560660210190543</v>
      </c>
      <c r="C88" s="44">
        <f t="shared" si="46"/>
        <v>-9.5275758468792997</v>
      </c>
      <c r="D88" s="49">
        <f t="shared" si="46"/>
        <v>1.253301140752372</v>
      </c>
      <c r="E88" s="49">
        <f t="shared" si="46"/>
        <v>0.72147695896174202</v>
      </c>
      <c r="F88" s="44">
        <f>IF(AND(F$5-D$5 &lt;&gt; 0,F36 &lt;&gt; 0,D36 &lt;&gt; 0),(EXP(LN(F36/D36)/(F$5-D$5))-1)*100,0)</f>
        <v>0.89844058608392618</v>
      </c>
      <c r="H88" s="40">
        <f t="shared" si="47"/>
        <v>27.889210604671423</v>
      </c>
      <c r="I88" s="40">
        <f t="shared" si="47"/>
        <v>28.917835629958034</v>
      </c>
      <c r="J88" s="40">
        <f t="shared" si="47"/>
        <v>27.75381570914649</v>
      </c>
      <c r="K88" s="40">
        <f t="shared" si="47"/>
        <v>27.506396749255558</v>
      </c>
      <c r="L88" s="40">
        <f t="shared" si="47"/>
        <v>27.850143177332974</v>
      </c>
    </row>
    <row r="89" spans="1:12" x14ac:dyDescent="0.2">
      <c r="A89" t="str">
        <f>A37</f>
        <v>63 Community and civil enforcement occupations</v>
      </c>
      <c r="B89" s="49">
        <f t="shared" si="46"/>
        <v>-2.4948617823134733</v>
      </c>
      <c r="C89" s="44">
        <f t="shared" si="46"/>
        <v>25.264597939150303</v>
      </c>
      <c r="D89" s="49">
        <f t="shared" si="46"/>
        <v>-3.4720290667923037</v>
      </c>
      <c r="E89" s="49">
        <f t="shared" si="46"/>
        <v>0.59847213781780706</v>
      </c>
      <c r="F89" s="44">
        <f>IF(AND(F$5-D$5 &lt;&gt; 0,F37 &lt;&gt; 0,D37 &lt;&gt; 0),(EXP(LN(F37/D37)/(F$5-D$5))-1)*100,0)</f>
        <v>-0.77708487147098992</v>
      </c>
      <c r="H89" s="40">
        <f t="shared" si="47"/>
        <v>1.6664583155487029</v>
      </c>
      <c r="I89" s="40">
        <f t="shared" si="47"/>
        <v>1.4229173793641228</v>
      </c>
      <c r="J89" s="40">
        <f t="shared" si="47"/>
        <v>1.890813614928246</v>
      </c>
      <c r="K89" s="40">
        <f t="shared" si="47"/>
        <v>1.4756373966172953</v>
      </c>
      <c r="L89" s="40">
        <f t="shared" si="47"/>
        <v>1.4759320884737892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-1.7848654157978316</v>
      </c>
      <c r="C91" s="44">
        <f t="shared" si="48"/>
        <v>-1.6971810481933081</v>
      </c>
      <c r="D91" s="44">
        <f t="shared" si="48"/>
        <v>6.8603724257965126E-2</v>
      </c>
      <c r="E91" s="44">
        <f t="shared" si="48"/>
        <v>-5.0698050252984128E-2</v>
      </c>
      <c r="F91" s="44">
        <f t="shared" ref="F91:F93" si="49">IF(AND(F$5-D$5 &lt;&gt; 0,F39 &lt;&gt; 0,D39 &lt;&gt; 0),(EXP(LN(F39/D39)/(F$5-D$5))-1)*100,0)</f>
        <v>-1.0946603968686741E-2</v>
      </c>
      <c r="H91" s="44">
        <f>(B39/B$51)*100</f>
        <v>7.0959885384780277</v>
      </c>
      <c r="I91" s="44">
        <f>(C39/C$51)*100</f>
        <v>6.1649763133313815</v>
      </c>
      <c r="J91" s="44">
        <f>(D39/D$51)*100</f>
        <v>6.0935952764460062</v>
      </c>
      <c r="K91" s="44">
        <f>(E39/E$51)*100</f>
        <v>5.8750289856235911</v>
      </c>
      <c r="L91" s="44">
        <f>(F39/F$51)*100</f>
        <v>5.5739651046392229</v>
      </c>
    </row>
    <row r="92" spans="1:12" s="30" customFormat="1" x14ac:dyDescent="0.2">
      <c r="A92" t="str">
        <f>A40</f>
        <v>71 Sales occupations</v>
      </c>
      <c r="B92" s="49">
        <f t="shared" si="48"/>
        <v>-2.7752481975395926</v>
      </c>
      <c r="C92" s="44">
        <f t="shared" si="48"/>
        <v>-2.3707479769114359</v>
      </c>
      <c r="D92" s="49">
        <f t="shared" si="48"/>
        <v>-1.6297978902869326</v>
      </c>
      <c r="E92" s="49">
        <f t="shared" si="48"/>
        <v>-0.46259241584487576</v>
      </c>
      <c r="F92" s="44">
        <f t="shared" si="49"/>
        <v>-0.85319167063855339</v>
      </c>
      <c r="G92"/>
      <c r="H92" s="40">
        <f>(B40/B$34)*100</f>
        <v>88.423192790858621</v>
      </c>
      <c r="I92" s="40">
        <f t="shared" ref="H92:L93" si="50">(C40/C$34)*100</f>
        <v>74.636073710471223</v>
      </c>
      <c r="J92" s="40">
        <f t="shared" si="50"/>
        <v>77.298209660691967</v>
      </c>
      <c r="K92" s="40">
        <f t="shared" si="50"/>
        <v>66.305919137100773</v>
      </c>
      <c r="L92" s="40">
        <f t="shared" si="50"/>
        <v>59.646975724544795</v>
      </c>
    </row>
    <row r="93" spans="1:12" s="30" customFormat="1" x14ac:dyDescent="0.2">
      <c r="A93" t="str">
        <f>A41</f>
        <v>72 Customer service occupations</v>
      </c>
      <c r="B93" s="49">
        <f t="shared" si="48"/>
        <v>1.9597595814831781</v>
      </c>
      <c r="C93" s="44">
        <f t="shared" si="48"/>
        <v>0.56594209535472118</v>
      </c>
      <c r="D93" s="49">
        <f t="shared" si="48"/>
        <v>4.9281029627668893</v>
      </c>
      <c r="E93" s="49">
        <f t="shared" si="48"/>
        <v>0.86568154318233947</v>
      </c>
      <c r="F93" s="44">
        <f t="shared" si="49"/>
        <v>2.2020385941383003</v>
      </c>
      <c r="G93"/>
      <c r="H93" s="40">
        <f t="shared" si="50"/>
        <v>21.758598767807953</v>
      </c>
      <c r="I93" s="40">
        <f t="shared" si="50"/>
        <v>22.213723139221607</v>
      </c>
      <c r="J93" s="40">
        <f t="shared" si="50"/>
        <v>23.698069528024355</v>
      </c>
      <c r="K93" s="40">
        <f t="shared" si="50"/>
        <v>28.069657995541892</v>
      </c>
      <c r="L93" s="40">
        <f t="shared" si="50"/>
        <v>28.829975190507291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2.5094031264592198</v>
      </c>
      <c r="C95" s="44">
        <f t="shared" si="51"/>
        <v>-10.743581991502293</v>
      </c>
      <c r="D95" s="44">
        <f t="shared" si="51"/>
        <v>2.5211511063773173</v>
      </c>
      <c r="E95" s="44">
        <f t="shared" si="51"/>
        <v>-9.1234759501124252E-3</v>
      </c>
      <c r="F95" s="44">
        <f>IF(AND(F$5-D$5 &lt;&gt; 0,F43 &lt;&gt; 0,D43 &lt;&gt; 0),(EXP(LN(F43/D43)/(F$5-D$5))-1)*100,0)</f>
        <v>0.82728543971120061</v>
      </c>
      <c r="H95" s="44">
        <f>(B43/B$51)*100</f>
        <v>3.9027733005163268</v>
      </c>
      <c r="I95" s="44">
        <f>(C43/C$51)*100</f>
        <v>4.0237685052298353</v>
      </c>
      <c r="J95" s="44">
        <f>(D43/D$51)*100</f>
        <v>3.6111760604410295</v>
      </c>
      <c r="K95" s="44">
        <f>(E43/E$51)*100</f>
        <v>3.92973476705445</v>
      </c>
      <c r="L95" s="44">
        <f>(F43/F$51)*100</f>
        <v>3.7438942409712315</v>
      </c>
    </row>
    <row r="96" spans="1:12" x14ac:dyDescent="0.2">
      <c r="A96" t="str">
        <f>A44</f>
        <v>81 Process, plant and machine operatives</v>
      </c>
      <c r="B96" s="49">
        <f t="shared" si="51"/>
        <v>-1.0521484519960378</v>
      </c>
      <c r="C96" s="44">
        <f t="shared" si="51"/>
        <v>-8.4275287522889926</v>
      </c>
      <c r="D96" s="49">
        <f t="shared" si="51"/>
        <v>4.1613746565165144</v>
      </c>
      <c r="E96" s="49">
        <f t="shared" si="51"/>
        <v>0.72564177974314692</v>
      </c>
      <c r="F96" s="44">
        <f>IF(AND(F$5-D$5 &lt;&gt; 0,F44 &lt;&gt; 0,D44 &lt;&gt; 0),(EXP(LN(F44/D44)/(F$5-D$5))-1)*100,0)</f>
        <v>1.8581059944641209</v>
      </c>
      <c r="H96" s="40">
        <f>(B44/B$43)*100</f>
        <v>16.277764014421901</v>
      </c>
      <c r="I96" s="40">
        <f t="shared" ref="H96:L97" si="52">(C44/C$43)*100</f>
        <v>14.130756220822574</v>
      </c>
      <c r="J96" s="40">
        <f t="shared" si="52"/>
        <v>14.497425469353853</v>
      </c>
      <c r="K96" s="40">
        <f t="shared" si="52"/>
        <v>15.69484495600928</v>
      </c>
      <c r="L96" s="40">
        <f t="shared" si="52"/>
        <v>16.887046818856962</v>
      </c>
    </row>
    <row r="97" spans="1:12" x14ac:dyDescent="0.2">
      <c r="A97" t="str">
        <f>A45</f>
        <v>82 Transport and mobile machine drivers and operatives</v>
      </c>
      <c r="B97" s="49">
        <f t="shared" si="51"/>
        <v>3.160374410915634</v>
      </c>
      <c r="C97" s="44">
        <f t="shared" si="51"/>
        <v>-11.124714772896427</v>
      </c>
      <c r="D97" s="49">
        <f t="shared" si="51"/>
        <v>2.2323777185360827</v>
      </c>
      <c r="E97" s="49">
        <f t="shared" si="51"/>
        <v>-0.15143361533248578</v>
      </c>
      <c r="F97" s="44">
        <f>IF(AND(F$5-D$5 &lt;&gt; 0,F45 &lt;&gt; 0,D45 &lt;&gt; 0),(EXP(LN(F45/D45)/(F$5-D$5))-1)*100,0)</f>
        <v>0.63692919505426993</v>
      </c>
      <c r="H97" s="40">
        <f t="shared" si="52"/>
        <v>83.722235985578095</v>
      </c>
      <c r="I97" s="40">
        <f t="shared" si="52"/>
        <v>85.869243779177424</v>
      </c>
      <c r="J97" s="40">
        <f t="shared" si="52"/>
        <v>85.502574530646143</v>
      </c>
      <c r="K97" s="40">
        <f t="shared" si="52"/>
        <v>84.305155043990723</v>
      </c>
      <c r="L97" s="40">
        <f t="shared" si="52"/>
        <v>83.112953181143041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1.1149891629616659</v>
      </c>
      <c r="C99" s="44">
        <f t="shared" si="53"/>
        <v>-8.3252985907857902</v>
      </c>
      <c r="D99" s="44">
        <f t="shared" si="53"/>
        <v>0.26601760420064124</v>
      </c>
      <c r="E99" s="44">
        <f t="shared" si="53"/>
        <v>-7.185296385696649E-2</v>
      </c>
      <c r="F99" s="44">
        <f>IF(AND(F$5-D$5 &lt;&gt; 0,F47 &lt;&gt; 0,D47 &lt;&gt; 0),(EXP(LN(F47/D47)/(F$5-D$5))-1)*100,0)</f>
        <v>4.0643864939648999E-2</v>
      </c>
      <c r="H99" s="44">
        <f>(B47/B$51)*100</f>
        <v>9.7935275662838528</v>
      </c>
      <c r="I99" s="44">
        <f>(C47/C$51)*100</f>
        <v>9.558861107933879</v>
      </c>
      <c r="J99" s="44">
        <f>(D47/D$51)*100</f>
        <v>8.8111354407204612</v>
      </c>
      <c r="K99" s="44">
        <f>(E47/E$51)*100</f>
        <v>8.5792221546330332</v>
      </c>
      <c r="L99" s="44">
        <f>(F47/F$51)*100</f>
        <v>8.1223712540199884</v>
      </c>
    </row>
    <row r="100" spans="1:12" x14ac:dyDescent="0.2">
      <c r="A100" t="str">
        <f>A48</f>
        <v>91 Elementary trades and related occupations</v>
      </c>
      <c r="B100" s="49">
        <f t="shared" si="53"/>
        <v>-2.4193102170529057</v>
      </c>
      <c r="C100" s="44">
        <f t="shared" si="53"/>
        <v>-10.376995879036933</v>
      </c>
      <c r="D100" s="49">
        <f t="shared" si="53"/>
        <v>-4.0990489504371785</v>
      </c>
      <c r="E100" s="49">
        <f t="shared" si="53"/>
        <v>-0.64590458602743483</v>
      </c>
      <c r="F100" s="44">
        <f>IF(AND(F$5-D$5 &lt;&gt; 0,F48 &lt;&gt; 0,D48 &lt;&gt; 0),(EXP(LN(F48/D48)/(F$5-D$5))-1)*100,0)</f>
        <v>-1.8105515691179686</v>
      </c>
      <c r="H100" s="40">
        <f t="shared" ref="H100:L101" si="54">(B48/B$47)*100</f>
        <v>8.076631334982455</v>
      </c>
      <c r="I100" s="40">
        <f t="shared" si="54"/>
        <v>7.0052499545529461</v>
      </c>
      <c r="J100" s="40">
        <f t="shared" si="54"/>
        <v>6.8484711255593123</v>
      </c>
      <c r="K100" s="40">
        <f t="shared" si="54"/>
        <v>5.4820042797766755</v>
      </c>
      <c r="L100" s="40">
        <f t="shared" si="54"/>
        <v>5.1751001936592216</v>
      </c>
    </row>
    <row r="101" spans="1:12" x14ac:dyDescent="0.2">
      <c r="A101" t="str">
        <f>A49</f>
        <v>92 Elementary administration and service occupations</v>
      </c>
      <c r="B101" s="49">
        <f t="shared" si="53"/>
        <v>1.4083379156811349</v>
      </c>
      <c r="C101" s="44">
        <f t="shared" si="53"/>
        <v>-8.1707452173076724</v>
      </c>
      <c r="D101" s="49">
        <f t="shared" si="53"/>
        <v>0.55847282764893702</v>
      </c>
      <c r="E101" s="49">
        <f t="shared" si="53"/>
        <v>-3.9453168800562821E-2</v>
      </c>
      <c r="F101" s="44">
        <f>IF(AND(F$5-D$5 &lt;&gt; 0,F49 &lt;&gt; 0,D49 &lt;&gt; 0),(EXP(LN(F49/D49)/(F$5-D$5))-1)*100,0)</f>
        <v>0.15945941580883805</v>
      </c>
      <c r="H101" s="40">
        <f t="shared" si="54"/>
        <v>91.923368665017563</v>
      </c>
      <c r="I101" s="40">
        <f t="shared" si="54"/>
        <v>92.994750045447049</v>
      </c>
      <c r="J101" s="40">
        <f t="shared" si="54"/>
        <v>93.151528874440686</v>
      </c>
      <c r="K101" s="40">
        <f t="shared" si="54"/>
        <v>94.517995720223311</v>
      </c>
      <c r="L101" s="40">
        <f t="shared" si="54"/>
        <v>94.824899806340767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1.7299402345130499</v>
      </c>
      <c r="C103" s="206">
        <f t="shared" ref="C103" si="56">IF(AND(D$5-C$5 &lt;&gt; 0,D51 &lt;&gt; 0,C51 &lt;&gt; 0),(EXP(LN(D51/C51)/(D$5-C$5))-1)*100,0)</f>
        <v>-0.54565115045651646</v>
      </c>
      <c r="D103" s="50">
        <f>IF(AND(E$5-D$5 &lt;&gt; 0,E51 &lt;&gt; 0,D51 &lt;&gt; 0),(EXP(LN(E51/D51)/(E$5-D$5))-1)*100,0)</f>
        <v>0.80232715726484827</v>
      </c>
      <c r="E103" s="50">
        <f>IF(AND(F$5-E$5 &lt;&gt; 0,F51 &lt;&gt; 0,E51 &lt;&gt; 0),(EXP(LN(F51/E51)/(F$5-E$5))-1)*100,0)</f>
        <v>0.47646384102428829</v>
      </c>
      <c r="F103" s="206">
        <f>IF(AND(F$5-D$5 &lt;&gt; 0,F51 &lt;&gt; 0,D51 &lt;&gt; 0),(EXP(LN(F51/D51)/(F$5-D$5))-1)*100,0)</f>
        <v>0.5849677316024593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London Enterprise Panel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150.03947753585322</v>
      </c>
      <c r="C9" s="330">
        <v>289.96481379872694</v>
      </c>
      <c r="D9" s="330">
        <f>SUM(B9:C9)</f>
        <v>440.00429133458016</v>
      </c>
      <c r="E9" s="331"/>
      <c r="F9" s="330">
        <v>193.37293032612084</v>
      </c>
      <c r="G9" s="330">
        <v>333.89342122818425</v>
      </c>
      <c r="H9" s="330">
        <f>SUM(F9:G9)</f>
        <v>527.26635155430506</v>
      </c>
      <c r="I9" s="331"/>
      <c r="J9" s="330">
        <v>221.17433799003902</v>
      </c>
      <c r="K9" s="330">
        <v>322.69578742849353</v>
      </c>
      <c r="L9" s="330">
        <f>SUM(J9:K9)</f>
        <v>543.87012541853255</v>
      </c>
      <c r="M9" s="236"/>
      <c r="N9" s="328">
        <f>IF(B9&gt;0,(EXP(LN(F9/B9)/($F$6-$B$6))-1)*100,0)</f>
        <v>5.2053988197620749</v>
      </c>
      <c r="O9" s="328">
        <f>IF(F9&gt;0,(EXP(LN(J9/F9)/($J$6-$F$6))-1)*100,0)</f>
        <v>0.8995595637835585</v>
      </c>
      <c r="P9" s="328"/>
      <c r="Q9" s="328">
        <f>IF(C9&gt;0,(EXP(LN(G9/C9)/($F$6-$B$6))-1)*100,0)</f>
        <v>2.8614192360856272</v>
      </c>
      <c r="R9" s="328">
        <f>IF(G9&gt;0,(EXP(LN(K9/G9)/($J$6-$F$6))-1)*100,0)</f>
        <v>-0.2271536088534809</v>
      </c>
      <c r="S9" s="327"/>
      <c r="T9" s="328">
        <f>IF(D9&gt;0,(EXP(LN(H9/D9)/($F$6-$B$6))-1)*100,0)</f>
        <v>3.6846889055857535</v>
      </c>
      <c r="U9" s="328">
        <f>IF(H9&gt;0,(EXP(LN(L9/H9)/($J$6-$F$6))-1)*100,0)</f>
        <v>0.20691141037267879</v>
      </c>
    </row>
    <row r="10" spans="1:21" x14ac:dyDescent="0.2">
      <c r="A10" s="329" t="str">
        <f>name!D5</f>
        <v>12 Other managers and proprietors</v>
      </c>
      <c r="B10" s="330">
        <v>69.774542005846811</v>
      </c>
      <c r="C10" s="330">
        <v>117.17176789159012</v>
      </c>
      <c r="D10" s="330">
        <f t="shared" ref="D10:D33" si="0">SUM(B10:C10)</f>
        <v>186.94630989743695</v>
      </c>
      <c r="E10" s="331"/>
      <c r="F10" s="330">
        <v>75.950774257516784</v>
      </c>
      <c r="G10" s="330">
        <v>122.35011705820949</v>
      </c>
      <c r="H10" s="330">
        <f t="shared" ref="H10:H33" si="1">SUM(F10:G10)</f>
        <v>198.30089131572629</v>
      </c>
      <c r="I10" s="331"/>
      <c r="J10" s="330">
        <v>105.68586646333969</v>
      </c>
      <c r="K10" s="330">
        <v>176.34587297342492</v>
      </c>
      <c r="L10" s="330">
        <f t="shared" ref="L10:L33" si="2">SUM(J10:K10)</f>
        <v>282.03173943676461</v>
      </c>
      <c r="M10" s="236"/>
      <c r="N10" s="328">
        <f t="shared" ref="N10:N36" si="3">IF(B10&gt;0,(EXP(LN(F10/B10)/($F$6-$B$6))-1)*100,0)</f>
        <v>1.7107934330277796</v>
      </c>
      <c r="O10" s="328">
        <f t="shared" ref="O10:O34" si="4">IF(F10&gt;0,(EXP(LN(J10/F10)/($J$6-$F$6))-1)*100,0)</f>
        <v>2.2270073303520599</v>
      </c>
      <c r="P10" s="328"/>
      <c r="Q10" s="328">
        <f t="shared" ref="Q10:Q34" si="5">IF(C10&gt;0,(EXP(LN(G10/C10)/($F$6-$B$6))-1)*100,0)</f>
        <v>0.86866693945619744</v>
      </c>
      <c r="R10" s="328">
        <f t="shared" ref="R10:R34" si="6">IF(G10&gt;0,(EXP(LN(K10/G10)/($J$6-$F$6))-1)*100,0)</f>
        <v>2.4670093196749399</v>
      </c>
      <c r="S10" s="327"/>
      <c r="T10" s="328">
        <f t="shared" ref="T10:T34" si="7">IF(D10&gt;0,(EXP(LN(H10/D10)/($F$6-$B$6))-1)*100,0)</f>
        <v>1.1862622875190354</v>
      </c>
      <c r="U10" s="328">
        <f t="shared" ref="U10:U34" si="8">IF(H10&gt;0,(EXP(LN(L10/H10)/($J$6-$F$6))-1)*100,0)</f>
        <v>2.376015174109769</v>
      </c>
    </row>
    <row r="11" spans="1:21" x14ac:dyDescent="0.2">
      <c r="A11" s="329" t="str">
        <f>name!D6</f>
        <v>21 Science, research, engineering and technology professionals</v>
      </c>
      <c r="B11" s="330">
        <v>91.515226656695816</v>
      </c>
      <c r="C11" s="330">
        <v>250.3074275316105</v>
      </c>
      <c r="D11" s="330">
        <f t="shared" si="0"/>
        <v>341.82265418830633</v>
      </c>
      <c r="E11" s="331"/>
      <c r="F11" s="330">
        <v>125.80717919455185</v>
      </c>
      <c r="G11" s="330">
        <v>298.27534673891745</v>
      </c>
      <c r="H11" s="330">
        <f t="shared" si="1"/>
        <v>424.0825259334693</v>
      </c>
      <c r="I11" s="331"/>
      <c r="J11" s="330">
        <v>171.56173146481632</v>
      </c>
      <c r="K11" s="330">
        <v>340.28434261627365</v>
      </c>
      <c r="L11" s="330">
        <f t="shared" si="2"/>
        <v>511.84607408108997</v>
      </c>
      <c r="M11" s="236"/>
      <c r="N11" s="328">
        <f t="shared" si="3"/>
        <v>6.5718274726599191</v>
      </c>
      <c r="O11" s="328">
        <f t="shared" si="4"/>
        <v>2.0894818824633399</v>
      </c>
      <c r="P11" s="328"/>
      <c r="Q11" s="328">
        <f t="shared" si="5"/>
        <v>3.5687475700284965</v>
      </c>
      <c r="R11" s="328">
        <f t="shared" si="6"/>
        <v>0.88229970449293926</v>
      </c>
      <c r="S11" s="327"/>
      <c r="T11" s="328">
        <f t="shared" si="7"/>
        <v>4.407069749350323</v>
      </c>
      <c r="U11" s="328">
        <f t="shared" si="8"/>
        <v>1.2618676704727827</v>
      </c>
    </row>
    <row r="12" spans="1:21" x14ac:dyDescent="0.2">
      <c r="A12" s="329" t="str">
        <f>name!D7</f>
        <v>22 Health professionals</v>
      </c>
      <c r="B12" s="330">
        <v>195.30222229069565</v>
      </c>
      <c r="C12" s="330">
        <v>58.422921974445103</v>
      </c>
      <c r="D12" s="330">
        <f t="shared" si="0"/>
        <v>253.72514426514076</v>
      </c>
      <c r="E12" s="331"/>
      <c r="F12" s="330">
        <v>209.16798641798948</v>
      </c>
      <c r="G12" s="330">
        <v>81.044714589597504</v>
      </c>
      <c r="H12" s="330">
        <f t="shared" si="1"/>
        <v>290.21270100758699</v>
      </c>
      <c r="I12" s="331"/>
      <c r="J12" s="330">
        <v>226.5271937668148</v>
      </c>
      <c r="K12" s="330">
        <v>88.466179862530936</v>
      </c>
      <c r="L12" s="330">
        <f t="shared" si="2"/>
        <v>314.99337362934574</v>
      </c>
      <c r="M12" s="236"/>
      <c r="N12" s="328">
        <f t="shared" si="3"/>
        <v>1.3812417084439144</v>
      </c>
      <c r="O12" s="328">
        <f t="shared" si="4"/>
        <v>0.53293042634554588</v>
      </c>
      <c r="P12" s="328"/>
      <c r="Q12" s="328">
        <f t="shared" si="5"/>
        <v>6.7648476375166133</v>
      </c>
      <c r="R12" s="328">
        <f t="shared" si="6"/>
        <v>0.58583799935332248</v>
      </c>
      <c r="S12" s="327"/>
      <c r="T12" s="328">
        <f t="shared" si="7"/>
        <v>2.7236828696510118</v>
      </c>
      <c r="U12" s="328">
        <f t="shared" si="8"/>
        <v>0.54774464295690439</v>
      </c>
    </row>
    <row r="13" spans="1:21" x14ac:dyDescent="0.2">
      <c r="A13" s="329" t="str">
        <f>name!D8</f>
        <v>23 Teaching and other educational professionals</v>
      </c>
      <c r="B13" s="330">
        <v>228.840144200933</v>
      </c>
      <c r="C13" s="330">
        <v>114.07364137131933</v>
      </c>
      <c r="D13" s="330">
        <f t="shared" si="0"/>
        <v>342.91378557225232</v>
      </c>
      <c r="E13" s="331"/>
      <c r="F13" s="330">
        <v>248.73646988602394</v>
      </c>
      <c r="G13" s="330">
        <v>122.20679128623351</v>
      </c>
      <c r="H13" s="330">
        <f t="shared" si="1"/>
        <v>370.94326117225745</v>
      </c>
      <c r="I13" s="331"/>
      <c r="J13" s="330">
        <v>263.99361545293948</v>
      </c>
      <c r="K13" s="330">
        <v>141.62839688224153</v>
      </c>
      <c r="L13" s="330">
        <f t="shared" si="2"/>
        <v>405.62201233518101</v>
      </c>
      <c r="M13" s="236"/>
      <c r="N13" s="328">
        <f t="shared" si="3"/>
        <v>1.68138444642012</v>
      </c>
      <c r="O13" s="328">
        <f t="shared" si="4"/>
        <v>0.39766149556894614</v>
      </c>
      <c r="P13" s="328"/>
      <c r="Q13" s="328">
        <f t="shared" si="5"/>
        <v>1.3869380419240684</v>
      </c>
      <c r="R13" s="328">
        <f t="shared" si="6"/>
        <v>0.98813064516920512</v>
      </c>
      <c r="S13" s="327"/>
      <c r="T13" s="328">
        <f t="shared" si="7"/>
        <v>1.5838125230725142</v>
      </c>
      <c r="U13" s="328">
        <f t="shared" si="8"/>
        <v>0.59759589407444302</v>
      </c>
    </row>
    <row r="14" spans="1:21" x14ac:dyDescent="0.2">
      <c r="A14" s="329" t="str">
        <f>name!D9</f>
        <v>24 Business, media and public service professionals</v>
      </c>
      <c r="B14" s="330">
        <v>245.52320686457062</v>
      </c>
      <c r="C14" s="330">
        <v>334.03858654223905</v>
      </c>
      <c r="D14" s="330">
        <f t="shared" si="0"/>
        <v>579.56179340680967</v>
      </c>
      <c r="E14" s="331"/>
      <c r="F14" s="330">
        <v>328.07721289516718</v>
      </c>
      <c r="G14" s="330">
        <v>402.63553700830562</v>
      </c>
      <c r="H14" s="330">
        <f t="shared" si="1"/>
        <v>730.71274990347274</v>
      </c>
      <c r="I14" s="331"/>
      <c r="J14" s="330">
        <v>413.87568859385317</v>
      </c>
      <c r="K14" s="330">
        <v>497.90436065287054</v>
      </c>
      <c r="L14" s="330">
        <f t="shared" si="2"/>
        <v>911.78004924672371</v>
      </c>
      <c r="M14" s="236"/>
      <c r="N14" s="328">
        <f t="shared" si="3"/>
        <v>5.9684797252011812</v>
      </c>
      <c r="O14" s="328">
        <f t="shared" si="4"/>
        <v>1.5608335473970447</v>
      </c>
      <c r="P14" s="328"/>
      <c r="Q14" s="328">
        <f t="shared" si="5"/>
        <v>3.8061521901681994</v>
      </c>
      <c r="R14" s="328">
        <f t="shared" si="6"/>
        <v>1.4259120653654866</v>
      </c>
      <c r="S14" s="327"/>
      <c r="T14" s="328">
        <f t="shared" si="7"/>
        <v>4.7440561107805701</v>
      </c>
      <c r="U14" s="328">
        <f t="shared" si="8"/>
        <v>1.4868002553973581</v>
      </c>
    </row>
    <row r="15" spans="1:21" x14ac:dyDescent="0.2">
      <c r="A15" s="329" t="str">
        <f>name!D10</f>
        <v>31 Science, engineering and technology associate professionals</v>
      </c>
      <c r="B15" s="330">
        <v>27.780885259210379</v>
      </c>
      <c r="C15" s="330">
        <v>54.230133401860961</v>
      </c>
      <c r="D15" s="330">
        <f t="shared" si="0"/>
        <v>82.011018661071347</v>
      </c>
      <c r="E15" s="331"/>
      <c r="F15" s="330">
        <v>36.523189841781736</v>
      </c>
      <c r="G15" s="330">
        <v>69.03353640963968</v>
      </c>
      <c r="H15" s="330">
        <f t="shared" si="1"/>
        <v>105.55672625142142</v>
      </c>
      <c r="I15" s="331"/>
      <c r="J15" s="330">
        <v>44.731417129360317</v>
      </c>
      <c r="K15" s="330">
        <v>59.096463083042757</v>
      </c>
      <c r="L15" s="330">
        <f t="shared" si="2"/>
        <v>103.82788021240307</v>
      </c>
      <c r="M15" s="236"/>
      <c r="N15" s="328">
        <f t="shared" si="3"/>
        <v>5.624465431763781</v>
      </c>
      <c r="O15" s="328">
        <f t="shared" si="4"/>
        <v>1.3606990583290957</v>
      </c>
      <c r="P15" s="328"/>
      <c r="Q15" s="328">
        <f t="shared" si="5"/>
        <v>4.9455166165021103</v>
      </c>
      <c r="R15" s="328">
        <f t="shared" si="6"/>
        <v>-1.0307928384998166</v>
      </c>
      <c r="S15" s="327"/>
      <c r="T15" s="328">
        <f t="shared" si="7"/>
        <v>5.1774751840230504</v>
      </c>
      <c r="U15" s="328">
        <f t="shared" si="8"/>
        <v>-0.11003253868020479</v>
      </c>
    </row>
    <row r="16" spans="1:21" x14ac:dyDescent="0.2">
      <c r="A16" s="329" t="str">
        <f>name!D11</f>
        <v>32 Health and social care associate professionals</v>
      </c>
      <c r="B16" s="330">
        <v>71.940726626965102</v>
      </c>
      <c r="C16" s="330">
        <v>24.815604076254225</v>
      </c>
      <c r="D16" s="330">
        <f t="shared" si="0"/>
        <v>96.756330703219334</v>
      </c>
      <c r="E16" s="331"/>
      <c r="F16" s="330">
        <v>79.750582488033729</v>
      </c>
      <c r="G16" s="330">
        <v>30.047761822604809</v>
      </c>
      <c r="H16" s="330">
        <f t="shared" si="1"/>
        <v>109.79834431063854</v>
      </c>
      <c r="I16" s="331"/>
      <c r="J16" s="330">
        <v>85.743596817252353</v>
      </c>
      <c r="K16" s="330">
        <v>27.418810734772794</v>
      </c>
      <c r="L16" s="330">
        <f t="shared" si="2"/>
        <v>113.16240755202514</v>
      </c>
      <c r="M16" s="236"/>
      <c r="N16" s="328">
        <f t="shared" si="3"/>
        <v>2.0826201995240101</v>
      </c>
      <c r="O16" s="328">
        <f t="shared" si="4"/>
        <v>0.4842176630475814</v>
      </c>
      <c r="P16" s="328"/>
      <c r="Q16" s="328">
        <f t="shared" si="5"/>
        <v>3.9004564110957762</v>
      </c>
      <c r="R16" s="328">
        <f t="shared" si="6"/>
        <v>-0.60853339230130254</v>
      </c>
      <c r="S16" s="327"/>
      <c r="T16" s="328">
        <f t="shared" si="7"/>
        <v>2.5612440707675432</v>
      </c>
      <c r="U16" s="328">
        <f t="shared" si="8"/>
        <v>0.20139300403481109</v>
      </c>
    </row>
    <row r="17" spans="1:21" x14ac:dyDescent="0.2">
      <c r="A17" s="329" t="str">
        <f>name!D12</f>
        <v>33 Protective service occupations</v>
      </c>
      <c r="B17" s="330">
        <v>15.936275511957485</v>
      </c>
      <c r="C17" s="330">
        <v>51.38979074244525</v>
      </c>
      <c r="D17" s="330">
        <f t="shared" si="0"/>
        <v>67.326066254402733</v>
      </c>
      <c r="E17" s="331"/>
      <c r="F17" s="330">
        <v>20.464715811807256</v>
      </c>
      <c r="G17" s="330">
        <v>56.202339970726122</v>
      </c>
      <c r="H17" s="330">
        <f t="shared" si="1"/>
        <v>76.667055782533382</v>
      </c>
      <c r="I17" s="331"/>
      <c r="J17" s="330">
        <v>35.302148264906663</v>
      </c>
      <c r="K17" s="330">
        <v>67.346330773048962</v>
      </c>
      <c r="L17" s="330">
        <f t="shared" si="2"/>
        <v>102.64847903795562</v>
      </c>
      <c r="M17" s="236"/>
      <c r="N17" s="328">
        <f t="shared" si="3"/>
        <v>5.1293012233457835</v>
      </c>
      <c r="O17" s="328">
        <f t="shared" si="4"/>
        <v>3.7018158543259405</v>
      </c>
      <c r="P17" s="328"/>
      <c r="Q17" s="328">
        <f t="shared" si="5"/>
        <v>1.8065006024856833</v>
      </c>
      <c r="R17" s="328">
        <f t="shared" si="6"/>
        <v>1.213234221775128</v>
      </c>
      <c r="S17" s="327"/>
      <c r="T17" s="328">
        <f t="shared" si="7"/>
        <v>2.6325475406775656</v>
      </c>
      <c r="U17" s="328">
        <f t="shared" si="8"/>
        <v>1.9646381158083148</v>
      </c>
    </row>
    <row r="18" spans="1:21" x14ac:dyDescent="0.2">
      <c r="A18" s="329" t="str">
        <f>name!D13</f>
        <v>34 Culture, media and sports occupations</v>
      </c>
      <c r="B18" s="330">
        <v>95.231378189589094</v>
      </c>
      <c r="C18" s="330">
        <v>128.33417735778923</v>
      </c>
      <c r="D18" s="330">
        <f t="shared" si="0"/>
        <v>223.56555554737832</v>
      </c>
      <c r="E18" s="331"/>
      <c r="F18" s="330">
        <v>113.91506141110057</v>
      </c>
      <c r="G18" s="330">
        <v>130.64141088553168</v>
      </c>
      <c r="H18" s="330">
        <f t="shared" si="1"/>
        <v>244.55647229663225</v>
      </c>
      <c r="I18" s="331"/>
      <c r="J18" s="330">
        <v>127.6564329906444</v>
      </c>
      <c r="K18" s="330">
        <v>151.00157290823736</v>
      </c>
      <c r="L18" s="330">
        <f t="shared" si="2"/>
        <v>278.65800589888175</v>
      </c>
      <c r="M18" s="236"/>
      <c r="N18" s="328">
        <f t="shared" si="3"/>
        <v>3.6478304324355726</v>
      </c>
      <c r="O18" s="328">
        <f t="shared" si="4"/>
        <v>0.76215266074928234</v>
      </c>
      <c r="P18" s="327"/>
      <c r="Q18" s="328">
        <f t="shared" si="5"/>
        <v>0.35700828165277088</v>
      </c>
      <c r="R18" s="328">
        <f t="shared" si="6"/>
        <v>0.97023660360235908</v>
      </c>
      <c r="S18" s="327"/>
      <c r="T18" s="328">
        <f t="shared" si="7"/>
        <v>1.8110352637488392</v>
      </c>
      <c r="U18" s="328">
        <f t="shared" si="8"/>
        <v>0.87405771629391893</v>
      </c>
    </row>
    <row r="19" spans="1:21" x14ac:dyDescent="0.2">
      <c r="A19" s="329" t="str">
        <f>name!D14</f>
        <v>35 Business and public service associate professionals</v>
      </c>
      <c r="B19" s="330">
        <v>232.05253119112936</v>
      </c>
      <c r="C19" s="330">
        <v>271.98286883818412</v>
      </c>
      <c r="D19" s="330">
        <f t="shared" si="0"/>
        <v>504.03540002931345</v>
      </c>
      <c r="E19" s="331"/>
      <c r="F19" s="330">
        <v>256.86442566810672</v>
      </c>
      <c r="G19" s="330">
        <v>293.78831004435727</v>
      </c>
      <c r="H19" s="330">
        <f t="shared" si="1"/>
        <v>550.65273571246394</v>
      </c>
      <c r="I19" s="331"/>
      <c r="J19" s="330">
        <v>272.59383969799859</v>
      </c>
      <c r="K19" s="330">
        <v>281.8493243608188</v>
      </c>
      <c r="L19" s="330">
        <f t="shared" si="2"/>
        <v>554.44316405881739</v>
      </c>
      <c r="M19" s="236"/>
      <c r="N19" s="328">
        <f t="shared" si="3"/>
        <v>2.0524722768904269</v>
      </c>
      <c r="O19" s="328">
        <f t="shared" si="4"/>
        <v>0.39701603936597163</v>
      </c>
      <c r="P19" s="327"/>
      <c r="Q19" s="328">
        <f t="shared" si="5"/>
        <v>1.5543643438618027</v>
      </c>
      <c r="R19" s="328">
        <f t="shared" si="6"/>
        <v>-0.2761969176089063</v>
      </c>
      <c r="S19" s="327"/>
      <c r="T19" s="328">
        <f t="shared" si="7"/>
        <v>1.7848995451158256</v>
      </c>
      <c r="U19" s="328">
        <f t="shared" si="8"/>
        <v>4.5743361380123915E-2</v>
      </c>
    </row>
    <row r="20" spans="1:21" x14ac:dyDescent="0.2">
      <c r="A20" s="329" t="str">
        <f>name!D15</f>
        <v>41 Administrative occupations</v>
      </c>
      <c r="B20" s="330">
        <v>295.32387961010215</v>
      </c>
      <c r="C20" s="330">
        <v>105.26914042057697</v>
      </c>
      <c r="D20" s="330">
        <f t="shared" si="0"/>
        <v>400.5930200306791</v>
      </c>
      <c r="E20" s="331"/>
      <c r="F20" s="330">
        <v>285.42199007172172</v>
      </c>
      <c r="G20" s="330">
        <v>118.79904525066786</v>
      </c>
      <c r="H20" s="330">
        <f t="shared" si="1"/>
        <v>404.22103532238958</v>
      </c>
      <c r="I20" s="331"/>
      <c r="J20" s="330">
        <v>225.69635599535712</v>
      </c>
      <c r="K20" s="330">
        <v>110.27828651022683</v>
      </c>
      <c r="L20" s="330">
        <f t="shared" si="2"/>
        <v>335.97464250558397</v>
      </c>
      <c r="M20" s="236"/>
      <c r="N20" s="328">
        <f t="shared" si="3"/>
        <v>-0.67975710775428633</v>
      </c>
      <c r="O20" s="328">
        <f t="shared" si="4"/>
        <v>-1.5530026804512431</v>
      </c>
      <c r="P20" s="327"/>
      <c r="Q20" s="328">
        <f t="shared" si="5"/>
        <v>2.4477382167591211</v>
      </c>
      <c r="R20" s="328">
        <f t="shared" si="6"/>
        <v>-0.49494656203954435</v>
      </c>
      <c r="S20" s="327"/>
      <c r="T20" s="328">
        <f t="shared" si="7"/>
        <v>0.18047959251272783</v>
      </c>
      <c r="U20" s="328">
        <f t="shared" si="8"/>
        <v>-1.2252726959334326</v>
      </c>
    </row>
    <row r="21" spans="1:21" x14ac:dyDescent="0.2">
      <c r="A21" s="329" t="str">
        <f>name!D16</f>
        <v>42 Secretarial and related occupations</v>
      </c>
      <c r="B21" s="330">
        <v>96.586801235917562</v>
      </c>
      <c r="C21" s="330">
        <v>5.4041325626797594</v>
      </c>
      <c r="D21" s="330">
        <f t="shared" si="0"/>
        <v>101.99093379859733</v>
      </c>
      <c r="E21" s="331"/>
      <c r="F21" s="330">
        <v>84.776055440682612</v>
      </c>
      <c r="G21" s="330">
        <v>4.0284961978254152</v>
      </c>
      <c r="H21" s="330">
        <f t="shared" si="1"/>
        <v>88.80455163850803</v>
      </c>
      <c r="I21" s="331"/>
      <c r="J21" s="330">
        <v>72.951192682031532</v>
      </c>
      <c r="K21" s="330">
        <v>5.6280148979627844</v>
      </c>
      <c r="L21" s="330">
        <f t="shared" si="2"/>
        <v>78.579207579994318</v>
      </c>
      <c r="M21" s="236"/>
      <c r="N21" s="328">
        <f t="shared" si="3"/>
        <v>-2.5748497132310866</v>
      </c>
      <c r="O21" s="328">
        <f t="shared" si="4"/>
        <v>-0.99648527850633162</v>
      </c>
      <c r="P21" s="327"/>
      <c r="Q21" s="328">
        <f t="shared" si="5"/>
        <v>-5.7061446539417471</v>
      </c>
      <c r="R21" s="328">
        <f t="shared" si="6"/>
        <v>2.254120743891197</v>
      </c>
      <c r="S21" s="327"/>
      <c r="T21" s="328">
        <f t="shared" si="7"/>
        <v>-2.7309371646552005</v>
      </c>
      <c r="U21" s="328">
        <f t="shared" si="8"/>
        <v>-0.81222201354189671</v>
      </c>
    </row>
    <row r="22" spans="1:21" x14ac:dyDescent="0.2">
      <c r="A22" s="329" t="str">
        <f>name!D17</f>
        <v>51 Skilled agricultural and related trades</v>
      </c>
      <c r="B22" s="330">
        <v>3.9428796766207377</v>
      </c>
      <c r="C22" s="330">
        <v>22.361633626465693</v>
      </c>
      <c r="D22" s="330">
        <f t="shared" si="0"/>
        <v>26.304513303086431</v>
      </c>
      <c r="E22" s="331"/>
      <c r="F22" s="330">
        <v>5.60456405935488</v>
      </c>
      <c r="G22" s="330">
        <v>19.628156667866325</v>
      </c>
      <c r="H22" s="330">
        <f t="shared" si="1"/>
        <v>25.232720727221206</v>
      </c>
      <c r="I22" s="331"/>
      <c r="J22" s="330">
        <v>9.8448179522195129</v>
      </c>
      <c r="K22" s="330">
        <v>22.638831936144623</v>
      </c>
      <c r="L22" s="330">
        <f t="shared" si="2"/>
        <v>32.483649888364134</v>
      </c>
      <c r="M22" s="236"/>
      <c r="N22" s="328">
        <f t="shared" si="3"/>
        <v>7.2866445439915051</v>
      </c>
      <c r="O22" s="328">
        <f t="shared" si="4"/>
        <v>3.827179594766994</v>
      </c>
      <c r="P22" s="327"/>
      <c r="Q22" s="328">
        <f t="shared" si="5"/>
        <v>-2.5739269934780817</v>
      </c>
      <c r="R22" s="328">
        <f t="shared" si="6"/>
        <v>0.95588338577241583</v>
      </c>
      <c r="S22" s="327"/>
      <c r="T22" s="328">
        <f t="shared" si="7"/>
        <v>-0.82852741701390231</v>
      </c>
      <c r="U22" s="328">
        <f t="shared" si="8"/>
        <v>1.698227266250707</v>
      </c>
    </row>
    <row r="23" spans="1:21" x14ac:dyDescent="0.2">
      <c r="A23" s="329" t="str">
        <f>name!D18</f>
        <v>52 Skilled metal, electrical and electronic trades</v>
      </c>
      <c r="B23" s="330">
        <v>3.0016311034955137</v>
      </c>
      <c r="C23" s="330">
        <v>116.91327427078951</v>
      </c>
      <c r="D23" s="330">
        <f t="shared" si="0"/>
        <v>119.91490537428503</v>
      </c>
      <c r="E23" s="331"/>
      <c r="F23" s="330">
        <v>3.9357763523518976</v>
      </c>
      <c r="G23" s="330">
        <v>107.2265724819553</v>
      </c>
      <c r="H23" s="330">
        <f t="shared" si="1"/>
        <v>111.1623488343072</v>
      </c>
      <c r="I23" s="331"/>
      <c r="J23" s="330">
        <v>10.029559226273305</v>
      </c>
      <c r="K23" s="330">
        <v>101.92574075596011</v>
      </c>
      <c r="L23" s="330">
        <f t="shared" si="2"/>
        <v>111.95529998223341</v>
      </c>
      <c r="M23" s="236"/>
      <c r="N23" s="328">
        <f t="shared" si="3"/>
        <v>5.5685651947454673</v>
      </c>
      <c r="O23" s="328">
        <f t="shared" si="4"/>
        <v>6.4347462308591119</v>
      </c>
      <c r="P23" s="327"/>
      <c r="Q23" s="328">
        <f t="shared" si="5"/>
        <v>-1.7148918068038199</v>
      </c>
      <c r="R23" s="328">
        <f t="shared" si="6"/>
        <v>-0.33742662725800843</v>
      </c>
      <c r="S23" s="327"/>
      <c r="T23" s="328">
        <f t="shared" si="7"/>
        <v>-1.5043820777385419</v>
      </c>
      <c r="U23" s="328">
        <f t="shared" si="8"/>
        <v>4.7397558871908885E-2</v>
      </c>
    </row>
    <row r="24" spans="1:21" x14ac:dyDescent="0.2">
      <c r="A24" s="329" t="str">
        <f>name!D19</f>
        <v>53 Skilled construction and building trades</v>
      </c>
      <c r="B24" s="330">
        <v>4.5364171845786663</v>
      </c>
      <c r="C24" s="330">
        <v>158.60765105576246</v>
      </c>
      <c r="D24" s="330">
        <f t="shared" si="0"/>
        <v>163.14406824034111</v>
      </c>
      <c r="E24" s="331"/>
      <c r="F24" s="330">
        <v>5.4008490035891876</v>
      </c>
      <c r="G24" s="330">
        <v>106.86397869802468</v>
      </c>
      <c r="H24" s="330">
        <f t="shared" si="1"/>
        <v>112.26482770161387</v>
      </c>
      <c r="I24" s="331"/>
      <c r="J24" s="330">
        <v>8.6305906450259631</v>
      </c>
      <c r="K24" s="330">
        <v>128.84796579923758</v>
      </c>
      <c r="L24" s="330">
        <f t="shared" si="2"/>
        <v>137.47855644426355</v>
      </c>
      <c r="M24" s="236"/>
      <c r="N24" s="328">
        <f t="shared" si="3"/>
        <v>3.5499300152635138</v>
      </c>
      <c r="O24" s="328">
        <f t="shared" si="4"/>
        <v>3.1743873817053458</v>
      </c>
      <c r="P24" s="327"/>
      <c r="Q24" s="328">
        <f t="shared" si="5"/>
        <v>-7.593729780097469</v>
      </c>
      <c r="R24" s="328">
        <f t="shared" si="6"/>
        <v>1.2549853419383306</v>
      </c>
      <c r="S24" s="327"/>
      <c r="T24" s="328">
        <f t="shared" si="7"/>
        <v>-7.2028827029127935</v>
      </c>
      <c r="U24" s="328">
        <f t="shared" si="8"/>
        <v>1.3598789640981268</v>
      </c>
    </row>
    <row r="25" spans="1:21" x14ac:dyDescent="0.2">
      <c r="A25" s="329" t="str">
        <f>name!D20</f>
        <v>54 Textiles, printing and other skilled trades</v>
      </c>
      <c r="B25" s="330">
        <v>36.420232312930601</v>
      </c>
      <c r="C25" s="330">
        <v>92.575904408876994</v>
      </c>
      <c r="D25" s="330">
        <f t="shared" si="0"/>
        <v>128.9961367218076</v>
      </c>
      <c r="E25" s="331"/>
      <c r="F25" s="330">
        <v>36.928362288476954</v>
      </c>
      <c r="G25" s="330">
        <v>76.258556265437306</v>
      </c>
      <c r="H25" s="330">
        <f t="shared" si="1"/>
        <v>113.18691855391427</v>
      </c>
      <c r="I25" s="331"/>
      <c r="J25" s="330">
        <v>38.773290124044181</v>
      </c>
      <c r="K25" s="330">
        <v>87.922034630762525</v>
      </c>
      <c r="L25" s="330">
        <f t="shared" si="2"/>
        <v>126.69532475480671</v>
      </c>
      <c r="M25" s="236"/>
      <c r="N25" s="328">
        <f t="shared" si="3"/>
        <v>0.27749287091938246</v>
      </c>
      <c r="O25" s="328">
        <f t="shared" si="4"/>
        <v>0.32554026312876516</v>
      </c>
      <c r="P25" s="327"/>
      <c r="Q25" s="328">
        <f t="shared" si="5"/>
        <v>-3.8037542689726145</v>
      </c>
      <c r="R25" s="328">
        <f t="shared" si="6"/>
        <v>0.95332095696585295</v>
      </c>
      <c r="S25" s="327"/>
      <c r="T25" s="328">
        <f t="shared" si="7"/>
        <v>-2.5809463207773775</v>
      </c>
      <c r="U25" s="328">
        <f t="shared" si="8"/>
        <v>0.7544624193029037</v>
      </c>
    </row>
    <row r="26" spans="1:21" x14ac:dyDescent="0.2">
      <c r="A26" s="329" t="str">
        <f>name!D21</f>
        <v>61 Caring personal service occupations</v>
      </c>
      <c r="B26" s="330">
        <v>194.78915741228212</v>
      </c>
      <c r="C26" s="330">
        <v>58.313355187465334</v>
      </c>
      <c r="D26" s="330">
        <f t="shared" si="0"/>
        <v>253.10251259974746</v>
      </c>
      <c r="E26" s="331"/>
      <c r="F26" s="330">
        <v>190.18028040504359</v>
      </c>
      <c r="G26" s="330">
        <v>62.070056136033962</v>
      </c>
      <c r="H26" s="330">
        <f t="shared" si="1"/>
        <v>252.25033654107756</v>
      </c>
      <c r="I26" s="331"/>
      <c r="J26" s="330">
        <v>203.04158770731155</v>
      </c>
      <c r="K26" s="330">
        <v>85.730882949277074</v>
      </c>
      <c r="L26" s="330">
        <f t="shared" si="2"/>
        <v>288.77247065658861</v>
      </c>
      <c r="M26" s="236"/>
      <c r="N26" s="328">
        <f t="shared" si="3"/>
        <v>-0.47776033775909221</v>
      </c>
      <c r="O26" s="328">
        <f t="shared" si="4"/>
        <v>0.43720869443659716</v>
      </c>
      <c r="P26" s="327"/>
      <c r="Q26" s="328">
        <f t="shared" si="5"/>
        <v>1.256479007209621</v>
      </c>
      <c r="R26" s="328">
        <f t="shared" si="6"/>
        <v>2.1763404430715338</v>
      </c>
      <c r="S26" s="327"/>
      <c r="T26" s="328">
        <f t="shared" si="7"/>
        <v>-6.7429284484232799E-2</v>
      </c>
      <c r="U26" s="328">
        <f t="shared" si="8"/>
        <v>0.90552251105682213</v>
      </c>
    </row>
    <row r="27" spans="1:21" x14ac:dyDescent="0.2">
      <c r="A27" s="329" t="str">
        <f>name!D22</f>
        <v>62 Leisure, travel and related personal service occupations</v>
      </c>
      <c r="B27" s="330">
        <v>66.57884433079029</v>
      </c>
      <c r="C27" s="330">
        <v>33.625518039711594</v>
      </c>
      <c r="D27" s="330">
        <f t="shared" si="0"/>
        <v>100.20436237050188</v>
      </c>
      <c r="E27" s="331"/>
      <c r="F27" s="330">
        <v>61.888635751516269</v>
      </c>
      <c r="G27" s="330">
        <v>37.619181287487294</v>
      </c>
      <c r="H27" s="330">
        <f t="shared" si="1"/>
        <v>99.507817039003555</v>
      </c>
      <c r="I27" s="331"/>
      <c r="J27" s="330">
        <v>69.498359043758484</v>
      </c>
      <c r="K27" s="330">
        <v>44.296858693274125</v>
      </c>
      <c r="L27" s="330">
        <f t="shared" si="2"/>
        <v>113.7952177370326</v>
      </c>
      <c r="M27" s="236"/>
      <c r="N27" s="328">
        <f t="shared" si="3"/>
        <v>-1.4503851337242746</v>
      </c>
      <c r="O27" s="328">
        <f t="shared" si="4"/>
        <v>0.77610667541909706</v>
      </c>
      <c r="P27" s="327"/>
      <c r="Q27" s="328">
        <f t="shared" si="5"/>
        <v>2.2699564862733057</v>
      </c>
      <c r="R27" s="328">
        <f t="shared" si="6"/>
        <v>1.0952861751968301</v>
      </c>
      <c r="S27" s="327"/>
      <c r="T27" s="328">
        <f t="shared" si="7"/>
        <v>-0.13941313048232429</v>
      </c>
      <c r="U27" s="328">
        <f t="shared" si="8"/>
        <v>0.89844058608392618</v>
      </c>
    </row>
    <row r="28" spans="1:21" x14ac:dyDescent="0.2">
      <c r="A28" s="329" t="str">
        <f>name!D23</f>
        <v>63 Community and civil enforcement occupations</v>
      </c>
      <c r="B28" s="330">
        <v>1.554494666768693</v>
      </c>
      <c r="C28" s="330">
        <v>4.4329961695122151</v>
      </c>
      <c r="D28" s="330">
        <f t="shared" si="0"/>
        <v>5.9874908362809078</v>
      </c>
      <c r="E28" s="331"/>
      <c r="F28" s="330">
        <v>1.6388331573851604</v>
      </c>
      <c r="G28" s="330">
        <v>5.1404413474581609</v>
      </c>
      <c r="H28" s="330">
        <f t="shared" si="1"/>
        <v>6.7792745048433218</v>
      </c>
      <c r="I28" s="331"/>
      <c r="J28" s="330">
        <v>2.1894528122744217</v>
      </c>
      <c r="K28" s="330">
        <v>3.8411809372010421</v>
      </c>
      <c r="L28" s="330">
        <f>SUM(J28:K28)</f>
        <v>6.0306337494754638</v>
      </c>
      <c r="M28" s="236"/>
      <c r="N28" s="328">
        <f t="shared" si="3"/>
        <v>1.0622821657777948</v>
      </c>
      <c r="O28" s="328">
        <f t="shared" si="4"/>
        <v>1.9498809938766071</v>
      </c>
      <c r="P28" s="327"/>
      <c r="Q28" s="328">
        <f t="shared" si="5"/>
        <v>3.0055464554181954</v>
      </c>
      <c r="R28" s="328">
        <f t="shared" si="6"/>
        <v>-1.9236509861513373</v>
      </c>
      <c r="S28" s="327"/>
      <c r="T28" s="328">
        <f t="shared" si="7"/>
        <v>2.5150603207876765</v>
      </c>
      <c r="U28" s="328">
        <f t="shared" si="8"/>
        <v>-0.77708487147100103</v>
      </c>
    </row>
    <row r="29" spans="1:21" x14ac:dyDescent="0.2">
      <c r="A29" s="329" t="str">
        <f>name!D24</f>
        <v>71 Sales occupations</v>
      </c>
      <c r="B29" s="330">
        <v>167.35584567783059</v>
      </c>
      <c r="C29" s="330">
        <v>150.34370408597024</v>
      </c>
      <c r="D29" s="330">
        <f t="shared" si="0"/>
        <v>317.69954976380086</v>
      </c>
      <c r="E29" s="331"/>
      <c r="F29" s="330">
        <v>138.63039931450638</v>
      </c>
      <c r="G29" s="330">
        <v>138.51261355863105</v>
      </c>
      <c r="H29" s="330">
        <f t="shared" si="1"/>
        <v>277.14301287313742</v>
      </c>
      <c r="I29" s="331"/>
      <c r="J29" s="330">
        <v>114.77854275496563</v>
      </c>
      <c r="K29" s="330">
        <v>128.93799926462438</v>
      </c>
      <c r="L29" s="330">
        <f t="shared" si="2"/>
        <v>243.71654201959001</v>
      </c>
      <c r="M29" s="236"/>
      <c r="N29" s="328">
        <f t="shared" si="3"/>
        <v>-3.6961792794495074</v>
      </c>
      <c r="O29" s="328">
        <f t="shared" si="4"/>
        <v>-1.2508235996177564</v>
      </c>
      <c r="P29" s="327"/>
      <c r="Q29" s="328">
        <f t="shared" si="5"/>
        <v>-1.6258901548969695</v>
      </c>
      <c r="R29" s="328">
        <f t="shared" si="6"/>
        <v>-0.47639317179926088</v>
      </c>
      <c r="S29" s="327"/>
      <c r="T29" s="328">
        <f t="shared" si="7"/>
        <v>-2.6944824510440779</v>
      </c>
      <c r="U29" s="328">
        <f t="shared" si="8"/>
        <v>-0.85319167063855339</v>
      </c>
    </row>
    <row r="30" spans="1:21" x14ac:dyDescent="0.2">
      <c r="A30" s="329" t="str">
        <f>name!D25</f>
        <v>72 Customer service occupations</v>
      </c>
      <c r="B30" s="330">
        <v>49.155195688310258</v>
      </c>
      <c r="C30" s="330">
        <v>29.022223762872912</v>
      </c>
      <c r="D30" s="330">
        <f t="shared" si="0"/>
        <v>78.177419451183169</v>
      </c>
      <c r="E30" s="331"/>
      <c r="F30" s="330">
        <v>53.684122097654438</v>
      </c>
      <c r="G30" s="330">
        <v>31.282326893901242</v>
      </c>
      <c r="H30" s="330">
        <f t="shared" si="1"/>
        <v>84.96644899155568</v>
      </c>
      <c r="I30" s="331"/>
      <c r="J30" s="330">
        <v>70.991644361189728</v>
      </c>
      <c r="K30" s="330">
        <v>46.807150541494046</v>
      </c>
      <c r="L30" s="330">
        <f t="shared" si="2"/>
        <v>117.79879490268377</v>
      </c>
      <c r="M30" s="236"/>
      <c r="N30" s="328">
        <f t="shared" si="3"/>
        <v>1.7783217062197876</v>
      </c>
      <c r="O30" s="328">
        <f t="shared" si="4"/>
        <v>1.8804275118230462</v>
      </c>
      <c r="P30" s="327"/>
      <c r="Q30" s="328">
        <f t="shared" si="5"/>
        <v>1.5111324500309831</v>
      </c>
      <c r="R30" s="328">
        <f t="shared" si="6"/>
        <v>2.7229643310240581</v>
      </c>
      <c r="S30" s="327"/>
      <c r="T30" s="328">
        <f t="shared" si="7"/>
        <v>1.6794591517744317</v>
      </c>
      <c r="U30" s="328">
        <f t="shared" si="8"/>
        <v>2.2020385941383003</v>
      </c>
    </row>
    <row r="31" spans="1:21" x14ac:dyDescent="0.2">
      <c r="A31" s="329" t="str">
        <f>name!D26</f>
        <v>81 Process, plant and machine operatives</v>
      </c>
      <c r="B31" s="330">
        <v>8.3849538452390835</v>
      </c>
      <c r="C31" s="330">
        <v>27.056816298253679</v>
      </c>
      <c r="D31" s="330">
        <f t="shared" si="0"/>
        <v>35.441770143492761</v>
      </c>
      <c r="E31" s="331"/>
      <c r="F31" s="330">
        <v>8.26927035177102</v>
      </c>
      <c r="G31" s="330">
        <v>22.841145367171507</v>
      </c>
      <c r="H31" s="330">
        <f t="shared" si="1"/>
        <v>31.110415718942527</v>
      </c>
      <c r="I31" s="331"/>
      <c r="J31" s="330">
        <v>12.701424028821267</v>
      </c>
      <c r="K31" s="330">
        <v>28.303853969143947</v>
      </c>
      <c r="L31" s="330">
        <f t="shared" si="2"/>
        <v>41.005277997965216</v>
      </c>
      <c r="M31" s="236"/>
      <c r="N31" s="328">
        <f t="shared" si="3"/>
        <v>-0.27746662773138198</v>
      </c>
      <c r="O31" s="328">
        <f t="shared" si="4"/>
        <v>2.9024420917931115</v>
      </c>
      <c r="P31" s="327"/>
      <c r="Q31" s="328">
        <f t="shared" si="5"/>
        <v>-3.3307749786454455</v>
      </c>
      <c r="R31" s="328">
        <f t="shared" si="6"/>
        <v>1.4398300987277679</v>
      </c>
      <c r="S31" s="327"/>
      <c r="T31" s="328">
        <f t="shared" si="7"/>
        <v>-2.5732799385758454</v>
      </c>
      <c r="U31" s="328">
        <f t="shared" si="8"/>
        <v>1.8581059944641209</v>
      </c>
    </row>
    <row r="32" spans="1:21" x14ac:dyDescent="0.2">
      <c r="A32" s="329" t="str">
        <f>name!D27</f>
        <v>82 Transport and mobile machine drivers and operatives</v>
      </c>
      <c r="B32" s="330">
        <v>12.005164200216957</v>
      </c>
      <c r="C32" s="330">
        <v>170.28426087506753</v>
      </c>
      <c r="D32" s="330">
        <f t="shared" si="0"/>
        <v>182.2894250752845</v>
      </c>
      <c r="E32" s="331"/>
      <c r="F32" s="330">
        <v>11.533157647759502</v>
      </c>
      <c r="G32" s="330">
        <v>171.94911955458204</v>
      </c>
      <c r="H32" s="330">
        <f t="shared" si="1"/>
        <v>183.48227720234155</v>
      </c>
      <c r="I32" s="331"/>
      <c r="J32" s="330">
        <v>18.959569402460431</v>
      </c>
      <c r="K32" s="330">
        <v>182.85604625740757</v>
      </c>
      <c r="L32" s="330">
        <f t="shared" si="2"/>
        <v>201.815615659868</v>
      </c>
      <c r="M32" s="236"/>
      <c r="N32" s="328">
        <f t="shared" si="3"/>
        <v>-0.79900577927515259</v>
      </c>
      <c r="O32" s="328">
        <f t="shared" si="4"/>
        <v>3.3694049103909274</v>
      </c>
      <c r="P32" s="327"/>
      <c r="Q32" s="328">
        <f t="shared" si="5"/>
        <v>0.19477850945799347</v>
      </c>
      <c r="R32" s="328">
        <f t="shared" si="6"/>
        <v>0.41084562815663084</v>
      </c>
      <c r="S32" s="327"/>
      <c r="T32" s="328">
        <f t="shared" si="7"/>
        <v>0.13053330441996636</v>
      </c>
      <c r="U32" s="328">
        <f t="shared" si="8"/>
        <v>0.63692919505426993</v>
      </c>
    </row>
    <row r="33" spans="1:21" x14ac:dyDescent="0.2">
      <c r="A33" s="329" t="str">
        <f>name!D28</f>
        <v>91 Elementary trades and related occupations</v>
      </c>
      <c r="B33" s="330">
        <v>8.558012620752244</v>
      </c>
      <c r="C33" s="330">
        <v>35.570241048030113</v>
      </c>
      <c r="D33" s="330">
        <f t="shared" si="0"/>
        <v>44.128253668782357</v>
      </c>
      <c r="E33" s="331"/>
      <c r="F33" s="330">
        <v>6.2747271764076507</v>
      </c>
      <c r="G33" s="330">
        <v>29.583744303632848</v>
      </c>
      <c r="H33" s="330">
        <f t="shared" si="1"/>
        <v>35.8584714800405</v>
      </c>
      <c r="I33" s="331"/>
      <c r="J33" s="330">
        <v>5.8216173210940525</v>
      </c>
      <c r="K33" s="330">
        <v>21.440782305872478</v>
      </c>
      <c r="L33" s="330">
        <f t="shared" si="2"/>
        <v>27.262399626966531</v>
      </c>
      <c r="M33" s="236"/>
      <c r="N33" s="328">
        <f t="shared" si="3"/>
        <v>-6.0180644610027585</v>
      </c>
      <c r="O33" s="328">
        <f t="shared" si="4"/>
        <v>-0.49843296544271887</v>
      </c>
      <c r="P33" s="327"/>
      <c r="Q33" s="328">
        <f t="shared" si="5"/>
        <v>-3.6185920173963271</v>
      </c>
      <c r="R33" s="328">
        <f t="shared" si="6"/>
        <v>-2.1233343667201643</v>
      </c>
      <c r="S33" s="327"/>
      <c r="T33" s="328">
        <f t="shared" si="7"/>
        <v>-4.0654580225809926</v>
      </c>
      <c r="U33" s="328">
        <f t="shared" si="8"/>
        <v>-1.8105515691179574</v>
      </c>
    </row>
    <row r="34" spans="1:21" x14ac:dyDescent="0.2">
      <c r="A34" s="329" t="str">
        <f>name!D29</f>
        <v>92 Elementary administration and service occupations</v>
      </c>
      <c r="B34" s="330">
        <v>255.27326859390021</v>
      </c>
      <c r="C34" s="330">
        <v>246.96802016831612</v>
      </c>
      <c r="D34" s="330">
        <f t="shared" ref="D34" si="9">SUM(B34:C34)</f>
        <v>502.2412887622163</v>
      </c>
      <c r="E34" s="331"/>
      <c r="F34" s="330">
        <v>244.03491111486673</v>
      </c>
      <c r="G34" s="330">
        <v>243.70481651572979</v>
      </c>
      <c r="H34" s="330">
        <f t="shared" ref="H34" si="10">SUM(F34:G34)</f>
        <v>487.73972763059652</v>
      </c>
      <c r="I34" s="331"/>
      <c r="J34" s="330">
        <v>244.09296829038911</v>
      </c>
      <c r="K34" s="330">
        <v>255.44408729647168</v>
      </c>
      <c r="L34" s="330">
        <f t="shared" ref="L34" si="11">SUM(J34:K34)</f>
        <v>499.53705558686079</v>
      </c>
      <c r="M34" s="236"/>
      <c r="N34" s="328">
        <f t="shared" si="3"/>
        <v>-0.89642433309762293</v>
      </c>
      <c r="O34" s="328">
        <f t="shared" si="4"/>
        <v>1.5858586406514164E-3</v>
      </c>
      <c r="P34" s="327"/>
      <c r="Q34" s="328">
        <f t="shared" si="5"/>
        <v>-0.26566908716705306</v>
      </c>
      <c r="R34" s="328">
        <f t="shared" si="6"/>
        <v>0.31413119271384016</v>
      </c>
      <c r="S34" s="327"/>
      <c r="T34" s="328">
        <f t="shared" si="7"/>
        <v>-0.58426132738061964</v>
      </c>
      <c r="U34" s="328">
        <f t="shared" si="8"/>
        <v>0.15945941580883805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2627.403394493183</v>
      </c>
      <c r="C36" s="333">
        <f t="shared" ref="C36:D36" si="12">SUM(C9:C34)</f>
        <v>2951.4806055068157</v>
      </c>
      <c r="D36" s="333">
        <f t="shared" si="12"/>
        <v>5578.8839999999982</v>
      </c>
      <c r="E36" s="333"/>
      <c r="F36" s="333">
        <f>SUM(F9:F34)</f>
        <v>2826.8324624312877</v>
      </c>
      <c r="G36" s="333">
        <f t="shared" ref="G36:H36" si="13">SUM(G9:G34)</f>
        <v>3115.6275375687133</v>
      </c>
      <c r="H36" s="333">
        <f t="shared" si="13"/>
        <v>5942.4600000000019</v>
      </c>
      <c r="I36" s="333"/>
      <c r="J36" s="333">
        <f>SUM(J9:J34)</f>
        <v>3076.8468409791817</v>
      </c>
      <c r="K36" s="333">
        <f t="shared" ref="K36:L36" si="14">SUM(K9:K34)</f>
        <v>3408.9371590208161</v>
      </c>
      <c r="L36" s="333">
        <f t="shared" si="14"/>
        <v>6485.7839999999978</v>
      </c>
      <c r="M36" s="258"/>
      <c r="N36" s="334">
        <f t="shared" si="3"/>
        <v>1.4739725481327071</v>
      </c>
      <c r="O36" s="334">
        <f>IF(F36&gt;0,(EXP(LN(J36/F36)/($J$6-$F$6))-1)*100,0)</f>
        <v>0.56658911943046064</v>
      </c>
      <c r="P36" s="335"/>
      <c r="Q36" s="334">
        <f t="shared" ref="Q36" si="15">IF(C36&gt;0,(EXP(LN(G36/C36)/($F$6-$B$6))-1)*100,0)</f>
        <v>1.0883528151518496</v>
      </c>
      <c r="R36" s="334">
        <f t="shared" ref="R36" si="16">IF(G36&gt;0,(EXP(LN(K36/G36)/($J$6-$F$6))-1)*100,0)</f>
        <v>0.60160220419946953</v>
      </c>
      <c r="S36" s="335"/>
      <c r="T36" s="334">
        <f t="shared" ref="T36" si="17">IF(D36&gt;0,(EXP(LN(H36/D36)/($F$6-$B$6))-1)*100,0)</f>
        <v>1.2706942261491605</v>
      </c>
      <c r="U36" s="334">
        <f t="shared" ref="U36" si="18">IF(H36&gt;0,(EXP(LN(L36/H36)/($J$6-$F$6))-1)*100,0)</f>
        <v>0.5849677316024593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London Enterprise Panel</v>
      </c>
      <c r="Q1" s="19" t="str">
        <f>CONCATENATE("Occupation Table 5.1  Males: Employment Change by Status (SOC 2020), ",B$5,"-",L$5,", ",Info!B5)</f>
        <v>Occupation Table 5.1  Males: Employment Change by Status (SOC 2020), 2015-2035, London Enterprise Panel</v>
      </c>
      <c r="AG1" s="19" t="str">
        <f>CONCATENATE("Occupation Table 5.2  Females: Employment Change by Status (SOC 2020), ",R$5,"-",AB$5,", ",Info!B5)</f>
        <v>Occupation Table 5.2  Females: Employment Change by Status (SOC 2020), 2015-2035, London Enterprise Panel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484.79211802201741</v>
      </c>
      <c r="C8" s="11">
        <v>59.699458736447241</v>
      </c>
      <c r="D8" s="11">
        <v>82.45902447355239</v>
      </c>
      <c r="E8" s="11">
        <f>SUM(B8:D8)</f>
        <v>626.95060123201699</v>
      </c>
      <c r="F8" s="11"/>
      <c r="G8" s="11">
        <v>543.48874455007717</v>
      </c>
      <c r="H8" s="11">
        <v>86.689076005866085</v>
      </c>
      <c r="I8" s="11">
        <v>95.389422314087284</v>
      </c>
      <c r="J8" s="11">
        <f>SUM(G8:I8)</f>
        <v>725.56724287003055</v>
      </c>
      <c r="K8" s="11"/>
      <c r="L8" s="11">
        <v>602.76461146712165</v>
      </c>
      <c r="M8" s="11">
        <v>106.97725120176666</v>
      </c>
      <c r="N8" s="11">
        <v>116.16000218640887</v>
      </c>
      <c r="O8" s="11">
        <f>SUM(L8:N8)</f>
        <v>825.90186485529716</v>
      </c>
      <c r="Q8" s="10" t="str">
        <f>name!E4</f>
        <v>Managers, directors and senior officials</v>
      </c>
      <c r="R8" s="11">
        <v>326.15064053846595</v>
      </c>
      <c r="S8" s="11">
        <v>24.893329096140143</v>
      </c>
      <c r="T8" s="11">
        <v>56.09261205571093</v>
      </c>
      <c r="U8" s="11">
        <f>SUM(R8:T8)</f>
        <v>407.13658169031703</v>
      </c>
      <c r="V8" s="11"/>
      <c r="W8" s="11">
        <v>358.77861529444448</v>
      </c>
      <c r="X8" s="11">
        <v>36.459141337559046</v>
      </c>
      <c r="Y8" s="11">
        <v>61.005781654389743</v>
      </c>
      <c r="Z8" s="11">
        <f>SUM(W8:Y8)</f>
        <v>456.24353828639329</v>
      </c>
      <c r="AA8" s="11"/>
      <c r="AB8" s="11">
        <v>376.22820098021293</v>
      </c>
      <c r="AC8" s="11">
        <v>47.57854445822985</v>
      </c>
      <c r="AD8" s="11">
        <v>75.234914963475973</v>
      </c>
      <c r="AE8" s="11">
        <f>SUM(AB8:AD8)</f>
        <v>499.04166040191876</v>
      </c>
      <c r="AG8" s="10" t="str">
        <f>name!E4</f>
        <v>Managers, directors and senior officials</v>
      </c>
      <c r="AH8" s="11">
        <v>158.64147748355177</v>
      </c>
      <c r="AI8" s="11">
        <v>34.806129640307077</v>
      </c>
      <c r="AJ8" s="11">
        <v>26.366412417841442</v>
      </c>
      <c r="AK8" s="11">
        <f>SUM(AH8:AJ8)</f>
        <v>219.8140195417003</v>
      </c>
      <c r="AL8" s="11"/>
      <c r="AM8" s="11">
        <v>184.71012925563312</v>
      </c>
      <c r="AN8" s="11">
        <v>50.229934668307017</v>
      </c>
      <c r="AO8" s="11">
        <v>34.383640659697527</v>
      </c>
      <c r="AP8" s="11">
        <f>SUM(AM8:AO8)</f>
        <v>269.32370458363766</v>
      </c>
      <c r="AQ8" s="11"/>
      <c r="AR8" s="11">
        <v>226.53641048690915</v>
      </c>
      <c r="AS8" s="11">
        <v>59.398706743536835</v>
      </c>
      <c r="AT8" s="11">
        <v>40.925087222932881</v>
      </c>
      <c r="AU8" s="11">
        <f>SUM(AR8:AT8)</f>
        <v>326.86020445337886</v>
      </c>
    </row>
    <row r="9" spans="1:47" x14ac:dyDescent="0.2">
      <c r="A9" t="str">
        <f>name!E5</f>
        <v>Professional occupations</v>
      </c>
      <c r="B9" s="11">
        <v>1106.0060498232185</v>
      </c>
      <c r="C9" s="11">
        <v>256.03977560626726</v>
      </c>
      <c r="D9" s="11">
        <v>155.97755200302367</v>
      </c>
      <c r="E9" s="11">
        <f t="shared" ref="E9:E18" si="0">SUM(B9:D9)</f>
        <v>1518.0233774325095</v>
      </c>
      <c r="F9" s="11"/>
      <c r="G9" s="11">
        <v>1332.0581438832603</v>
      </c>
      <c r="H9" s="11">
        <v>296.39881260675122</v>
      </c>
      <c r="I9" s="11">
        <v>187.49428152677555</v>
      </c>
      <c r="J9" s="11">
        <f t="shared" ref="J9:J16" si="1">SUM(G9:I9)</f>
        <v>1815.9512380167871</v>
      </c>
      <c r="K9" s="11"/>
      <c r="L9" s="11">
        <v>1595.8909904238112</v>
      </c>
      <c r="M9" s="11">
        <v>360.24958165026919</v>
      </c>
      <c r="N9" s="11">
        <v>188.10093721825962</v>
      </c>
      <c r="O9" s="11">
        <f t="shared" ref="O9:O16" si="2">SUM(L9:N9)</f>
        <v>2144.2415092923402</v>
      </c>
      <c r="Q9" s="10" t="str">
        <f>name!E5</f>
        <v>Professional occupations</v>
      </c>
      <c r="R9" s="11">
        <v>604.96401003586311</v>
      </c>
      <c r="S9" s="11">
        <v>54.343387018253281</v>
      </c>
      <c r="T9" s="11">
        <v>97.535180365498007</v>
      </c>
      <c r="U9" s="11">
        <f t="shared" ref="U9:U16" si="3">SUM(R9:T9)</f>
        <v>756.84257741961437</v>
      </c>
      <c r="V9" s="11"/>
      <c r="W9" s="11">
        <v>713.88798487464328</v>
      </c>
      <c r="X9" s="11">
        <v>80.236337419979421</v>
      </c>
      <c r="Y9" s="11">
        <v>110.03806732843054</v>
      </c>
      <c r="Z9" s="11">
        <f t="shared" ref="Z9:Z16" si="4">SUM(W9:Y9)</f>
        <v>904.16238962305329</v>
      </c>
      <c r="AA9" s="11"/>
      <c r="AB9" s="11">
        <v>846.2846283707911</v>
      </c>
      <c r="AC9" s="11">
        <v>112.67754064177308</v>
      </c>
      <c r="AD9" s="11">
        <v>109.32111100135182</v>
      </c>
      <c r="AE9" s="11">
        <f t="shared" ref="AE9:AE16" si="5">SUM(AB9:AD9)</f>
        <v>1068.2832800139158</v>
      </c>
      <c r="AG9" s="10" t="str">
        <f>name!E5</f>
        <v>Professional occupations</v>
      </c>
      <c r="AH9" s="11">
        <v>501.04203978735512</v>
      </c>
      <c r="AI9" s="11">
        <v>201.69638858801397</v>
      </c>
      <c r="AJ9" s="11">
        <v>58.442371637525646</v>
      </c>
      <c r="AK9" s="11">
        <f t="shared" ref="AK9:AK18" si="6">SUM(AH9:AJ9)</f>
        <v>761.18080001289468</v>
      </c>
      <c r="AL9" s="11"/>
      <c r="AM9" s="11">
        <v>618.17015900861622</v>
      </c>
      <c r="AN9" s="11">
        <v>216.16247518677176</v>
      </c>
      <c r="AO9" s="11">
        <v>77.456214198345123</v>
      </c>
      <c r="AP9" s="11">
        <f t="shared" ref="AP9:AP18" si="7">SUM(AM9:AO9)</f>
        <v>911.78884839373313</v>
      </c>
      <c r="AQ9" s="11"/>
      <c r="AR9" s="11">
        <v>749.60636205301989</v>
      </c>
      <c r="AS9" s="11">
        <v>247.57204100849611</v>
      </c>
      <c r="AT9" s="11">
        <v>78.779826216907779</v>
      </c>
      <c r="AU9" s="11">
        <f t="shared" ref="AU9:AU18" si="8">SUM(AR9:AT9)</f>
        <v>1075.9582292784239</v>
      </c>
    </row>
    <row r="10" spans="1:47" x14ac:dyDescent="0.2">
      <c r="A10" t="str">
        <f>name!E6</f>
        <v>Associate professional occupations</v>
      </c>
      <c r="B10" s="11">
        <v>674.09187653727088</v>
      </c>
      <c r="C10" s="11">
        <v>157.39885109842675</v>
      </c>
      <c r="D10" s="11">
        <v>142.20364355968718</v>
      </c>
      <c r="E10" s="11">
        <f t="shared" si="0"/>
        <v>973.69437119538475</v>
      </c>
      <c r="F10" s="11"/>
      <c r="G10" s="11">
        <v>760.86791364790804</v>
      </c>
      <c r="H10" s="11">
        <v>170.52772161725932</v>
      </c>
      <c r="I10" s="11">
        <v>155.83569908852198</v>
      </c>
      <c r="J10" s="11">
        <f t="shared" si="1"/>
        <v>1087.2313343536894</v>
      </c>
      <c r="K10" s="11"/>
      <c r="L10" s="11">
        <v>798.18031265032891</v>
      </c>
      <c r="M10" s="11">
        <v>186.2540885317849</v>
      </c>
      <c r="N10" s="11">
        <v>168.30553557796935</v>
      </c>
      <c r="O10" s="11">
        <f t="shared" si="2"/>
        <v>1152.7399367600831</v>
      </c>
      <c r="Q10" s="10" t="str">
        <f>name!E6</f>
        <v>Associate professional occupations</v>
      </c>
      <c r="R10" s="11">
        <v>407.58217285120895</v>
      </c>
      <c r="S10" s="11">
        <v>43.74315423688396</v>
      </c>
      <c r="T10" s="11">
        <v>79.427247328440686</v>
      </c>
      <c r="U10" s="11">
        <f t="shared" si="3"/>
        <v>530.75257441653366</v>
      </c>
      <c r="V10" s="11"/>
      <c r="W10" s="11">
        <v>443.97477261520538</v>
      </c>
      <c r="X10" s="11">
        <v>54.45263367933812</v>
      </c>
      <c r="Y10" s="11">
        <v>81.285952838316234</v>
      </c>
      <c r="Z10" s="11">
        <f t="shared" si="4"/>
        <v>579.71335913285975</v>
      </c>
      <c r="AA10" s="11"/>
      <c r="AB10" s="11">
        <v>447.76858494575777</v>
      </c>
      <c r="AC10" s="11">
        <v>52.262182009187399</v>
      </c>
      <c r="AD10" s="11">
        <v>86.681734904975698</v>
      </c>
      <c r="AE10" s="11">
        <f t="shared" si="5"/>
        <v>586.71250185992085</v>
      </c>
      <c r="AG10" s="10" t="str">
        <f>name!E6</f>
        <v>Associate professional occupations</v>
      </c>
      <c r="AH10" s="11">
        <v>266.50970368606198</v>
      </c>
      <c r="AI10" s="11">
        <v>113.65569686154279</v>
      </c>
      <c r="AJ10" s="11">
        <v>62.776396231246515</v>
      </c>
      <c r="AK10" s="11">
        <f t="shared" si="6"/>
        <v>442.94179677885131</v>
      </c>
      <c r="AL10" s="11"/>
      <c r="AM10" s="11">
        <v>316.89314103270272</v>
      </c>
      <c r="AN10" s="11">
        <v>116.0750879379212</v>
      </c>
      <c r="AO10" s="11">
        <v>74.549746250205644</v>
      </c>
      <c r="AP10" s="11">
        <f t="shared" si="7"/>
        <v>507.51797522082956</v>
      </c>
      <c r="AQ10" s="11"/>
      <c r="AR10" s="11">
        <v>350.41172770457109</v>
      </c>
      <c r="AS10" s="11">
        <v>133.9919065225975</v>
      </c>
      <c r="AT10" s="11">
        <v>81.62380067299371</v>
      </c>
      <c r="AU10" s="11">
        <f t="shared" si="8"/>
        <v>566.02743490016235</v>
      </c>
    </row>
    <row r="11" spans="1:47" x14ac:dyDescent="0.2">
      <c r="A11" t="str">
        <f>name!E7</f>
        <v>Administrative and secretarial occupations</v>
      </c>
      <c r="B11" s="11">
        <v>320.84559142520402</v>
      </c>
      <c r="C11" s="11">
        <v>160.77312551326608</v>
      </c>
      <c r="D11" s="11">
        <v>20.965236890806604</v>
      </c>
      <c r="E11" s="11">
        <f t="shared" si="0"/>
        <v>502.58395382927671</v>
      </c>
      <c r="F11" s="11"/>
      <c r="G11" s="11">
        <v>316.78583801834458</v>
      </c>
      <c r="H11" s="11">
        <v>157.06991996171263</v>
      </c>
      <c r="I11" s="11">
        <v>19.169828980840276</v>
      </c>
      <c r="J11" s="11">
        <f t="shared" si="1"/>
        <v>493.0255869608975</v>
      </c>
      <c r="K11" s="11"/>
      <c r="L11" s="11">
        <v>258.92753639320762</v>
      </c>
      <c r="M11" s="11">
        <v>138.75616647297517</v>
      </c>
      <c r="N11" s="11">
        <v>16.870147219395594</v>
      </c>
      <c r="O11" s="11">
        <f t="shared" si="2"/>
        <v>414.5538500855784</v>
      </c>
      <c r="Q11" s="10" t="str">
        <f>name!E7</f>
        <v>Administrative and secretarial occupations</v>
      </c>
      <c r="R11" s="11">
        <v>85.804941864995428</v>
      </c>
      <c r="S11" s="11">
        <v>19.551307198737376</v>
      </c>
      <c r="T11" s="11">
        <v>5.3170239195239484</v>
      </c>
      <c r="U11" s="11">
        <f t="shared" si="3"/>
        <v>110.67327298325675</v>
      </c>
      <c r="V11" s="11"/>
      <c r="W11" s="11">
        <v>94.593866801005888</v>
      </c>
      <c r="X11" s="11">
        <v>23.031116806308532</v>
      </c>
      <c r="Y11" s="11">
        <v>5.2025578411788462</v>
      </c>
      <c r="Z11" s="11">
        <f t="shared" si="4"/>
        <v>122.82754144849326</v>
      </c>
      <c r="AA11" s="11"/>
      <c r="AB11" s="11">
        <v>93.128416330565187</v>
      </c>
      <c r="AC11" s="11">
        <v>16.62682766829602</v>
      </c>
      <c r="AD11" s="11">
        <v>6.1510574093283994</v>
      </c>
      <c r="AE11" s="11">
        <f t="shared" si="5"/>
        <v>115.90630140818961</v>
      </c>
      <c r="AG11" s="10" t="str">
        <f>name!E7</f>
        <v>Administrative and secretarial occupations</v>
      </c>
      <c r="AH11" s="11">
        <v>235.04064956020883</v>
      </c>
      <c r="AI11" s="11">
        <v>141.22181831452875</v>
      </c>
      <c r="AJ11" s="11">
        <v>15.648212971282666</v>
      </c>
      <c r="AK11" s="11">
        <f t="shared" si="6"/>
        <v>391.91068084602023</v>
      </c>
      <c r="AL11" s="11"/>
      <c r="AM11" s="11">
        <v>222.19197121733882</v>
      </c>
      <c r="AN11" s="11">
        <v>134.03880315540411</v>
      </c>
      <c r="AO11" s="11">
        <v>13.967271139661436</v>
      </c>
      <c r="AP11" s="11">
        <f t="shared" si="7"/>
        <v>370.19804551240435</v>
      </c>
      <c r="AQ11" s="11"/>
      <c r="AR11" s="11">
        <v>165.79912006264246</v>
      </c>
      <c r="AS11" s="11">
        <v>122.12933880467916</v>
      </c>
      <c r="AT11" s="11">
        <v>10.719089810067191</v>
      </c>
      <c r="AU11" s="11">
        <f t="shared" si="8"/>
        <v>298.64754867738884</v>
      </c>
    </row>
    <row r="12" spans="1:47" x14ac:dyDescent="0.2">
      <c r="A12" t="str">
        <f>name!E8</f>
        <v>Skilled trades occupations</v>
      </c>
      <c r="B12" s="11">
        <v>242.38149622124899</v>
      </c>
      <c r="C12" s="11">
        <v>37.324215018744951</v>
      </c>
      <c r="D12" s="11">
        <v>158.65391239952635</v>
      </c>
      <c r="E12" s="11">
        <f t="shared" si="0"/>
        <v>438.35962363952029</v>
      </c>
      <c r="F12" s="11"/>
      <c r="G12" s="11">
        <v>218.38835532863973</v>
      </c>
      <c r="H12" s="11">
        <v>33.653495377402152</v>
      </c>
      <c r="I12" s="11">
        <v>109.80496511101468</v>
      </c>
      <c r="J12" s="11">
        <f t="shared" si="1"/>
        <v>361.84681581705655</v>
      </c>
      <c r="K12" s="11"/>
      <c r="L12" s="11">
        <v>227.79782418237244</v>
      </c>
      <c r="M12" s="11">
        <v>40.741984499890613</v>
      </c>
      <c r="N12" s="11">
        <v>140.07302238740456</v>
      </c>
      <c r="O12" s="11">
        <f t="shared" si="2"/>
        <v>408.61283106966766</v>
      </c>
      <c r="Q12" s="10" t="str">
        <f>name!E8</f>
        <v>Skilled trades occupations</v>
      </c>
      <c r="R12" s="11">
        <v>217.53989086102018</v>
      </c>
      <c r="S12" s="11">
        <v>26.128253955454959</v>
      </c>
      <c r="T12" s="11">
        <v>146.79031854541944</v>
      </c>
      <c r="U12" s="11">
        <f t="shared" si="3"/>
        <v>390.45846336189459</v>
      </c>
      <c r="V12" s="11"/>
      <c r="W12" s="11">
        <v>192.61707423582305</v>
      </c>
      <c r="X12" s="11">
        <v>22.21774470418319</v>
      </c>
      <c r="Y12" s="11">
        <v>95.142445173277309</v>
      </c>
      <c r="Z12" s="11">
        <f t="shared" si="4"/>
        <v>309.97726411328358</v>
      </c>
      <c r="AA12" s="11"/>
      <c r="AB12" s="11">
        <v>195.62277553553736</v>
      </c>
      <c r="AC12" s="11">
        <v>26.613552266948528</v>
      </c>
      <c r="AD12" s="11">
        <v>119.09824531961887</v>
      </c>
      <c r="AE12" s="11">
        <f t="shared" si="5"/>
        <v>341.33457312210476</v>
      </c>
      <c r="AG12" s="10" t="str">
        <f>name!E8</f>
        <v>Skilled trades occupations</v>
      </c>
      <c r="AH12" s="11">
        <v>24.841605360228627</v>
      </c>
      <c r="AI12" s="11">
        <v>11.195961063289976</v>
      </c>
      <c r="AJ12" s="11">
        <v>11.863593854106938</v>
      </c>
      <c r="AK12" s="11">
        <f t="shared" si="6"/>
        <v>47.901160277625543</v>
      </c>
      <c r="AL12" s="11"/>
      <c r="AM12" s="11">
        <v>25.771281092816618</v>
      </c>
      <c r="AN12" s="11">
        <v>11.435750673218971</v>
      </c>
      <c r="AO12" s="11">
        <v>14.662519937737356</v>
      </c>
      <c r="AP12" s="11">
        <f t="shared" si="7"/>
        <v>51.869551703772949</v>
      </c>
      <c r="AQ12" s="11"/>
      <c r="AR12" s="11">
        <v>32.175048646835137</v>
      </c>
      <c r="AS12" s="11">
        <v>14.128432232942066</v>
      </c>
      <c r="AT12" s="11">
        <v>20.97477706778572</v>
      </c>
      <c r="AU12" s="11">
        <f t="shared" si="8"/>
        <v>67.278257947562921</v>
      </c>
    </row>
    <row r="13" spans="1:47" x14ac:dyDescent="0.2">
      <c r="A13" t="str">
        <f>name!E9</f>
        <v>Caring, leisure and other service occupations</v>
      </c>
      <c r="B13" s="11">
        <v>194.49968072963577</v>
      </c>
      <c r="C13" s="11">
        <v>131.27513228663761</v>
      </c>
      <c r="D13" s="11">
        <v>33.519552790257229</v>
      </c>
      <c r="E13" s="11">
        <f t="shared" si="0"/>
        <v>359.29436580653061</v>
      </c>
      <c r="F13" s="11"/>
      <c r="G13" s="11">
        <v>195.39248504668925</v>
      </c>
      <c r="H13" s="11">
        <v>124.06705678887977</v>
      </c>
      <c r="I13" s="11">
        <v>39.077886249355302</v>
      </c>
      <c r="J13" s="11">
        <f t="shared" si="1"/>
        <v>358.53742808492427</v>
      </c>
      <c r="K13" s="11"/>
      <c r="L13" s="11">
        <v>230.72144069523452</v>
      </c>
      <c r="M13" s="11">
        <v>126.9657298616481</v>
      </c>
      <c r="N13" s="11">
        <v>50.911151586213947</v>
      </c>
      <c r="O13" s="11">
        <f t="shared" si="2"/>
        <v>408.59832214309654</v>
      </c>
      <c r="Q13" s="10" t="str">
        <f>name!E9</f>
        <v>Caring, leisure and other service occupations</v>
      </c>
      <c r="R13" s="11">
        <v>61.938530235143062</v>
      </c>
      <c r="S13" s="11">
        <v>27.828106603094263</v>
      </c>
      <c r="T13" s="11">
        <v>6.6052325584517995</v>
      </c>
      <c r="U13" s="11">
        <f t="shared" si="3"/>
        <v>96.371869396689135</v>
      </c>
      <c r="V13" s="11"/>
      <c r="W13" s="11">
        <v>64.087046773026898</v>
      </c>
      <c r="X13" s="11">
        <v>32.340697772404795</v>
      </c>
      <c r="Y13" s="11">
        <v>8.4019342255477518</v>
      </c>
      <c r="Z13" s="11">
        <f t="shared" si="4"/>
        <v>104.82967877097944</v>
      </c>
      <c r="AA13" s="11"/>
      <c r="AB13" s="11">
        <v>82.245949210962465</v>
      </c>
      <c r="AC13" s="11">
        <v>38.776127245339033</v>
      </c>
      <c r="AD13" s="11">
        <v>12.846846123450646</v>
      </c>
      <c r="AE13" s="11">
        <f t="shared" si="5"/>
        <v>133.86892257975217</v>
      </c>
      <c r="AG13" s="10" t="str">
        <f>name!E9</f>
        <v>Caring, leisure and other service occupations</v>
      </c>
      <c r="AH13" s="11">
        <v>132.56115049449258</v>
      </c>
      <c r="AI13" s="11">
        <v>103.44702568354334</v>
      </c>
      <c r="AJ13" s="11">
        <v>26.914320231805426</v>
      </c>
      <c r="AK13" s="11">
        <f t="shared" si="6"/>
        <v>262.92249640984136</v>
      </c>
      <c r="AL13" s="11"/>
      <c r="AM13" s="11">
        <v>131.30543827366236</v>
      </c>
      <c r="AN13" s="11">
        <v>91.726359016474987</v>
      </c>
      <c r="AO13" s="11">
        <v>30.67595202380755</v>
      </c>
      <c r="AP13" s="11">
        <f t="shared" si="7"/>
        <v>253.7077493139449</v>
      </c>
      <c r="AQ13" s="11"/>
      <c r="AR13" s="11">
        <v>148.47549148427211</v>
      </c>
      <c r="AS13" s="11">
        <v>88.189602616309003</v>
      </c>
      <c r="AT13" s="11">
        <v>38.064305462763308</v>
      </c>
      <c r="AU13" s="11">
        <f t="shared" si="8"/>
        <v>274.72939956334443</v>
      </c>
    </row>
    <row r="14" spans="1:47" x14ac:dyDescent="0.2">
      <c r="A14" t="str">
        <f>name!E10</f>
        <v>Sales and customer service occupations</v>
      </c>
      <c r="B14" s="11">
        <v>152.66280559868616</v>
      </c>
      <c r="C14" s="11">
        <v>219.52592094859264</v>
      </c>
      <c r="D14" s="11">
        <v>23.688242667705385</v>
      </c>
      <c r="E14" s="11">
        <f t="shared" si="0"/>
        <v>395.87696921498417</v>
      </c>
      <c r="F14" s="11"/>
      <c r="G14" s="11">
        <v>144.46861880405515</v>
      </c>
      <c r="H14" s="11">
        <v>201.99252980885814</v>
      </c>
      <c r="I14" s="11">
        <v>15.648313251779987</v>
      </c>
      <c r="J14" s="11">
        <f t="shared" si="1"/>
        <v>362.10946186469329</v>
      </c>
      <c r="K14" s="11"/>
      <c r="L14" s="11">
        <v>142.89050658201762</v>
      </c>
      <c r="M14" s="11">
        <v>203.68868449799871</v>
      </c>
      <c r="N14" s="11">
        <v>14.936145842257529</v>
      </c>
      <c r="O14" s="11">
        <f t="shared" si="2"/>
        <v>361.51533692227389</v>
      </c>
      <c r="Q14" s="10" t="str">
        <f>name!E10</f>
        <v>Sales and customer service occupations</v>
      </c>
      <c r="R14" s="11">
        <v>80.926225359839705</v>
      </c>
      <c r="S14" s="11">
        <v>83.366603037320345</v>
      </c>
      <c r="T14" s="11">
        <v>15.073099451683179</v>
      </c>
      <c r="U14" s="11">
        <f t="shared" si="3"/>
        <v>179.36592784884326</v>
      </c>
      <c r="V14" s="11"/>
      <c r="W14" s="11">
        <v>79.270300734580886</v>
      </c>
      <c r="X14" s="11">
        <v>80.933147477474947</v>
      </c>
      <c r="Y14" s="11">
        <v>9.5914922404766081</v>
      </c>
      <c r="Z14" s="11">
        <f t="shared" si="4"/>
        <v>169.79494045253244</v>
      </c>
      <c r="AA14" s="11"/>
      <c r="AB14" s="11">
        <v>81.198291402197995</v>
      </c>
      <c r="AC14" s="11">
        <v>85.449709693560806</v>
      </c>
      <c r="AD14" s="11">
        <v>9.0971487103597273</v>
      </c>
      <c r="AE14" s="11">
        <f t="shared" si="5"/>
        <v>175.74514980611852</v>
      </c>
      <c r="AG14" s="10" t="str">
        <f>name!E10</f>
        <v>Sales and customer service occupations</v>
      </c>
      <c r="AH14" s="11">
        <v>71.736580238846443</v>
      </c>
      <c r="AI14" s="11">
        <v>136.15931791127241</v>
      </c>
      <c r="AJ14" s="11">
        <v>8.615143216022215</v>
      </c>
      <c r="AK14" s="11">
        <f t="shared" si="6"/>
        <v>216.51104136614106</v>
      </c>
      <c r="AL14" s="11"/>
      <c r="AM14" s="11">
        <v>65.198318069474226</v>
      </c>
      <c r="AN14" s="11">
        <v>121.05938233138315</v>
      </c>
      <c r="AO14" s="11">
        <v>6.0568210113033905</v>
      </c>
      <c r="AP14" s="11">
        <f t="shared" si="7"/>
        <v>192.31452141216076</v>
      </c>
      <c r="AQ14" s="11"/>
      <c r="AR14" s="11">
        <v>61.692215179819598</v>
      </c>
      <c r="AS14" s="11">
        <v>118.23897480443802</v>
      </c>
      <c r="AT14" s="11">
        <v>5.838997131897802</v>
      </c>
      <c r="AU14" s="11">
        <f t="shared" si="8"/>
        <v>185.77018711615543</v>
      </c>
    </row>
    <row r="15" spans="1:47" x14ac:dyDescent="0.2">
      <c r="A15" t="str">
        <f>name!E11</f>
        <v>Process, plant and machine operatives</v>
      </c>
      <c r="B15" s="11">
        <v>121.07782723452365</v>
      </c>
      <c r="C15" s="11">
        <v>34.860123370484537</v>
      </c>
      <c r="D15" s="11">
        <v>61.793244613769048</v>
      </c>
      <c r="E15" s="11">
        <f t="shared" si="0"/>
        <v>217.73119521877723</v>
      </c>
      <c r="F15" s="11"/>
      <c r="G15" s="11">
        <v>112.33044386446075</v>
      </c>
      <c r="H15" s="11">
        <v>43.17025376677438</v>
      </c>
      <c r="I15" s="11">
        <v>59.09199529004912</v>
      </c>
      <c r="J15" s="11">
        <f t="shared" si="1"/>
        <v>214.59269292128425</v>
      </c>
      <c r="K15" s="11"/>
      <c r="L15" s="11">
        <v>107.91958394900254</v>
      </c>
      <c r="M15" s="11">
        <v>58.948305172055406</v>
      </c>
      <c r="N15" s="11">
        <v>75.953004536775325</v>
      </c>
      <c r="O15" s="11">
        <f t="shared" si="2"/>
        <v>242.82089365783327</v>
      </c>
      <c r="Q15" s="10" t="str">
        <f>name!E11</f>
        <v>Process, plant and machine operatives</v>
      </c>
      <c r="R15" s="11">
        <v>112.08071792075818</v>
      </c>
      <c r="S15" s="11">
        <v>28.158386986965343</v>
      </c>
      <c r="T15" s="11">
        <v>57.101972265597695</v>
      </c>
      <c r="U15" s="11">
        <f t="shared" si="3"/>
        <v>197.3410771733212</v>
      </c>
      <c r="V15" s="11"/>
      <c r="W15" s="11">
        <v>104.84468783167831</v>
      </c>
      <c r="X15" s="11">
        <v>37.201088411655022</v>
      </c>
      <c r="Y15" s="11">
        <v>52.744488678420474</v>
      </c>
      <c r="Z15" s="11">
        <f t="shared" si="4"/>
        <v>194.79026492175382</v>
      </c>
      <c r="AA15" s="11"/>
      <c r="AB15" s="11">
        <v>98.258823815830837</v>
      </c>
      <c r="AC15" s="11">
        <v>44.867550656381795</v>
      </c>
      <c r="AD15" s="11">
        <v>68.033525754338996</v>
      </c>
      <c r="AE15" s="11">
        <f t="shared" si="5"/>
        <v>211.15990022655163</v>
      </c>
      <c r="AG15" s="10" t="str">
        <f>name!E11</f>
        <v>Process, plant and machine operatives</v>
      </c>
      <c r="AH15" s="11">
        <v>8.9971093137654758</v>
      </c>
      <c r="AI15" s="11">
        <v>6.7017363835191803</v>
      </c>
      <c r="AJ15" s="11">
        <v>4.6912723481713758</v>
      </c>
      <c r="AK15" s="11">
        <f t="shared" si="6"/>
        <v>20.390118045456035</v>
      </c>
      <c r="AL15" s="11"/>
      <c r="AM15" s="11">
        <v>7.4857560327824668</v>
      </c>
      <c r="AN15" s="11">
        <v>5.9691653551193724</v>
      </c>
      <c r="AO15" s="11">
        <v>6.3475066116286838</v>
      </c>
      <c r="AP15" s="11">
        <f t="shared" si="7"/>
        <v>19.802427999530522</v>
      </c>
      <c r="AQ15" s="11"/>
      <c r="AR15" s="11">
        <v>9.660760133171749</v>
      </c>
      <c r="AS15" s="11">
        <v>14.080754515673544</v>
      </c>
      <c r="AT15" s="11">
        <v>7.9194787824363617</v>
      </c>
      <c r="AU15" s="11">
        <f t="shared" si="8"/>
        <v>31.660993431281653</v>
      </c>
    </row>
    <row r="16" spans="1:47" x14ac:dyDescent="0.2">
      <c r="A16" t="str">
        <f>name!E12</f>
        <v>Elementary occupations</v>
      </c>
      <c r="B16" s="11">
        <v>223.53233649579158</v>
      </c>
      <c r="C16" s="11">
        <v>280.71764144353222</v>
      </c>
      <c r="D16" s="11">
        <v>42.119564491675249</v>
      </c>
      <c r="E16" s="11">
        <f t="shared" si="0"/>
        <v>546.36954243099899</v>
      </c>
      <c r="F16" s="11"/>
      <c r="G16" s="11">
        <v>209.37593857024612</v>
      </c>
      <c r="H16" s="11">
        <v>284.08348386801725</v>
      </c>
      <c r="I16" s="11">
        <v>30.138776672373353</v>
      </c>
      <c r="J16" s="11">
        <f t="shared" si="1"/>
        <v>523.59819911063664</v>
      </c>
      <c r="K16" s="11"/>
      <c r="L16" s="11">
        <v>217.28350314944524</v>
      </c>
      <c r="M16" s="11">
        <v>267.3445440238749</v>
      </c>
      <c r="N16" s="11">
        <v>42.17140804050743</v>
      </c>
      <c r="O16" s="11">
        <f t="shared" si="2"/>
        <v>526.79945521382763</v>
      </c>
      <c r="Q16" s="10" t="str">
        <f>name!E12</f>
        <v>Elementary occupations</v>
      </c>
      <c r="R16" s="11">
        <v>156.28655572816533</v>
      </c>
      <c r="S16" s="11">
        <v>115.18915093786528</v>
      </c>
      <c r="T16" s="11">
        <v>11.062554550315781</v>
      </c>
      <c r="U16" s="11">
        <f t="shared" si="3"/>
        <v>282.53826121634637</v>
      </c>
      <c r="V16" s="11"/>
      <c r="W16" s="11">
        <v>145.52252971868955</v>
      </c>
      <c r="X16" s="11">
        <v>119.39234370684815</v>
      </c>
      <c r="Y16" s="11">
        <v>8.3736873938246124</v>
      </c>
      <c r="Z16" s="11">
        <f t="shared" si="4"/>
        <v>273.28856081936237</v>
      </c>
      <c r="AA16" s="11"/>
      <c r="AB16" s="11">
        <v>142.70048358007872</v>
      </c>
      <c r="AC16" s="11">
        <v>123.12476266904591</v>
      </c>
      <c r="AD16" s="11">
        <v>11.059623353219614</v>
      </c>
      <c r="AE16" s="11">
        <f t="shared" si="5"/>
        <v>276.88486960234422</v>
      </c>
      <c r="AG16" s="10" t="str">
        <f>name!E12</f>
        <v>Elementary occupations</v>
      </c>
      <c r="AH16" s="11">
        <v>67.245780767626215</v>
      </c>
      <c r="AI16" s="11">
        <v>165.52849050566681</v>
      </c>
      <c r="AJ16" s="11">
        <v>31.057009941359492</v>
      </c>
      <c r="AK16" s="11">
        <f t="shared" si="6"/>
        <v>263.83128121465251</v>
      </c>
      <c r="AL16" s="11"/>
      <c r="AM16" s="11">
        <v>63.853408851556537</v>
      </c>
      <c r="AN16" s="11">
        <v>164.69114016116905</v>
      </c>
      <c r="AO16" s="11">
        <v>21.76508927854875</v>
      </c>
      <c r="AP16" s="11">
        <f t="shared" si="7"/>
        <v>250.30963829127433</v>
      </c>
      <c r="AQ16" s="11"/>
      <c r="AR16" s="11">
        <v>74.583019569366556</v>
      </c>
      <c r="AS16" s="11">
        <v>144.21978135482888</v>
      </c>
      <c r="AT16" s="11">
        <v>31.11178468728782</v>
      </c>
      <c r="AU16" s="11">
        <f t="shared" si="8"/>
        <v>249.91458561148323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3519.8897820875973</v>
      </c>
      <c r="C18" s="34">
        <f t="shared" ref="C18:D18" si="9">SUM(C8:C16)</f>
        <v>1337.6142440223994</v>
      </c>
      <c r="D18" s="34">
        <f t="shared" si="9"/>
        <v>721.37997389000316</v>
      </c>
      <c r="E18" s="34">
        <f t="shared" si="0"/>
        <v>5578.884</v>
      </c>
      <c r="F18" s="34"/>
      <c r="G18" s="34">
        <f>SUM(G8:G16)</f>
        <v>3833.1564817136809</v>
      </c>
      <c r="H18" s="34">
        <f t="shared" ref="H18:I18" si="10">SUM(H8:H16)</f>
        <v>1397.652349801521</v>
      </c>
      <c r="I18" s="34">
        <f t="shared" si="10"/>
        <v>711.65116848479761</v>
      </c>
      <c r="J18" s="34">
        <f t="shared" ref="J18" si="11">SUM(G18:I18)</f>
        <v>5942.4599999999991</v>
      </c>
      <c r="K18" s="34"/>
      <c r="L18" s="34">
        <f>SUM(L8:L16)</f>
        <v>4182.3763094925416</v>
      </c>
      <c r="M18" s="34">
        <f t="shared" ref="M18:N18" si="12">SUM(M8:M16)</f>
        <v>1489.9263359122635</v>
      </c>
      <c r="N18" s="34">
        <f t="shared" si="12"/>
        <v>813.48135459519222</v>
      </c>
      <c r="O18" s="34">
        <f>SUM(L18:N18)</f>
        <v>6485.7839999999969</v>
      </c>
      <c r="Q18" s="231" t="str">
        <f>name!E3</f>
        <v>All occupations</v>
      </c>
      <c r="R18" s="34">
        <f>SUM(R8:R16)</f>
        <v>2053.2736853954602</v>
      </c>
      <c r="S18" s="34">
        <f t="shared" ref="S18:T18" si="13">SUM(S8:S16)</f>
        <v>423.20167907071499</v>
      </c>
      <c r="T18" s="34">
        <f t="shared" si="13"/>
        <v>475.00524104064141</v>
      </c>
      <c r="U18" s="34">
        <f t="shared" ref="U18" si="14">SUM(R18:T18)</f>
        <v>2951.4806055068166</v>
      </c>
      <c r="V18" s="34"/>
      <c r="W18" s="34">
        <f>SUM(W8:W16)</f>
        <v>2197.5768788790974</v>
      </c>
      <c r="X18" s="34">
        <f t="shared" ref="X18:Y18" si="15">SUM(X8:X16)</f>
        <v>486.26425131575127</v>
      </c>
      <c r="Y18" s="34">
        <f t="shared" si="15"/>
        <v>431.78640737386212</v>
      </c>
      <c r="Z18" s="34">
        <f t="shared" ref="Z18" si="16">SUM(W18:Y18)</f>
        <v>3115.6275375687105</v>
      </c>
      <c r="AA18" s="34"/>
      <c r="AB18" s="34">
        <f>SUM(AB8:AB16)</f>
        <v>2363.436154171934</v>
      </c>
      <c r="AC18" s="34">
        <f t="shared" ref="AC18:AD18" si="17">SUM(AC8:AC16)</f>
        <v>547.97679730876246</v>
      </c>
      <c r="AD18" s="34">
        <f t="shared" si="17"/>
        <v>497.52420754011968</v>
      </c>
      <c r="AE18" s="34">
        <f t="shared" ref="AE18" si="18">SUM(AB18:AD18)</f>
        <v>3408.9371590208161</v>
      </c>
      <c r="AG18" s="231" t="str">
        <f>name!E3</f>
        <v>All occupations</v>
      </c>
      <c r="AH18" s="34">
        <f>SUM(AH8:AH16)</f>
        <v>1466.616096692137</v>
      </c>
      <c r="AI18" s="34">
        <f t="shared" ref="AI18:AJ18" si="19">SUM(AI8:AI16)</f>
        <v>914.41256495168432</v>
      </c>
      <c r="AJ18" s="34">
        <f t="shared" si="19"/>
        <v>246.37473284936169</v>
      </c>
      <c r="AK18" s="34">
        <f t="shared" si="6"/>
        <v>2627.4033944931834</v>
      </c>
      <c r="AL18" s="34"/>
      <c r="AM18" s="34">
        <f>SUM(AM8:AM16)</f>
        <v>1635.5796028345831</v>
      </c>
      <c r="AN18" s="34">
        <f t="shared" ref="AN18:AO18" si="20">SUM(AN8:AN16)</f>
        <v>911.38809848576966</v>
      </c>
      <c r="AO18" s="34">
        <f t="shared" si="20"/>
        <v>279.86476111093549</v>
      </c>
      <c r="AP18" s="34">
        <f t="shared" si="7"/>
        <v>2826.8324624312881</v>
      </c>
      <c r="AQ18" s="34"/>
      <c r="AR18" s="34">
        <f>SUM(AR8:AR16)</f>
        <v>1818.940155320608</v>
      </c>
      <c r="AS18" s="34">
        <f t="shared" ref="AS18:AT18" si="21">SUM(AS8:AS16)</f>
        <v>941.9495386035012</v>
      </c>
      <c r="AT18" s="34">
        <f t="shared" si="21"/>
        <v>315.9571470550726</v>
      </c>
      <c r="AU18" s="34">
        <f t="shared" si="8"/>
        <v>3076.8468409791822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13.77293460974491</v>
      </c>
      <c r="C26" s="18">
        <f t="shared" ref="C26:O26" si="22">C8/C$18*100</f>
        <v>4.4631297104703629</v>
      </c>
      <c r="D26" s="18">
        <f t="shared" si="22"/>
        <v>11.430733796073724</v>
      </c>
      <c r="E26" s="18">
        <f t="shared" si="22"/>
        <v>11.237921441492905</v>
      </c>
      <c r="F26" s="18"/>
      <c r="G26" s="18">
        <f t="shared" si="22"/>
        <v>14.178621382738354</v>
      </c>
      <c r="H26" s="18">
        <f t="shared" si="22"/>
        <v>6.2024777490752045</v>
      </c>
      <c r="I26" s="18">
        <f t="shared" si="22"/>
        <v>13.403957801008657</v>
      </c>
      <c r="J26" s="18">
        <f t="shared" si="22"/>
        <v>12.209880131629506</v>
      </c>
      <c r="K26" s="18"/>
      <c r="L26" s="18">
        <f t="shared" si="22"/>
        <v>14.412012857357082</v>
      </c>
      <c r="M26" s="18">
        <f t="shared" si="22"/>
        <v>7.1800362624146654</v>
      </c>
      <c r="N26" s="18">
        <f t="shared" si="22"/>
        <v>14.279368731716399</v>
      </c>
      <c r="O26" s="18">
        <f t="shared" si="22"/>
        <v>12.734032845609683</v>
      </c>
      <c r="Q26" t="str">
        <f>$A$8</f>
        <v>Managers, directors and senior officials</v>
      </c>
      <c r="R26" s="18">
        <f>R8/R$18*100</f>
        <v>15.884421198124368</v>
      </c>
      <c r="S26" s="18">
        <f t="shared" ref="S26:U26" si="23">S8/S$18*100</f>
        <v>5.882143272872173</v>
      </c>
      <c r="T26" s="18">
        <f t="shared" si="23"/>
        <v>11.808840663067894</v>
      </c>
      <c r="U26" s="18">
        <f t="shared" si="23"/>
        <v>13.79431668738359</v>
      </c>
      <c r="V26" s="18"/>
      <c r="W26" s="18">
        <f t="shared" ref="W26:Z26" si="24">W8/W$18*100</f>
        <v>16.326100749542114</v>
      </c>
      <c r="X26" s="18">
        <f t="shared" si="24"/>
        <v>7.4978041751797706</v>
      </c>
      <c r="Y26" s="18">
        <f t="shared" si="24"/>
        <v>14.128694329547967</v>
      </c>
      <c r="Z26" s="18">
        <f t="shared" si="24"/>
        <v>14.64371247156277</v>
      </c>
      <c r="AA26" s="18"/>
      <c r="AB26" s="18">
        <f t="shared" ref="AB26:AE26" si="25">AB8/AB$18*100</f>
        <v>15.91869534178427</v>
      </c>
      <c r="AC26" s="18">
        <f t="shared" si="25"/>
        <v>8.6825837684914404</v>
      </c>
      <c r="AD26" s="18">
        <f t="shared" si="25"/>
        <v>15.121860167459115</v>
      </c>
      <c r="AE26" s="18">
        <f t="shared" si="25"/>
        <v>14.6392156007142</v>
      </c>
      <c r="AG26" t="str">
        <f>$A$8</f>
        <v>Managers, directors and senior officials</v>
      </c>
      <c r="AH26" s="18">
        <f>AH8/AH$18*100</f>
        <v>10.816837333325191</v>
      </c>
      <c r="AI26" s="18">
        <f t="shared" ref="AI26:AK26" si="26">AI8/AI$18*100</f>
        <v>3.8063923194391101</v>
      </c>
      <c r="AJ26" s="18">
        <f t="shared" si="26"/>
        <v>10.701751804217025</v>
      </c>
      <c r="AK26" s="18">
        <f t="shared" si="26"/>
        <v>8.36620748844323</v>
      </c>
      <c r="AL26" s="18"/>
      <c r="AM26" s="18">
        <f t="shared" ref="AM26:AP26" si="27">AM8/AM$18*100</f>
        <v>11.2932521862902</v>
      </c>
      <c r="AN26" s="18">
        <f t="shared" si="27"/>
        <v>5.5113660965906615</v>
      </c>
      <c r="AO26" s="18">
        <f t="shared" si="27"/>
        <v>12.285805659565767</v>
      </c>
      <c r="AP26" s="18">
        <f t="shared" si="27"/>
        <v>9.5274024252572467</v>
      </c>
      <c r="AQ26" s="18"/>
      <c r="AR26" s="18">
        <f t="shared" ref="AR26:AU26" si="28">AR8/AR$18*100</f>
        <v>12.454308066390432</v>
      </c>
      <c r="AS26" s="18">
        <f t="shared" si="28"/>
        <v>6.3059329942025473</v>
      </c>
      <c r="AT26" s="18">
        <f t="shared" si="28"/>
        <v>12.952733497052204</v>
      </c>
      <c r="AU26" s="18">
        <f t="shared" si="28"/>
        <v>10.623219852872436</v>
      </c>
    </row>
    <row r="27" spans="1:47" x14ac:dyDescent="0.2">
      <c r="A27" t="str">
        <f>$A$9</f>
        <v>Professional occupations</v>
      </c>
      <c r="B27" s="18">
        <f t="shared" ref="B27:B34" si="29">B9/B$18*100</f>
        <v>31.421610285969294</v>
      </c>
      <c r="C27" s="18">
        <f t="shared" ref="C27:O27" si="30">C9/C$18*100</f>
        <v>19.141525798672614</v>
      </c>
      <c r="D27" s="18">
        <f t="shared" si="30"/>
        <v>21.622107301083368</v>
      </c>
      <c r="E27" s="18">
        <f t="shared" si="30"/>
        <v>27.210162058083831</v>
      </c>
      <c r="F27" s="18"/>
      <c r="G27" s="18">
        <f t="shared" si="30"/>
        <v>34.750946125939009</v>
      </c>
      <c r="H27" s="18">
        <f t="shared" si="30"/>
        <v>21.206905468934565</v>
      </c>
      <c r="I27" s="18">
        <f t="shared" si="30"/>
        <v>26.346374435944007</v>
      </c>
      <c r="J27" s="18">
        <f t="shared" si="30"/>
        <v>30.558913951743676</v>
      </c>
      <c r="K27" s="18"/>
      <c r="L27" s="18">
        <f t="shared" si="30"/>
        <v>38.157517935478282</v>
      </c>
      <c r="M27" s="18">
        <f t="shared" si="30"/>
        <v>24.179019658021737</v>
      </c>
      <c r="N27" s="18">
        <f t="shared" si="30"/>
        <v>23.122956187712887</v>
      </c>
      <c r="O27" s="18">
        <f t="shared" si="30"/>
        <v>33.060637068584789</v>
      </c>
      <c r="Q27" t="str">
        <f>$A$9</f>
        <v>Professional occupations</v>
      </c>
      <c r="R27" s="18">
        <f t="shared" ref="R27:U27" si="31">R9/R$18*100</f>
        <v>29.463388847714526</v>
      </c>
      <c r="S27" s="18">
        <f t="shared" si="31"/>
        <v>12.841014037936452</v>
      </c>
      <c r="T27" s="18">
        <f t="shared" si="31"/>
        <v>20.53349562034683</v>
      </c>
      <c r="U27" s="18">
        <f t="shared" si="31"/>
        <v>25.642810459520277</v>
      </c>
      <c r="V27" s="18"/>
      <c r="W27" s="18">
        <f t="shared" ref="W27:Z27" si="32">W9/W$18*100</f>
        <v>32.485233701529069</v>
      </c>
      <c r="X27" s="18">
        <f t="shared" si="32"/>
        <v>16.500562647341042</v>
      </c>
      <c r="Y27" s="18">
        <f t="shared" si="32"/>
        <v>25.484375017195511</v>
      </c>
      <c r="Z27" s="18">
        <f t="shared" si="32"/>
        <v>29.020233603680985</v>
      </c>
      <c r="AA27" s="18"/>
      <c r="AB27" s="18">
        <f t="shared" ref="AB27:AE27" si="33">AB9/AB$18*100</f>
        <v>35.807382690534318</v>
      </c>
      <c r="AC27" s="18">
        <f t="shared" si="33"/>
        <v>20.562465636347721</v>
      </c>
      <c r="AD27" s="18">
        <f t="shared" si="33"/>
        <v>21.973023492035072</v>
      </c>
      <c r="AE27" s="18">
        <f t="shared" si="33"/>
        <v>31.33772287902103</v>
      </c>
      <c r="AG27" t="str">
        <f>$A$9</f>
        <v>Professional occupations</v>
      </c>
      <c r="AH27" s="18">
        <f t="shared" ref="AH27:AK27" si="34">AH9/AH$18*100</f>
        <v>34.163135187008024</v>
      </c>
      <c r="AI27" s="18">
        <f>AI9/AI$18*100</f>
        <v>22.057482182418521</v>
      </c>
      <c r="AJ27" s="18">
        <f t="shared" si="34"/>
        <v>23.720927451297715</v>
      </c>
      <c r="AK27" s="18">
        <f t="shared" si="34"/>
        <v>28.970838722682085</v>
      </c>
      <c r="AL27" s="18"/>
      <c r="AM27" s="18">
        <f t="shared" ref="AM27:AP27" si="35">AM9/AM$18*100</f>
        <v>37.795174135045499</v>
      </c>
      <c r="AN27" s="18">
        <f t="shared" si="35"/>
        <v>23.717939212275869</v>
      </c>
      <c r="AO27" s="18">
        <f t="shared" si="35"/>
        <v>27.676301185929685</v>
      </c>
      <c r="AP27" s="18">
        <f t="shared" si="35"/>
        <v>32.254789079701112</v>
      </c>
      <c r="AQ27" s="18"/>
      <c r="AR27" s="18">
        <f t="shared" ref="AR27:AU27" si="36">AR9/AR$18*100</f>
        <v>41.211161338119652</v>
      </c>
      <c r="AS27" s="18">
        <f t="shared" si="36"/>
        <v>26.282940949845052</v>
      </c>
      <c r="AT27" s="18">
        <f t="shared" si="36"/>
        <v>24.933706026651816</v>
      </c>
      <c r="AU27" s="18">
        <f t="shared" si="36"/>
        <v>34.969508879941799</v>
      </c>
    </row>
    <row r="28" spans="1:47" x14ac:dyDescent="0.2">
      <c r="A28" t="str">
        <f>$A$10</f>
        <v>Associate professional occupations</v>
      </c>
      <c r="B28" s="18">
        <f t="shared" si="29"/>
        <v>19.150937053985722</v>
      </c>
      <c r="C28" s="18">
        <f t="shared" ref="C28:O28" si="37">C10/C$18*100</f>
        <v>11.767133297347796</v>
      </c>
      <c r="D28" s="18">
        <f t="shared" si="37"/>
        <v>19.712724043732681</v>
      </c>
      <c r="E28" s="18">
        <f t="shared" si="37"/>
        <v>17.453210556006983</v>
      </c>
      <c r="F28" s="18"/>
      <c r="G28" s="18">
        <f t="shared" si="37"/>
        <v>19.849643949514643</v>
      </c>
      <c r="H28" s="18">
        <f t="shared" si="37"/>
        <v>12.201011334576567</v>
      </c>
      <c r="I28" s="18">
        <f t="shared" si="37"/>
        <v>21.897764802426646</v>
      </c>
      <c r="J28" s="18">
        <f t="shared" si="37"/>
        <v>18.295980694084431</v>
      </c>
      <c r="K28" s="18"/>
      <c r="L28" s="18">
        <f t="shared" si="37"/>
        <v>19.084373418019247</v>
      </c>
      <c r="M28" s="18">
        <f t="shared" si="37"/>
        <v>12.500892429540405</v>
      </c>
      <c r="N28" s="18">
        <f t="shared" si="37"/>
        <v>20.689538196203923</v>
      </c>
      <c r="O28" s="18">
        <f t="shared" si="37"/>
        <v>17.773332210262993</v>
      </c>
      <c r="Q28" t="str">
        <f>$A$10</f>
        <v>Associate professional occupations</v>
      </c>
      <c r="R28" s="18">
        <f t="shared" ref="R28:U28" si="38">R10/R$18*100</f>
        <v>19.850357784754287</v>
      </c>
      <c r="S28" s="18">
        <f t="shared" si="38"/>
        <v>10.336243072791468</v>
      </c>
      <c r="T28" s="18">
        <f t="shared" si="38"/>
        <v>16.721341253926269</v>
      </c>
      <c r="U28" s="18">
        <f t="shared" si="38"/>
        <v>17.982587228466471</v>
      </c>
      <c r="V28" s="18"/>
      <c r="W28" s="18">
        <f t="shared" ref="W28:Z28" si="39">W10/W$18*100</f>
        <v>20.202923359917239</v>
      </c>
      <c r="X28" s="18">
        <f t="shared" si="39"/>
        <v>11.198156872934465</v>
      </c>
      <c r="Y28" s="18">
        <f t="shared" si="39"/>
        <v>18.825500629512597</v>
      </c>
      <c r="Z28" s="18">
        <f t="shared" si="39"/>
        <v>18.606632280097283</v>
      </c>
      <c r="AA28" s="18"/>
      <c r="AB28" s="18">
        <f t="shared" ref="AB28:AE28" si="40">AB10/AB$18*100</f>
        <v>18.945660290224357</v>
      </c>
      <c r="AC28" s="18">
        <f t="shared" si="40"/>
        <v>9.5372983428967704</v>
      </c>
      <c r="AD28" s="18">
        <f t="shared" si="40"/>
        <v>17.422616546348813</v>
      </c>
      <c r="AE28" s="18">
        <f t="shared" si="40"/>
        <v>17.211009604778056</v>
      </c>
      <c r="AG28" t="str">
        <f>$A$10</f>
        <v>Associate professional occupations</v>
      </c>
      <c r="AH28" s="18">
        <f t="shared" ref="AH28:AK28" si="41">AH10/AH$18*100</f>
        <v>18.171742713526623</v>
      </c>
      <c r="AI28" s="18">
        <f t="shared" si="41"/>
        <v>12.429367357561203</v>
      </c>
      <c r="AJ28" s="18">
        <f t="shared" si="41"/>
        <v>25.480046393243267</v>
      </c>
      <c r="AK28" s="18">
        <f t="shared" si="41"/>
        <v>16.858537889812432</v>
      </c>
      <c r="AL28" s="18"/>
      <c r="AM28" s="18">
        <f t="shared" ref="AM28:AP28" si="42">AM10/AM$18*100</f>
        <v>19.374975114846318</v>
      </c>
      <c r="AN28" s="18">
        <f t="shared" si="42"/>
        <v>12.73607677462266</v>
      </c>
      <c r="AO28" s="18">
        <f t="shared" si="42"/>
        <v>26.637775314861774</v>
      </c>
      <c r="AP28" s="18">
        <f t="shared" si="42"/>
        <v>17.953592296882213</v>
      </c>
      <c r="AQ28" s="18"/>
      <c r="AR28" s="18">
        <f t="shared" ref="AR28:AU28" si="43">AR10/AR$18*100</f>
        <v>19.264610035661519</v>
      </c>
      <c r="AS28" s="18">
        <f t="shared" si="43"/>
        <v>14.22495590594469</v>
      </c>
      <c r="AT28" s="18">
        <f t="shared" si="43"/>
        <v>25.83382000811849</v>
      </c>
      <c r="AU28" s="18">
        <f t="shared" si="43"/>
        <v>18.396347434701319</v>
      </c>
    </row>
    <row r="29" spans="1:47" x14ac:dyDescent="0.2">
      <c r="A29" t="str">
        <f>$A$11</f>
        <v>Administrative and secretarial occupations</v>
      </c>
      <c r="B29" s="18">
        <f t="shared" si="29"/>
        <v>9.1152169894057025</v>
      </c>
      <c r="C29" s="18">
        <f t="shared" ref="C29:O29" si="44">C11/C$18*100</f>
        <v>12.019393949469173</v>
      </c>
      <c r="D29" s="18">
        <f t="shared" si="44"/>
        <v>2.9062682150368935</v>
      </c>
      <c r="E29" s="18">
        <f t="shared" si="44"/>
        <v>9.0086826295236957</v>
      </c>
      <c r="F29" s="18"/>
      <c r="G29" s="18">
        <f t="shared" si="44"/>
        <v>8.2643596610154528</v>
      </c>
      <c r="H29" s="18">
        <f t="shared" si="44"/>
        <v>11.238125130617634</v>
      </c>
      <c r="I29" s="18">
        <f t="shared" si="44"/>
        <v>2.6937114459680376</v>
      </c>
      <c r="J29" s="18">
        <f t="shared" si="44"/>
        <v>8.2966580668763026</v>
      </c>
      <c r="K29" s="18"/>
      <c r="L29" s="18">
        <f t="shared" si="44"/>
        <v>6.1909191625232776</v>
      </c>
      <c r="M29" s="18">
        <f t="shared" si="44"/>
        <v>9.3129548171934591</v>
      </c>
      <c r="N29" s="18">
        <f t="shared" si="44"/>
        <v>2.0738210069720138</v>
      </c>
      <c r="O29" s="18">
        <f t="shared" si="44"/>
        <v>6.3917307465925264</v>
      </c>
      <c r="Q29" t="str">
        <f>$A$11</f>
        <v>Administrative and secretarial occupations</v>
      </c>
      <c r="R29" s="18">
        <f t="shared" ref="R29:U29" si="45">R11/R$18*100</f>
        <v>4.1789334989928246</v>
      </c>
      <c r="S29" s="18">
        <f t="shared" si="45"/>
        <v>4.6198557722334668</v>
      </c>
      <c r="T29" s="18">
        <f t="shared" si="45"/>
        <v>1.1193611059691495</v>
      </c>
      <c r="U29" s="18">
        <f t="shared" si="45"/>
        <v>3.7497543699512934</v>
      </c>
      <c r="V29" s="18"/>
      <c r="W29" s="18">
        <f t="shared" ref="W29:Z29" si="46">W11/W$18*100</f>
        <v>4.304462233387472</v>
      </c>
      <c r="X29" s="18">
        <f t="shared" si="46"/>
        <v>4.7363376485090374</v>
      </c>
      <c r="Y29" s="18">
        <f t="shared" si="46"/>
        <v>1.2048915279248735</v>
      </c>
      <c r="Z29" s="18">
        <f t="shared" si="46"/>
        <v>3.9423050402341135</v>
      </c>
      <c r="AA29" s="18"/>
      <c r="AB29" s="18">
        <f t="shared" ref="AB29:AE29" si="47">AB11/AB$18*100</f>
        <v>3.9403821493622768</v>
      </c>
      <c r="AC29" s="18">
        <f t="shared" si="47"/>
        <v>3.0342211111773558</v>
      </c>
      <c r="AD29" s="18">
        <f t="shared" si="47"/>
        <v>1.2363332911459162</v>
      </c>
      <c r="AE29" s="18">
        <f t="shared" si="47"/>
        <v>3.4000715179355949</v>
      </c>
      <c r="AG29" t="str">
        <f>$A$11</f>
        <v>Administrative and secretarial occupations</v>
      </c>
      <c r="AH29" s="18">
        <f t="shared" ref="AH29:AK29" si="48">AH11/AH$18*100</f>
        <v>16.026051404340144</v>
      </c>
      <c r="AI29" s="18">
        <f t="shared" si="48"/>
        <v>15.443993633441663</v>
      </c>
      <c r="AJ29" s="18">
        <f t="shared" si="48"/>
        <v>6.3513870884033752</v>
      </c>
      <c r="AK29" s="18">
        <f t="shared" si="48"/>
        <v>14.916273674131354</v>
      </c>
      <c r="AL29" s="18"/>
      <c r="AM29" s="18">
        <f t="shared" ref="AM29:AP29" si="49">AM11/AM$18*100</f>
        <v>13.584907199396676</v>
      </c>
      <c r="AN29" s="18">
        <f t="shared" si="49"/>
        <v>14.70710484129687</v>
      </c>
      <c r="AO29" s="18">
        <f t="shared" si="49"/>
        <v>4.9907216200488183</v>
      </c>
      <c r="AP29" s="18">
        <f t="shared" si="49"/>
        <v>13.095860841855703</v>
      </c>
      <c r="AQ29" s="18"/>
      <c r="AR29" s="18">
        <f t="shared" ref="AR29:AU29" si="50">AR11/AR$18*100</f>
        <v>9.1151498073018544</v>
      </c>
      <c r="AS29" s="18">
        <f t="shared" si="50"/>
        <v>12.965592507826216</v>
      </c>
      <c r="AT29" s="18">
        <f t="shared" si="50"/>
        <v>3.3925770978678984</v>
      </c>
      <c r="AU29" s="18">
        <f t="shared" si="50"/>
        <v>9.7062858215700665</v>
      </c>
    </row>
    <row r="30" spans="1:47" x14ac:dyDescent="0.2">
      <c r="A30" t="str">
        <f>$A$12</f>
        <v>Skilled trades occupations</v>
      </c>
      <c r="B30" s="18">
        <f t="shared" si="29"/>
        <v>6.8860535762996511</v>
      </c>
      <c r="C30" s="18">
        <f t="shared" ref="C30:O30" si="51">C12/C$18*100</f>
        <v>2.7903571740164517</v>
      </c>
      <c r="D30" s="18">
        <f t="shared" si="51"/>
        <v>21.993112942128619</v>
      </c>
      <c r="E30" s="18">
        <f t="shared" si="51"/>
        <v>7.8574787294290447</v>
      </c>
      <c r="F30" s="18"/>
      <c r="G30" s="18">
        <f t="shared" si="51"/>
        <v>5.6973503787407429</v>
      </c>
      <c r="H30" s="18">
        <f t="shared" si="51"/>
        <v>2.4078588199834705</v>
      </c>
      <c r="I30" s="18">
        <f t="shared" si="51"/>
        <v>15.429605117462874</v>
      </c>
      <c r="J30" s="18">
        <f t="shared" si="51"/>
        <v>6.0891754562429803</v>
      </c>
      <c r="K30" s="18"/>
      <c r="L30" s="18">
        <f t="shared" si="51"/>
        <v>5.4466123401031723</v>
      </c>
      <c r="M30" s="18">
        <f t="shared" si="51"/>
        <v>2.7344965665664804</v>
      </c>
      <c r="N30" s="18">
        <f t="shared" si="51"/>
        <v>17.218959180337727</v>
      </c>
      <c r="O30" s="18">
        <f t="shared" si="51"/>
        <v>6.3001301164156542</v>
      </c>
      <c r="Q30" t="str">
        <f>$A$12</f>
        <v>Skilled trades occupations</v>
      </c>
      <c r="R30" s="18">
        <f t="shared" ref="R30:U30" si="52">R12/R$18*100</f>
        <v>10.594782975515612</v>
      </c>
      <c r="S30" s="18">
        <f t="shared" si="52"/>
        <v>6.1739485563546292</v>
      </c>
      <c r="T30" s="18">
        <f t="shared" si="52"/>
        <v>30.90288398162328</v>
      </c>
      <c r="U30" s="18">
        <f t="shared" si="52"/>
        <v>13.22924035595506</v>
      </c>
      <c r="V30" s="18"/>
      <c r="W30" s="18">
        <f t="shared" ref="W30:Z30" si="53">W12/W$18*100</f>
        <v>8.7649754639787574</v>
      </c>
      <c r="X30" s="18">
        <f t="shared" si="53"/>
        <v>4.5690680826455203</v>
      </c>
      <c r="Y30" s="18">
        <f t="shared" si="53"/>
        <v>22.034608674213835</v>
      </c>
      <c r="Z30" s="18">
        <f t="shared" si="53"/>
        <v>9.9491117078511664</v>
      </c>
      <c r="AA30" s="18"/>
      <c r="AB30" s="18">
        <f t="shared" ref="AB30:AE30" si="54">AB12/AB$18*100</f>
        <v>8.2770492949523664</v>
      </c>
      <c r="AC30" s="18">
        <f t="shared" si="54"/>
        <v>4.8566932756375234</v>
      </c>
      <c r="AD30" s="18">
        <f t="shared" si="54"/>
        <v>23.938180999969724</v>
      </c>
      <c r="AE30" s="18">
        <f t="shared" si="54"/>
        <v>10.012932395038627</v>
      </c>
      <c r="AG30" t="str">
        <f>$A$12</f>
        <v>Skilled trades occupations</v>
      </c>
      <c r="AH30" s="18">
        <f t="shared" ref="AH30:AK30" si="55">AH12/AH$18*100</f>
        <v>1.6938042215858227</v>
      </c>
      <c r="AI30" s="18">
        <f t="shared" si="55"/>
        <v>1.2243883660852308</v>
      </c>
      <c r="AJ30" s="18">
        <f t="shared" si="55"/>
        <v>4.8152640154705191</v>
      </c>
      <c r="AK30" s="18">
        <f t="shared" si="55"/>
        <v>1.8231368802378176</v>
      </c>
      <c r="AL30" s="18"/>
      <c r="AM30" s="18">
        <f t="shared" ref="AM30:AP30" si="56">AM12/AM$18*100</f>
        <v>1.5756665739871687</v>
      </c>
      <c r="AN30" s="18">
        <f t="shared" si="56"/>
        <v>1.2547619057368598</v>
      </c>
      <c r="AO30" s="18">
        <f t="shared" si="56"/>
        <v>5.2391447496047157</v>
      </c>
      <c r="AP30" s="18">
        <f t="shared" si="56"/>
        <v>1.8349001008415349</v>
      </c>
      <c r="AQ30" s="18"/>
      <c r="AR30" s="18">
        <f t="shared" ref="AR30:AU30" si="57">AR12/AR$18*100</f>
        <v>1.7688898973789458</v>
      </c>
      <c r="AS30" s="18">
        <f t="shared" si="57"/>
        <v>1.4999139183069559</v>
      </c>
      <c r="AT30" s="18">
        <f t="shared" si="57"/>
        <v>6.6384879289119958</v>
      </c>
      <c r="AU30" s="18">
        <f t="shared" si="57"/>
        <v>2.1865975599276872</v>
      </c>
    </row>
    <row r="31" spans="1:47" x14ac:dyDescent="0.2">
      <c r="A31" t="str">
        <f>$A$13</f>
        <v>Caring, leisure and other service occupations</v>
      </c>
      <c r="B31" s="18">
        <f t="shared" si="29"/>
        <v>5.5257321328476579</v>
      </c>
      <c r="C31" s="18">
        <f t="shared" ref="C31:O31" si="58">C13/C$18*100</f>
        <v>9.8141248774291103</v>
      </c>
      <c r="D31" s="18">
        <f t="shared" si="58"/>
        <v>4.646587651928404</v>
      </c>
      <c r="E31" s="18">
        <f t="shared" si="58"/>
        <v>6.4402551801853312</v>
      </c>
      <c r="F31" s="18"/>
      <c r="G31" s="18">
        <f t="shared" si="58"/>
        <v>5.0974304330861955</v>
      </c>
      <c r="H31" s="18">
        <f t="shared" si="58"/>
        <v>8.8768181019048384</v>
      </c>
      <c r="I31" s="18">
        <f t="shared" si="58"/>
        <v>5.4911574630808868</v>
      </c>
      <c r="J31" s="18">
        <f t="shared" si="58"/>
        <v>6.0334849218156172</v>
      </c>
      <c r="K31" s="18"/>
      <c r="L31" s="18">
        <f t="shared" si="58"/>
        <v>5.5165155792312852</v>
      </c>
      <c r="M31" s="18">
        <f t="shared" si="58"/>
        <v>8.5216112234104884</v>
      </c>
      <c r="N31" s="18">
        <f t="shared" si="58"/>
        <v>6.2584288255197382</v>
      </c>
      <c r="O31" s="18">
        <f t="shared" si="58"/>
        <v>6.2999064129039262</v>
      </c>
      <c r="Q31" t="str">
        <f>$A$13</f>
        <v>Caring, leisure and other service occupations</v>
      </c>
      <c r="R31" s="18">
        <f t="shared" ref="R31:U31" si="59">R13/R$18*100</f>
        <v>3.0165744915400161</v>
      </c>
      <c r="S31" s="18">
        <f t="shared" si="59"/>
        <v>6.5756134673663054</v>
      </c>
      <c r="T31" s="18">
        <f t="shared" si="59"/>
        <v>1.3905599323453899</v>
      </c>
      <c r="U31" s="18">
        <f t="shared" si="59"/>
        <v>3.2652042238353296</v>
      </c>
      <c r="V31" s="18"/>
      <c r="W31" s="18">
        <f t="shared" ref="W31:Z31" si="60">W13/W$18*100</f>
        <v>2.9162596034280868</v>
      </c>
      <c r="X31" s="18">
        <f t="shared" si="60"/>
        <v>6.6508483165061332</v>
      </c>
      <c r="Y31" s="18">
        <f t="shared" si="60"/>
        <v>1.945854265456981</v>
      </c>
      <c r="Z31" s="18">
        <f t="shared" si="60"/>
        <v>3.3646409112426707</v>
      </c>
      <c r="AA31" s="18"/>
      <c r="AB31" s="18">
        <f t="shared" ref="AB31:AE31" si="61">AB13/AB$18*100</f>
        <v>3.4799310768679756</v>
      </c>
      <c r="AC31" s="18">
        <f t="shared" si="61"/>
        <v>7.0762352413053495</v>
      </c>
      <c r="AD31" s="18">
        <f t="shared" si="61"/>
        <v>2.5821549843712264</v>
      </c>
      <c r="AE31" s="18">
        <f t="shared" si="61"/>
        <v>3.926998836734342</v>
      </c>
      <c r="AG31" t="str">
        <f>$A$13</f>
        <v>Caring, leisure and other service occupations</v>
      </c>
      <c r="AH31" s="18">
        <f t="shared" ref="AH31:AK31" si="62">AH13/AH$18*100</f>
        <v>9.0385719066820656</v>
      </c>
      <c r="AI31" s="18">
        <f t="shared" si="62"/>
        <v>11.312948842627646</v>
      </c>
      <c r="AJ31" s="18">
        <f t="shared" si="62"/>
        <v>10.924139793288528</v>
      </c>
      <c r="AK31" s="18">
        <f t="shared" si="62"/>
        <v>10.006932965105579</v>
      </c>
      <c r="AL31" s="18"/>
      <c r="AM31" s="18">
        <f t="shared" ref="AM31:AP31" si="63">AM13/AM$18*100</f>
        <v>8.0280677287794564</v>
      </c>
      <c r="AN31" s="18">
        <f t="shared" si="63"/>
        <v>10.06446750499312</v>
      </c>
      <c r="AO31" s="18">
        <f t="shared" si="63"/>
        <v>10.96099126665251</v>
      </c>
      <c r="AP31" s="18">
        <f t="shared" si="63"/>
        <v>8.9749835791731769</v>
      </c>
      <c r="AQ31" s="18"/>
      <c r="AR31" s="18">
        <f t="shared" ref="AR31:AU31" si="64">AR13/AR$18*100</f>
        <v>8.1627474686269537</v>
      </c>
      <c r="AS31" s="18">
        <f t="shared" si="64"/>
        <v>9.3624550999892815</v>
      </c>
      <c r="AT31" s="18">
        <f t="shared" si="64"/>
        <v>12.047300027091506</v>
      </c>
      <c r="AU31" s="18">
        <f t="shared" si="64"/>
        <v>8.9289267149844207</v>
      </c>
    </row>
    <row r="32" spans="1:47" x14ac:dyDescent="0.2">
      <c r="A32" t="str">
        <f>$A$14</f>
        <v>Sales and customer service occupations</v>
      </c>
      <c r="B32" s="18">
        <f t="shared" si="29"/>
        <v>4.3371473270434047</v>
      </c>
      <c r="C32" s="18">
        <f t="shared" ref="C32:O32" si="65">C14/C$18*100</f>
        <v>16.411751140481766</v>
      </c>
      <c r="D32" s="18">
        <f t="shared" si="65"/>
        <v>3.2837399879522291</v>
      </c>
      <c r="E32" s="18">
        <f t="shared" si="65"/>
        <v>7.0959885384780206</v>
      </c>
      <c r="F32" s="18"/>
      <c r="G32" s="18">
        <f t="shared" si="65"/>
        <v>3.7689204574154997</v>
      </c>
      <c r="H32" s="18">
        <f t="shared" si="65"/>
        <v>14.452272758496978</v>
      </c>
      <c r="I32" s="18">
        <f t="shared" si="65"/>
        <v>2.198874103600136</v>
      </c>
      <c r="J32" s="18">
        <f t="shared" si="65"/>
        <v>6.0935952764460062</v>
      </c>
      <c r="K32" s="18"/>
      <c r="L32" s="18">
        <f t="shared" si="65"/>
        <v>3.4164909134958945</v>
      </c>
      <c r="M32" s="18">
        <f t="shared" si="65"/>
        <v>13.671057393134985</v>
      </c>
      <c r="N32" s="18">
        <f t="shared" si="65"/>
        <v>1.8360772201951834</v>
      </c>
      <c r="O32" s="18">
        <f t="shared" si="65"/>
        <v>5.5739651046392247</v>
      </c>
      <c r="Q32" t="str">
        <f>$A$14</f>
        <v>Sales and customer service occupations</v>
      </c>
      <c r="R32" s="18">
        <f t="shared" ref="R32:U32" si="66">R14/R$18*100</f>
        <v>3.9413267668821907</v>
      </c>
      <c r="S32" s="18">
        <f t="shared" si="66"/>
        <v>19.699024640067691</v>
      </c>
      <c r="T32" s="18">
        <f t="shared" si="66"/>
        <v>3.1732490821913957</v>
      </c>
      <c r="U32" s="18">
        <f t="shared" si="66"/>
        <v>6.0771508209874634</v>
      </c>
      <c r="V32" s="18"/>
      <c r="W32" s="18">
        <f t="shared" ref="W32:Z32" si="67">W14/W$18*100</f>
        <v>3.6071684907339274</v>
      </c>
      <c r="X32" s="18">
        <f t="shared" si="67"/>
        <v>16.643861287043645</v>
      </c>
      <c r="Y32" s="18">
        <f t="shared" si="67"/>
        <v>2.2213511302526525</v>
      </c>
      <c r="Z32" s="18">
        <f t="shared" si="67"/>
        <v>5.4497830181919769</v>
      </c>
      <c r="AA32" s="18"/>
      <c r="AB32" s="18">
        <f>AB14/AB$18*100</f>
        <v>3.4356033379140318</v>
      </c>
      <c r="AC32" s="18">
        <f t="shared" ref="AC32:AE32" si="68">AC14/AC$18*100</f>
        <v>15.593672964480174</v>
      </c>
      <c r="AD32" s="18">
        <f t="shared" si="68"/>
        <v>1.8284836340603881</v>
      </c>
      <c r="AE32" s="18">
        <f t="shared" si="68"/>
        <v>5.1554235706885132</v>
      </c>
      <c r="AG32" t="str">
        <f>$A$14</f>
        <v>Sales and customer service occupations</v>
      </c>
      <c r="AH32" s="18">
        <f t="shared" ref="AH32:AK32" si="69">AH14/AH$18*100</f>
        <v>4.8912991205158542</v>
      </c>
      <c r="AI32" s="18">
        <f t="shared" si="69"/>
        <v>14.890359464654424</v>
      </c>
      <c r="AJ32" s="18">
        <f t="shared" si="69"/>
        <v>3.4967641025468637</v>
      </c>
      <c r="AK32" s="18">
        <f t="shared" si="69"/>
        <v>8.2404948482570273</v>
      </c>
      <c r="AL32" s="18"/>
      <c r="AM32" s="18">
        <f t="shared" ref="AM32:AP32" si="70">AM14/AM$18*100</f>
        <v>3.9862515989121294</v>
      </c>
      <c r="AN32" s="18">
        <f t="shared" si="70"/>
        <v>13.282967215889464</v>
      </c>
      <c r="AO32" s="18">
        <f t="shared" si="70"/>
        <v>2.1641956590964053</v>
      </c>
      <c r="AP32" s="18">
        <f t="shared" si="70"/>
        <v>6.8031807320747912</v>
      </c>
      <c r="AQ32" s="18"/>
      <c r="AR32" s="18">
        <f t="shared" ref="AR32:AU32" si="71">AR14/AR$18*100</f>
        <v>3.3916572240907876</v>
      </c>
      <c r="AS32" s="18">
        <f t="shared" si="71"/>
        <v>12.552580574510886</v>
      </c>
      <c r="AT32" s="18">
        <f t="shared" si="71"/>
        <v>1.8480345155414513</v>
      </c>
      <c r="AU32" s="18">
        <f t="shared" si="71"/>
        <v>6.0376806749677385</v>
      </c>
    </row>
    <row r="33" spans="1:47" x14ac:dyDescent="0.2">
      <c r="A33" t="str">
        <f>$A$15</f>
        <v>Process, plant and machine operatives</v>
      </c>
      <c r="B33" s="18">
        <f t="shared" si="29"/>
        <v>3.4398187082640441</v>
      </c>
      <c r="C33" s="18">
        <f t="shared" ref="C33:O33" si="72">C15/C$18*100</f>
        <v>2.6061417577055033</v>
      </c>
      <c r="D33" s="18">
        <f t="shared" si="72"/>
        <v>8.5659772727751591</v>
      </c>
      <c r="E33" s="18">
        <f t="shared" si="72"/>
        <v>3.9027733005163259</v>
      </c>
      <c r="F33" s="18"/>
      <c r="G33" s="18">
        <f t="shared" si="72"/>
        <v>2.9304946041295299</v>
      </c>
      <c r="H33" s="18">
        <f t="shared" si="72"/>
        <v>3.0887690900319336</v>
      </c>
      <c r="I33" s="18">
        <f t="shared" si="72"/>
        <v>8.3035056930861266</v>
      </c>
      <c r="J33" s="18">
        <f t="shared" si="72"/>
        <v>3.6111760604410339</v>
      </c>
      <c r="K33" s="18"/>
      <c r="L33" s="18">
        <f t="shared" si="72"/>
        <v>2.580341317065673</v>
      </c>
      <c r="M33" s="18">
        <f t="shared" si="72"/>
        <v>3.956457695337138</v>
      </c>
      <c r="N33" s="18">
        <f t="shared" si="72"/>
        <v>9.3367849315454006</v>
      </c>
      <c r="O33" s="18">
        <f t="shared" si="72"/>
        <v>3.7438942409712288</v>
      </c>
      <c r="Q33" t="str">
        <f>$A$15</f>
        <v>Process, plant and machine operatives</v>
      </c>
      <c r="R33" s="18">
        <f t="shared" ref="R33:U33" si="73">R15/R$18*100</f>
        <v>5.4586350917545339</v>
      </c>
      <c r="S33" s="18">
        <f t="shared" si="73"/>
        <v>6.6536567266927626</v>
      </c>
      <c r="T33" s="18">
        <f t="shared" si="73"/>
        <v>12.021335204743995</v>
      </c>
      <c r="U33" s="18">
        <f t="shared" si="73"/>
        <v>6.6861722487732411</v>
      </c>
      <c r="V33" s="18"/>
      <c r="W33" s="18">
        <f t="shared" ref="W33:Z33" si="74">W15/W$18*100</f>
        <v>4.7709224118318767</v>
      </c>
      <c r="X33" s="18">
        <f t="shared" si="74"/>
        <v>7.6503852197637361</v>
      </c>
      <c r="Y33" s="18">
        <f t="shared" si="74"/>
        <v>12.215412013364208</v>
      </c>
      <c r="Z33" s="18">
        <f t="shared" si="74"/>
        <v>6.2520395192603484</v>
      </c>
      <c r="AA33" s="18"/>
      <c r="AB33" s="18">
        <f t="shared" ref="AB33:AE33" si="75">AB15/AB$18*100</f>
        <v>4.1574562377064641</v>
      </c>
      <c r="AC33" s="18">
        <f t="shared" si="75"/>
        <v>8.1878559232318686</v>
      </c>
      <c r="AD33" s="18">
        <f t="shared" si="75"/>
        <v>13.674415178853957</v>
      </c>
      <c r="AE33" s="18">
        <f t="shared" si="75"/>
        <v>6.1943031031761597</v>
      </c>
      <c r="AG33" t="str">
        <f>$A$15</f>
        <v>Process, plant and machine operatives</v>
      </c>
      <c r="AH33" s="18">
        <f t="shared" ref="AH33:AK33" si="76">AH15/AH$18*100</f>
        <v>0.61346042321899408</v>
      </c>
      <c r="AI33" s="18">
        <f t="shared" si="76"/>
        <v>0.73290073216276141</v>
      </c>
      <c r="AJ33" s="18">
        <f t="shared" si="76"/>
        <v>1.904120724522393</v>
      </c>
      <c r="AK33" s="18">
        <f t="shared" si="76"/>
        <v>0.7760558613950187</v>
      </c>
      <c r="AL33" s="18"/>
      <c r="AM33" s="18">
        <f t="shared" ref="AM33:AP33" si="77">AM15/AM$18*100</f>
        <v>0.45768215865550571</v>
      </c>
      <c r="AN33" s="18">
        <f t="shared" si="77"/>
        <v>0.65495318240789757</v>
      </c>
      <c r="AO33" s="18">
        <f t="shared" si="77"/>
        <v>2.2680621120115219</v>
      </c>
      <c r="AP33" s="18">
        <f t="shared" si="77"/>
        <v>0.70051650611437188</v>
      </c>
      <c r="AQ33" s="18"/>
      <c r="AR33" s="18">
        <f t="shared" ref="AR33:AU33" si="78">AR15/AR$18*100</f>
        <v>0.53112028479402806</v>
      </c>
      <c r="AS33" s="18">
        <f t="shared" si="78"/>
        <v>1.4948523183682576</v>
      </c>
      <c r="AT33" s="18">
        <f t="shared" si="78"/>
        <v>2.506504080142224</v>
      </c>
      <c r="AU33" s="18">
        <f t="shared" si="78"/>
        <v>1.0290077819150008</v>
      </c>
    </row>
    <row r="34" spans="1:47" x14ac:dyDescent="0.2">
      <c r="A34" t="str">
        <f>$A$16</f>
        <v>Elementary occupations</v>
      </c>
      <c r="B34" s="18">
        <f t="shared" si="29"/>
        <v>6.3505493164396105</v>
      </c>
      <c r="C34" s="18">
        <f t="shared" ref="C34:O34" si="79">C16/C$18*100</f>
        <v>20.986442294407219</v>
      </c>
      <c r="D34" s="18">
        <f t="shared" si="79"/>
        <v>5.8387487892889149</v>
      </c>
      <c r="E34" s="18">
        <f t="shared" si="79"/>
        <v>9.7935275662838475</v>
      </c>
      <c r="F34" s="18"/>
      <c r="G34" s="18">
        <f t="shared" si="79"/>
        <v>5.4622330074205809</v>
      </c>
      <c r="H34" s="18">
        <f t="shared" si="79"/>
        <v>20.3257615463788</v>
      </c>
      <c r="I34" s="18">
        <f t="shared" si="79"/>
        <v>4.2350491374226111</v>
      </c>
      <c r="J34" s="18">
        <f t="shared" si="79"/>
        <v>8.8111354407204558</v>
      </c>
      <c r="K34" s="18"/>
      <c r="L34" s="18">
        <f t="shared" si="79"/>
        <v>5.1952164767260935</v>
      </c>
      <c r="M34" s="18">
        <f t="shared" si="79"/>
        <v>17.943473954380647</v>
      </c>
      <c r="N34" s="18">
        <f t="shared" si="79"/>
        <v>5.1840657197967284</v>
      </c>
      <c r="O34" s="18">
        <f t="shared" si="79"/>
        <v>8.1223712540199902</v>
      </c>
      <c r="Q34" t="str">
        <f>$A$16</f>
        <v>Elementary occupations</v>
      </c>
      <c r="R34" s="18">
        <f t="shared" ref="R34:U34" si="80">R16/R$18*100</f>
        <v>7.6115793447216253</v>
      </c>
      <c r="S34" s="18">
        <f t="shared" si="80"/>
        <v>27.218500453685042</v>
      </c>
      <c r="T34" s="18">
        <f t="shared" si="80"/>
        <v>2.3289331557858053</v>
      </c>
      <c r="U34" s="18">
        <f t="shared" si="80"/>
        <v>9.5727636051272658</v>
      </c>
      <c r="V34" s="18"/>
      <c r="W34" s="18">
        <f t="shared" ref="W34:Z34" si="81">W16/W$18*100</f>
        <v>6.6219539856514684</v>
      </c>
      <c r="X34" s="18">
        <f t="shared" si="81"/>
        <v>24.552975750076644</v>
      </c>
      <c r="Y34" s="18">
        <f t="shared" si="81"/>
        <v>1.9393124125313788</v>
      </c>
      <c r="Z34" s="18">
        <f t="shared" si="81"/>
        <v>8.7715414478787128</v>
      </c>
      <c r="AA34" s="18"/>
      <c r="AB34" s="18">
        <f t="shared" ref="AB34:AE34" si="82">AB16/AB$18*100</f>
        <v>6.0378395806539569</v>
      </c>
      <c r="AC34" s="18">
        <f t="shared" si="82"/>
        <v>22.468973736431792</v>
      </c>
      <c r="AD34" s="18">
        <f t="shared" si="82"/>
        <v>2.2229317057558009</v>
      </c>
      <c r="AE34" s="18">
        <f t="shared" si="82"/>
        <v>8.1223224919134829</v>
      </c>
      <c r="AG34" t="str">
        <f>$A$16</f>
        <v>Elementary occupations</v>
      </c>
      <c r="AH34" s="18">
        <f t="shared" ref="AH34:AK34" si="83">AH16/AH$18*100</f>
        <v>4.5850976897972799</v>
      </c>
      <c r="AI34" s="18">
        <f t="shared" si="83"/>
        <v>18.102167101609435</v>
      </c>
      <c r="AJ34" s="18">
        <f t="shared" si="83"/>
        <v>12.605598627010325</v>
      </c>
      <c r="AK34" s="18">
        <f t="shared" si="83"/>
        <v>10.041521669935447</v>
      </c>
      <c r="AL34" s="18"/>
      <c r="AM34" s="18">
        <f t="shared" ref="AM34:AP34" si="84">AM16/AM$18*100</f>
        <v>3.9040233040870502</v>
      </c>
      <c r="AN34" s="18">
        <f t="shared" si="84"/>
        <v>18.070363266186597</v>
      </c>
      <c r="AO34" s="18">
        <f t="shared" si="84"/>
        <v>7.777002432228791</v>
      </c>
      <c r="AP34" s="18">
        <f t="shared" si="84"/>
        <v>8.8547744380998523</v>
      </c>
      <c r="AQ34" s="18"/>
      <c r="AR34" s="18">
        <f t="shared" ref="AR34:AU34" si="85">AR16/AR$18*100</f>
        <v>4.1003558776358142</v>
      </c>
      <c r="AS34" s="18">
        <f t="shared" si="85"/>
        <v>15.31077573100611</v>
      </c>
      <c r="AT34" s="18">
        <f t="shared" si="85"/>
        <v>9.8468368186224033</v>
      </c>
      <c r="AU34" s="18">
        <f t="shared" si="85"/>
        <v>8.1224252791195113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58.696626528059767</v>
      </c>
      <c r="C44" s="27">
        <f t="shared" ref="C44:E44" si="93">H8-C8</f>
        <v>26.989617269418844</v>
      </c>
      <c r="D44" s="27">
        <f t="shared" si="93"/>
        <v>12.930397840534894</v>
      </c>
      <c r="E44" s="27">
        <f t="shared" si="93"/>
        <v>98.616641638013562</v>
      </c>
      <c r="F44" s="27"/>
      <c r="G44" s="27">
        <f>L8-G8</f>
        <v>59.275866917044482</v>
      </c>
      <c r="H44" s="27">
        <f t="shared" ref="H44:J44" si="94">M8-H8</f>
        <v>20.288175195900578</v>
      </c>
      <c r="I44" s="27">
        <f t="shared" si="94"/>
        <v>20.770579872321591</v>
      </c>
      <c r="J44" s="27">
        <f t="shared" si="94"/>
        <v>100.33462198526661</v>
      </c>
      <c r="K44" s="27"/>
      <c r="L44" s="27">
        <f>L8-B8</f>
        <v>117.97249344510425</v>
      </c>
      <c r="M44" s="27">
        <f t="shared" ref="M44:O44" si="95">M8-C8</f>
        <v>47.277792465319422</v>
      </c>
      <c r="N44" s="27">
        <f t="shared" si="95"/>
        <v>33.700977712856485</v>
      </c>
      <c r="O44" s="27">
        <f t="shared" si="95"/>
        <v>198.95126362328017</v>
      </c>
      <c r="Q44" t="str">
        <f>$A$8</f>
        <v>Managers, directors and senior officials</v>
      </c>
      <c r="R44" s="27">
        <f>W8-R8</f>
        <v>32.627974755978528</v>
      </c>
      <c r="S44" s="27">
        <f t="shared" ref="S44:S52" si="96">X8-S8</f>
        <v>11.565812241418904</v>
      </c>
      <c r="T44" s="27">
        <f t="shared" ref="T44:T52" si="97">Y8-T8</f>
        <v>4.9131695986788131</v>
      </c>
      <c r="U44" s="27">
        <f t="shared" ref="U44:U52" si="98">Z8-U8</f>
        <v>49.106956596076259</v>
      </c>
      <c r="V44" s="27"/>
      <c r="W44" s="27">
        <f>AB8-W8</f>
        <v>17.449585685768454</v>
      </c>
      <c r="X44" s="27">
        <f t="shared" ref="X44:X52" si="99">AC8-X8</f>
        <v>11.119403120670803</v>
      </c>
      <c r="Y44" s="27">
        <f t="shared" ref="Y44:Y52" si="100">AD8-Y8</f>
        <v>14.22913330908623</v>
      </c>
      <c r="Z44" s="27">
        <f t="shared" ref="Z44:Z52" si="101">AE8-Z8</f>
        <v>42.798122115525473</v>
      </c>
      <c r="AA44" s="27"/>
      <c r="AB44" s="27">
        <f>AB8-R8</f>
        <v>50.077560441746982</v>
      </c>
      <c r="AC44" s="27">
        <f t="shared" ref="AC44:AC52" si="102">AC8-S8</f>
        <v>22.685215362089707</v>
      </c>
      <c r="AD44" s="27">
        <f t="shared" ref="AD44:AD52" si="103">AD8-T8</f>
        <v>19.142302907765043</v>
      </c>
      <c r="AE44" s="27">
        <f t="shared" ref="AE44:AE52" si="104">AE8-U8</f>
        <v>91.905078711601732</v>
      </c>
      <c r="AG44" t="str">
        <f>$A$8</f>
        <v>Managers, directors and senior officials</v>
      </c>
      <c r="AH44" s="27">
        <f>AM8-AH8</f>
        <v>26.068651772081353</v>
      </c>
      <c r="AI44" s="27">
        <f t="shared" ref="AI44:AI52" si="105">AN8-AI8</f>
        <v>15.42380502799994</v>
      </c>
      <c r="AJ44" s="27">
        <f t="shared" ref="AJ44:AJ52" si="106">AO8-AJ8</f>
        <v>8.0172282418560847</v>
      </c>
      <c r="AK44" s="27">
        <f t="shared" ref="AK44:AK52" si="107">AP8-AK8</f>
        <v>49.50968504193736</v>
      </c>
      <c r="AL44" s="27"/>
      <c r="AM44" s="27">
        <f>AR8-AM8</f>
        <v>41.826281231276027</v>
      </c>
      <c r="AN44" s="27">
        <f t="shared" ref="AN44:AN52" si="108">AS8-AN8</f>
        <v>9.1687720752298176</v>
      </c>
      <c r="AO44" s="27">
        <f t="shared" ref="AO44:AO52" si="109">AT8-AO8</f>
        <v>6.541446563235354</v>
      </c>
      <c r="AP44" s="27">
        <f t="shared" ref="AP44:AP52" si="110">AU8-AP8</f>
        <v>57.536499869741192</v>
      </c>
      <c r="AQ44" s="27"/>
      <c r="AR44" s="27">
        <f>AR8-AH8</f>
        <v>67.89493300335738</v>
      </c>
      <c r="AS44" s="27">
        <f t="shared" ref="AS44:AS52" si="111">AS8-AI8</f>
        <v>24.592577103229758</v>
      </c>
      <c r="AT44" s="27">
        <f t="shared" ref="AT44:AT52" si="112">AT8-AJ8</f>
        <v>14.558674805091439</v>
      </c>
      <c r="AU44" s="27">
        <f t="shared" ref="AU44:AU52" si="113">AU8-AK8</f>
        <v>107.04618491167855</v>
      </c>
    </row>
    <row r="45" spans="1:47" x14ac:dyDescent="0.2">
      <c r="A45" t="str">
        <f>$A$9</f>
        <v>Professional occupations</v>
      </c>
      <c r="B45" s="27">
        <f t="shared" ref="B45:B54" si="114">G9-B9</f>
        <v>226.05209406004178</v>
      </c>
      <c r="C45" s="27">
        <f t="shared" ref="C45:C54" si="115">H9-C9</f>
        <v>40.359037000483966</v>
      </c>
      <c r="D45" s="27">
        <f t="shared" ref="D45:D54" si="116">I9-D9</f>
        <v>31.516729523751877</v>
      </c>
      <c r="E45" s="27">
        <f t="shared" ref="E45:E54" si="117">J9-E9</f>
        <v>297.9278605842776</v>
      </c>
      <c r="F45" s="27"/>
      <c r="G45" s="27">
        <f t="shared" ref="G45:G54" si="118">L9-G9</f>
        <v>263.83284654055092</v>
      </c>
      <c r="H45" s="27">
        <f t="shared" ref="H45:H54" si="119">M9-H9</f>
        <v>63.850769043517971</v>
      </c>
      <c r="I45" s="27">
        <f t="shared" ref="I45:I54" si="120">N9-I9</f>
        <v>0.60665569148406462</v>
      </c>
      <c r="J45" s="27">
        <f t="shared" ref="J45:J54" si="121">O9-J9</f>
        <v>328.2902712755531</v>
      </c>
      <c r="K45" s="27"/>
      <c r="L45" s="27">
        <f t="shared" ref="L45:L54" si="122">L9-B9</f>
        <v>489.8849406005927</v>
      </c>
      <c r="M45" s="27">
        <f t="shared" ref="M45:M54" si="123">M9-C9</f>
        <v>104.20980604400194</v>
      </c>
      <c r="N45" s="27">
        <f t="shared" ref="N45:N54" si="124">N9-D9</f>
        <v>32.123385215235942</v>
      </c>
      <c r="O45" s="27">
        <f t="shared" ref="O45:O54" si="125">O9-E9</f>
        <v>626.21813185983069</v>
      </c>
      <c r="Q45" t="str">
        <f>$A$9</f>
        <v>Professional occupations</v>
      </c>
      <c r="R45" s="27">
        <f t="shared" ref="R45:R52" si="126">W9-R9</f>
        <v>108.92397483878017</v>
      </c>
      <c r="S45" s="27">
        <f t="shared" si="96"/>
        <v>25.892950401726139</v>
      </c>
      <c r="T45" s="27">
        <f t="shared" si="97"/>
        <v>12.502886962932536</v>
      </c>
      <c r="U45" s="27">
        <f t="shared" si="98"/>
        <v>147.31981220343891</v>
      </c>
      <c r="V45" s="27"/>
      <c r="W45" s="27">
        <f t="shared" ref="W45:W52" si="127">AB9-W9</f>
        <v>132.39664349614782</v>
      </c>
      <c r="X45" s="27">
        <f t="shared" si="99"/>
        <v>32.441203221793657</v>
      </c>
      <c r="Y45" s="27">
        <f t="shared" si="100"/>
        <v>-0.71695632707871937</v>
      </c>
      <c r="Z45" s="27">
        <f t="shared" si="101"/>
        <v>164.12089039086254</v>
      </c>
      <c r="AA45" s="27"/>
      <c r="AB45" s="27">
        <f t="shared" ref="AB45:AB52" si="128">AB9-R9</f>
        <v>241.32061833492799</v>
      </c>
      <c r="AC45" s="27">
        <f t="shared" si="102"/>
        <v>58.334153623519796</v>
      </c>
      <c r="AD45" s="27">
        <f t="shared" si="103"/>
        <v>11.785930635853816</v>
      </c>
      <c r="AE45" s="27">
        <f t="shared" si="104"/>
        <v>311.44070259430146</v>
      </c>
      <c r="AG45" t="str">
        <f>$A$9</f>
        <v>Professional occupations</v>
      </c>
      <c r="AH45" s="27">
        <f t="shared" ref="AH45:AH52" si="129">AM9-AH9</f>
        <v>117.1281192212611</v>
      </c>
      <c r="AI45" s="27">
        <f t="shared" si="105"/>
        <v>14.466086598757784</v>
      </c>
      <c r="AJ45" s="27">
        <f t="shared" si="106"/>
        <v>19.013842560819477</v>
      </c>
      <c r="AK45" s="27">
        <f t="shared" si="107"/>
        <v>150.60804838083845</v>
      </c>
      <c r="AL45" s="27"/>
      <c r="AM45" s="27">
        <f t="shared" ref="AM45:AM52" si="130">AR9-AM9</f>
        <v>131.43620304440367</v>
      </c>
      <c r="AN45" s="27">
        <f t="shared" si="108"/>
        <v>31.409565821724357</v>
      </c>
      <c r="AO45" s="27">
        <f t="shared" si="109"/>
        <v>1.3236120185626561</v>
      </c>
      <c r="AP45" s="27">
        <f t="shared" si="110"/>
        <v>164.16938088469078</v>
      </c>
      <c r="AQ45" s="27"/>
      <c r="AR45" s="27">
        <f t="shared" ref="AR45:AR52" si="131">AR9-AH9</f>
        <v>248.56432226566477</v>
      </c>
      <c r="AS45" s="27">
        <f t="shared" si="111"/>
        <v>45.87565242048214</v>
      </c>
      <c r="AT45" s="27">
        <f t="shared" si="112"/>
        <v>20.337454579382133</v>
      </c>
      <c r="AU45" s="27">
        <f t="shared" si="113"/>
        <v>314.77742926552924</v>
      </c>
    </row>
    <row r="46" spans="1:47" x14ac:dyDescent="0.2">
      <c r="A46" t="str">
        <f>$A$10</f>
        <v>Associate professional occupations</v>
      </c>
      <c r="B46" s="27">
        <f t="shared" si="114"/>
        <v>86.776037110637162</v>
      </c>
      <c r="C46" s="27">
        <f t="shared" si="115"/>
        <v>13.128870518832571</v>
      </c>
      <c r="D46" s="27">
        <f t="shared" si="116"/>
        <v>13.632055528834798</v>
      </c>
      <c r="E46" s="27">
        <f t="shared" si="117"/>
        <v>113.53696315830462</v>
      </c>
      <c r="F46" s="27"/>
      <c r="G46" s="27">
        <f t="shared" si="118"/>
        <v>37.312399002420875</v>
      </c>
      <c r="H46" s="27">
        <f t="shared" si="119"/>
        <v>15.726366914525585</v>
      </c>
      <c r="I46" s="27">
        <f t="shared" si="120"/>
        <v>12.469836489447374</v>
      </c>
      <c r="J46" s="27">
        <f t="shared" si="121"/>
        <v>65.50860240639372</v>
      </c>
      <c r="K46" s="27"/>
      <c r="L46" s="27">
        <f t="shared" si="122"/>
        <v>124.08843611305804</v>
      </c>
      <c r="M46" s="27">
        <f t="shared" si="123"/>
        <v>28.855237433358155</v>
      </c>
      <c r="N46" s="27">
        <f t="shared" si="124"/>
        <v>26.101892018282172</v>
      </c>
      <c r="O46" s="27">
        <f t="shared" si="125"/>
        <v>179.04556556469834</v>
      </c>
      <c r="Q46" t="str">
        <f>$A$10</f>
        <v>Associate professional occupations</v>
      </c>
      <c r="R46" s="27">
        <f t="shared" si="126"/>
        <v>36.392599763996429</v>
      </c>
      <c r="S46" s="27">
        <f t="shared" si="96"/>
        <v>10.70947944245416</v>
      </c>
      <c r="T46" s="27">
        <f t="shared" si="97"/>
        <v>1.8587055098755485</v>
      </c>
      <c r="U46" s="27">
        <f t="shared" si="98"/>
        <v>48.960784716326089</v>
      </c>
      <c r="V46" s="27"/>
      <c r="W46" s="27">
        <f>AB10-W10</f>
        <v>3.7938123305523845</v>
      </c>
      <c r="X46" s="27">
        <f t="shared" si="99"/>
        <v>-2.190451670150722</v>
      </c>
      <c r="Y46" s="27">
        <f t="shared" si="100"/>
        <v>5.3957820666594642</v>
      </c>
      <c r="Z46" s="27">
        <f t="shared" si="101"/>
        <v>6.9991427270610984</v>
      </c>
      <c r="AA46" s="27"/>
      <c r="AB46" s="27">
        <f t="shared" si="128"/>
        <v>40.186412094548814</v>
      </c>
      <c r="AC46" s="27">
        <f t="shared" si="102"/>
        <v>8.5190277723034384</v>
      </c>
      <c r="AD46" s="27">
        <f t="shared" si="103"/>
        <v>7.2544875765350127</v>
      </c>
      <c r="AE46" s="27">
        <f t="shared" si="104"/>
        <v>55.959927443387187</v>
      </c>
      <c r="AG46" t="str">
        <f>$A$10</f>
        <v>Associate professional occupations</v>
      </c>
      <c r="AH46" s="27">
        <f t="shared" si="129"/>
        <v>50.383437346640733</v>
      </c>
      <c r="AI46" s="27">
        <f t="shared" si="105"/>
        <v>2.4193910763784032</v>
      </c>
      <c r="AJ46" s="27">
        <f t="shared" si="106"/>
        <v>11.773350018959128</v>
      </c>
      <c r="AK46" s="27">
        <f t="shared" si="107"/>
        <v>64.576178441978243</v>
      </c>
      <c r="AL46" s="27"/>
      <c r="AM46" s="27">
        <f t="shared" si="130"/>
        <v>33.518586671868377</v>
      </c>
      <c r="AN46" s="27">
        <f t="shared" si="108"/>
        <v>17.916818584676307</v>
      </c>
      <c r="AO46" s="27">
        <f t="shared" si="109"/>
        <v>7.0740544227880662</v>
      </c>
      <c r="AP46" s="27">
        <f t="shared" si="110"/>
        <v>58.509459679332792</v>
      </c>
      <c r="AQ46" s="27"/>
      <c r="AR46" s="27">
        <f t="shared" si="131"/>
        <v>83.90202401850911</v>
      </c>
      <c r="AS46" s="27">
        <f t="shared" si="111"/>
        <v>20.33620966105471</v>
      </c>
      <c r="AT46" s="27">
        <f t="shared" si="112"/>
        <v>18.847404441747194</v>
      </c>
      <c r="AU46" s="27">
        <f t="shared" si="113"/>
        <v>123.08563812131104</v>
      </c>
    </row>
    <row r="47" spans="1:47" x14ac:dyDescent="0.2">
      <c r="A47" t="str">
        <f>$A$11</f>
        <v>Administrative and secretarial occupations</v>
      </c>
      <c r="B47" s="27">
        <f t="shared" si="114"/>
        <v>-4.0597534068594427</v>
      </c>
      <c r="C47" s="27">
        <f t="shared" si="115"/>
        <v>-3.7032055515534523</v>
      </c>
      <c r="D47" s="27">
        <f t="shared" si="116"/>
        <v>-1.7954079099663289</v>
      </c>
      <c r="E47" s="27">
        <f t="shared" si="117"/>
        <v>-9.5583668683792098</v>
      </c>
      <c r="F47" s="27"/>
      <c r="G47" s="27">
        <f t="shared" si="118"/>
        <v>-57.85830162513696</v>
      </c>
      <c r="H47" s="27">
        <f t="shared" si="119"/>
        <v>-18.313753488737461</v>
      </c>
      <c r="I47" s="27">
        <f t="shared" si="120"/>
        <v>-2.2996817614446812</v>
      </c>
      <c r="J47" s="27">
        <f t="shared" si="121"/>
        <v>-78.471736875319095</v>
      </c>
      <c r="K47" s="27"/>
      <c r="L47" s="27">
        <f t="shared" si="122"/>
        <v>-61.918055031996403</v>
      </c>
      <c r="M47" s="27">
        <f t="shared" si="123"/>
        <v>-22.016959040290914</v>
      </c>
      <c r="N47" s="27">
        <f t="shared" si="124"/>
        <v>-4.0950896714110101</v>
      </c>
      <c r="O47" s="27">
        <f t="shared" si="125"/>
        <v>-88.030103743698305</v>
      </c>
      <c r="Q47" t="str">
        <f>$A$11</f>
        <v>Administrative and secretarial occupations</v>
      </c>
      <c r="R47" s="27">
        <f t="shared" si="126"/>
        <v>8.78892493601046</v>
      </c>
      <c r="S47" s="27">
        <f t="shared" si="96"/>
        <v>3.4798096075711555</v>
      </c>
      <c r="T47" s="27">
        <f t="shared" si="97"/>
        <v>-0.11446607834510214</v>
      </c>
      <c r="U47" s="27">
        <f t="shared" si="98"/>
        <v>12.154268465236512</v>
      </c>
      <c r="V47" s="27"/>
      <c r="W47" s="27">
        <f t="shared" si="127"/>
        <v>-1.4654504704407003</v>
      </c>
      <c r="X47" s="27">
        <f t="shared" si="99"/>
        <v>-6.404289138012512</v>
      </c>
      <c r="Y47" s="27">
        <f t="shared" si="100"/>
        <v>0.94849956814955316</v>
      </c>
      <c r="Z47" s="27">
        <f t="shared" si="101"/>
        <v>-6.9212400403036582</v>
      </c>
      <c r="AA47" s="27"/>
      <c r="AB47" s="27">
        <f t="shared" si="128"/>
        <v>7.3234744655697597</v>
      </c>
      <c r="AC47" s="27">
        <f t="shared" si="102"/>
        <v>-2.9244795304413564</v>
      </c>
      <c r="AD47" s="27">
        <f t="shared" si="103"/>
        <v>0.83403348980445102</v>
      </c>
      <c r="AE47" s="27">
        <f t="shared" si="104"/>
        <v>5.2330284249328543</v>
      </c>
      <c r="AG47" t="str">
        <f>$A$11</f>
        <v>Administrative and secretarial occupations</v>
      </c>
      <c r="AH47" s="27">
        <f t="shared" si="129"/>
        <v>-12.848678342870016</v>
      </c>
      <c r="AI47" s="27">
        <f t="shared" si="105"/>
        <v>-7.1830151591246363</v>
      </c>
      <c r="AJ47" s="27">
        <f t="shared" si="106"/>
        <v>-1.6809418316212295</v>
      </c>
      <c r="AK47" s="27">
        <f t="shared" si="107"/>
        <v>-21.712635333615879</v>
      </c>
      <c r="AL47" s="27"/>
      <c r="AM47" s="27">
        <f t="shared" si="130"/>
        <v>-56.392851154696359</v>
      </c>
      <c r="AN47" s="27">
        <f t="shared" si="108"/>
        <v>-11.909464350724946</v>
      </c>
      <c r="AO47" s="27">
        <f t="shared" si="109"/>
        <v>-3.2481813295942459</v>
      </c>
      <c r="AP47" s="27">
        <f>AU11-AP11</f>
        <v>-71.550496835015508</v>
      </c>
      <c r="AQ47" s="27"/>
      <c r="AR47" s="27">
        <f t="shared" si="131"/>
        <v>-69.241529497566376</v>
      </c>
      <c r="AS47" s="27">
        <f t="shared" si="111"/>
        <v>-19.092479509849582</v>
      </c>
      <c r="AT47" s="27">
        <f t="shared" si="112"/>
        <v>-4.9291231612154753</v>
      </c>
      <c r="AU47" s="27">
        <f t="shared" si="113"/>
        <v>-93.263132168631387</v>
      </c>
    </row>
    <row r="48" spans="1:47" x14ac:dyDescent="0.2">
      <c r="A48" t="str">
        <f>$A$12</f>
        <v>Skilled trades occupations</v>
      </c>
      <c r="B48" s="27">
        <f t="shared" si="114"/>
        <v>-23.993140892609262</v>
      </c>
      <c r="C48" s="27">
        <f t="shared" si="115"/>
        <v>-3.6707196413427994</v>
      </c>
      <c r="D48" s="27">
        <f t="shared" si="116"/>
        <v>-48.848947288511667</v>
      </c>
      <c r="E48" s="27">
        <f t="shared" si="117"/>
        <v>-76.512807822463742</v>
      </c>
      <c r="F48" s="27"/>
      <c r="G48" s="27">
        <f t="shared" si="118"/>
        <v>9.4094688537327045</v>
      </c>
      <c r="H48" s="27">
        <f t="shared" si="119"/>
        <v>7.0884891224884612</v>
      </c>
      <c r="I48" s="27">
        <f t="shared" si="120"/>
        <v>30.268057276389882</v>
      </c>
      <c r="J48" s="27">
        <f t="shared" si="121"/>
        <v>46.766015252611112</v>
      </c>
      <c r="K48" s="27"/>
      <c r="L48" s="27">
        <f t="shared" si="122"/>
        <v>-14.583672038876557</v>
      </c>
      <c r="M48" s="27">
        <f t="shared" si="123"/>
        <v>3.4177694811456618</v>
      </c>
      <c r="N48" s="27">
        <f t="shared" si="124"/>
        <v>-18.580890012121785</v>
      </c>
      <c r="O48" s="27">
        <f t="shared" si="125"/>
        <v>-29.74679256985263</v>
      </c>
      <c r="Q48" t="str">
        <f>$A$12</f>
        <v>Skilled trades occupations</v>
      </c>
      <c r="R48" s="27">
        <f t="shared" si="126"/>
        <v>-24.922816625197129</v>
      </c>
      <c r="S48" s="27">
        <f t="shared" si="96"/>
        <v>-3.910509251271769</v>
      </c>
      <c r="T48" s="27">
        <f t="shared" si="97"/>
        <v>-51.647873372142129</v>
      </c>
      <c r="U48" s="27">
        <f t="shared" si="98"/>
        <v>-80.481199248611006</v>
      </c>
      <c r="V48" s="27"/>
      <c r="W48" s="27">
        <f t="shared" si="127"/>
        <v>3.0057012997143033</v>
      </c>
      <c r="X48" s="27">
        <f t="shared" si="99"/>
        <v>4.3958075627653379</v>
      </c>
      <c r="Y48" s="27">
        <f t="shared" si="100"/>
        <v>23.955800146341559</v>
      </c>
      <c r="Z48" s="27">
        <f t="shared" si="101"/>
        <v>31.357309008821176</v>
      </c>
      <c r="AA48" s="27"/>
      <c r="AB48" s="27">
        <f t="shared" si="128"/>
        <v>-21.917115325482825</v>
      </c>
      <c r="AC48" s="27">
        <f t="shared" si="102"/>
        <v>0.48529831149356895</v>
      </c>
      <c r="AD48" s="27">
        <f t="shared" si="103"/>
        <v>-27.69207322580057</v>
      </c>
      <c r="AE48" s="27">
        <f t="shared" si="104"/>
        <v>-49.12389023978983</v>
      </c>
      <c r="AG48" t="str">
        <f>$A$12</f>
        <v>Skilled trades occupations</v>
      </c>
      <c r="AH48" s="27">
        <f t="shared" si="129"/>
        <v>0.92967573258799163</v>
      </c>
      <c r="AI48" s="27">
        <f t="shared" si="105"/>
        <v>0.23978960992899445</v>
      </c>
      <c r="AJ48" s="27">
        <f t="shared" si="106"/>
        <v>2.7989260836304179</v>
      </c>
      <c r="AK48" s="27">
        <f t="shared" si="107"/>
        <v>3.9683914261474058</v>
      </c>
      <c r="AL48" s="27"/>
      <c r="AM48" s="27">
        <f t="shared" si="130"/>
        <v>6.4037675540185184</v>
      </c>
      <c r="AN48" s="27">
        <f t="shared" si="108"/>
        <v>2.6926815597230949</v>
      </c>
      <c r="AO48" s="27">
        <f t="shared" si="109"/>
        <v>6.3122571300483639</v>
      </c>
      <c r="AP48" s="27">
        <f t="shared" si="110"/>
        <v>15.408706243789972</v>
      </c>
      <c r="AQ48" s="27"/>
      <c r="AR48" s="27">
        <f t="shared" si="131"/>
        <v>7.33344328660651</v>
      </c>
      <c r="AS48" s="27">
        <f t="shared" si="111"/>
        <v>2.9324711696520893</v>
      </c>
      <c r="AT48" s="27">
        <f t="shared" si="112"/>
        <v>9.1111832136787818</v>
      </c>
      <c r="AU48" s="27">
        <f t="shared" si="113"/>
        <v>19.377097669937378</v>
      </c>
    </row>
    <row r="49" spans="1:47" x14ac:dyDescent="0.2">
      <c r="A49" t="str">
        <f>$A$13</f>
        <v>Caring, leisure and other service occupations</v>
      </c>
      <c r="B49" s="27">
        <f t="shared" si="114"/>
        <v>0.89280431705347496</v>
      </c>
      <c r="C49" s="27">
        <f t="shared" si="115"/>
        <v>-7.2080754977578465</v>
      </c>
      <c r="D49" s="27">
        <f t="shared" si="116"/>
        <v>5.5583334590980726</v>
      </c>
      <c r="E49" s="27">
        <f t="shared" si="117"/>
        <v>-0.75693772160633443</v>
      </c>
      <c r="F49" s="27"/>
      <c r="G49" s="27">
        <f t="shared" si="118"/>
        <v>35.328955648545275</v>
      </c>
      <c r="H49" s="27">
        <f t="shared" si="119"/>
        <v>2.8986730727683323</v>
      </c>
      <c r="I49" s="27">
        <f t="shared" si="120"/>
        <v>11.833265336858645</v>
      </c>
      <c r="J49" s="27">
        <f t="shared" si="121"/>
        <v>50.060894058172266</v>
      </c>
      <c r="K49" s="27"/>
      <c r="L49" s="27">
        <f t="shared" si="122"/>
        <v>36.22175996559875</v>
      </c>
      <c r="M49" s="27">
        <f t="shared" si="123"/>
        <v>-4.3094024249895142</v>
      </c>
      <c r="N49" s="27">
        <f t="shared" si="124"/>
        <v>17.391598795956718</v>
      </c>
      <c r="O49" s="27">
        <f t="shared" si="125"/>
        <v>49.303956336565932</v>
      </c>
      <c r="Q49" t="str">
        <f>$A$13</f>
        <v>Caring, leisure and other service occupations</v>
      </c>
      <c r="R49" s="27">
        <f t="shared" si="126"/>
        <v>2.148516537883836</v>
      </c>
      <c r="S49" s="27">
        <f t="shared" si="96"/>
        <v>4.5125911693105323</v>
      </c>
      <c r="T49" s="27">
        <f t="shared" si="97"/>
        <v>1.7967016670959524</v>
      </c>
      <c r="U49" s="27">
        <f t="shared" si="98"/>
        <v>8.4578093742903064</v>
      </c>
      <c r="V49" s="27"/>
      <c r="W49" s="27">
        <f t="shared" si="127"/>
        <v>18.158902437935566</v>
      </c>
      <c r="X49" s="27">
        <f t="shared" si="99"/>
        <v>6.4354294729342385</v>
      </c>
      <c r="Y49" s="27">
        <f t="shared" si="100"/>
        <v>4.4449118979028945</v>
      </c>
      <c r="Z49" s="27">
        <f t="shared" si="101"/>
        <v>29.039243808772724</v>
      </c>
      <c r="AA49" s="27"/>
      <c r="AB49" s="27">
        <f t="shared" si="128"/>
        <v>20.307418975819402</v>
      </c>
      <c r="AC49" s="27">
        <f t="shared" si="102"/>
        <v>10.948020642244771</v>
      </c>
      <c r="AD49" s="27">
        <f t="shared" si="103"/>
        <v>6.2416135649988469</v>
      </c>
      <c r="AE49" s="27">
        <f t="shared" si="104"/>
        <v>37.497053183063031</v>
      </c>
      <c r="AG49" t="str">
        <f>$A$13</f>
        <v>Caring, leisure and other service occupations</v>
      </c>
      <c r="AH49" s="27">
        <f t="shared" si="129"/>
        <v>-1.2557122208302189</v>
      </c>
      <c r="AI49" s="27">
        <f t="shared" si="105"/>
        <v>-11.720666667068357</v>
      </c>
      <c r="AJ49" s="27">
        <f t="shared" si="106"/>
        <v>3.7616317920021238</v>
      </c>
      <c r="AK49" s="27">
        <f t="shared" si="107"/>
        <v>-9.2147470958964561</v>
      </c>
      <c r="AL49" s="27"/>
      <c r="AM49" s="27">
        <f t="shared" si="130"/>
        <v>17.170053210609751</v>
      </c>
      <c r="AN49" s="27">
        <f t="shared" si="108"/>
        <v>-3.5367564001659844</v>
      </c>
      <c r="AO49" s="27">
        <f t="shared" si="109"/>
        <v>7.3883534389557575</v>
      </c>
      <c r="AP49" s="27">
        <f t="shared" si="110"/>
        <v>21.021650249399528</v>
      </c>
      <c r="AQ49" s="27"/>
      <c r="AR49" s="27">
        <f t="shared" si="131"/>
        <v>15.914340989779532</v>
      </c>
      <c r="AS49" s="27">
        <f t="shared" si="111"/>
        <v>-15.257423067234342</v>
      </c>
      <c r="AT49" s="27">
        <f t="shared" si="112"/>
        <v>11.149985230957881</v>
      </c>
      <c r="AU49" s="27">
        <f t="shared" si="113"/>
        <v>11.806903153503072</v>
      </c>
    </row>
    <row r="50" spans="1:47" x14ac:dyDescent="0.2">
      <c r="A50" t="str">
        <f>$A$14</f>
        <v>Sales and customer service occupations</v>
      </c>
      <c r="B50" s="27">
        <f t="shared" si="114"/>
        <v>-8.1941867946310083</v>
      </c>
      <c r="C50" s="27">
        <f t="shared" si="115"/>
        <v>-17.533391139734505</v>
      </c>
      <c r="D50" s="27">
        <f t="shared" si="116"/>
        <v>-8.039929415925398</v>
      </c>
      <c r="E50" s="27">
        <f t="shared" si="117"/>
        <v>-33.767507350290884</v>
      </c>
      <c r="F50" s="27"/>
      <c r="G50" s="27">
        <f t="shared" si="118"/>
        <v>-1.5781122220375323</v>
      </c>
      <c r="H50" s="27">
        <f t="shared" si="119"/>
        <v>1.6961546891405703</v>
      </c>
      <c r="I50" s="27">
        <f t="shared" si="120"/>
        <v>-0.71216740952245772</v>
      </c>
      <c r="J50" s="27">
        <f t="shared" si="121"/>
        <v>-0.59412494241939839</v>
      </c>
      <c r="K50" s="27"/>
      <c r="L50" s="27">
        <f t="shared" si="122"/>
        <v>-9.7722990166685406</v>
      </c>
      <c r="M50" s="27">
        <f t="shared" si="123"/>
        <v>-15.837236450593934</v>
      </c>
      <c r="N50" s="27">
        <f t="shared" si="124"/>
        <v>-8.7520968254478557</v>
      </c>
      <c r="O50" s="27">
        <f t="shared" si="125"/>
        <v>-34.361632292710283</v>
      </c>
      <c r="Q50" t="str">
        <f>$A$14</f>
        <v>Sales and customer service occupations</v>
      </c>
      <c r="R50" s="27">
        <f t="shared" si="126"/>
        <v>-1.6559246252588196</v>
      </c>
      <c r="S50" s="27">
        <f t="shared" si="96"/>
        <v>-2.4334555598453989</v>
      </c>
      <c r="T50" s="27">
        <f t="shared" si="97"/>
        <v>-5.4816072112065708</v>
      </c>
      <c r="U50" s="27">
        <f t="shared" si="98"/>
        <v>-9.5709873963108123</v>
      </c>
      <c r="V50" s="27"/>
      <c r="W50" s="27">
        <f t="shared" si="127"/>
        <v>1.9279906676171095</v>
      </c>
      <c r="X50" s="27">
        <f t="shared" si="99"/>
        <v>4.5165622160858589</v>
      </c>
      <c r="Y50" s="27">
        <f t="shared" si="100"/>
        <v>-0.49434353011688081</v>
      </c>
      <c r="Z50" s="27">
        <f t="shared" si="101"/>
        <v>5.9502093535860752</v>
      </c>
      <c r="AA50" s="27"/>
      <c r="AB50" s="27">
        <f t="shared" si="128"/>
        <v>0.27206604235828991</v>
      </c>
      <c r="AC50" s="27">
        <f t="shared" si="102"/>
        <v>2.0831066562404601</v>
      </c>
      <c r="AD50" s="27">
        <f t="shared" si="103"/>
        <v>-5.9759507413234516</v>
      </c>
      <c r="AE50" s="27">
        <f t="shared" si="104"/>
        <v>-3.6207780427247371</v>
      </c>
      <c r="AG50" t="str">
        <f>$A$14</f>
        <v>Sales and customer service occupations</v>
      </c>
      <c r="AH50" s="27">
        <f t="shared" si="129"/>
        <v>-6.5382621693722172</v>
      </c>
      <c r="AI50" s="27">
        <f t="shared" si="105"/>
        <v>-15.099935579889262</v>
      </c>
      <c r="AJ50" s="27">
        <f t="shared" si="106"/>
        <v>-2.5583222047188245</v>
      </c>
      <c r="AK50" s="27">
        <f t="shared" si="107"/>
        <v>-24.1965199539803</v>
      </c>
      <c r="AL50" s="27"/>
      <c r="AM50" s="27">
        <f t="shared" si="130"/>
        <v>-3.5061028896546276</v>
      </c>
      <c r="AN50" s="27">
        <f t="shared" si="108"/>
        <v>-2.8204075269451323</v>
      </c>
      <c r="AO50" s="27">
        <f t="shared" si="109"/>
        <v>-0.21782387940558845</v>
      </c>
      <c r="AP50" s="27">
        <f t="shared" si="110"/>
        <v>-6.5443342960053315</v>
      </c>
      <c r="AQ50" s="27"/>
      <c r="AR50" s="27">
        <f t="shared" si="131"/>
        <v>-10.044365059026845</v>
      </c>
      <c r="AS50" s="27">
        <f t="shared" si="111"/>
        <v>-17.920343106834395</v>
      </c>
      <c r="AT50" s="27">
        <f t="shared" si="112"/>
        <v>-2.776146084124413</v>
      </c>
      <c r="AU50" s="27">
        <f t="shared" si="113"/>
        <v>-30.740854249985631</v>
      </c>
    </row>
    <row r="51" spans="1:47" x14ac:dyDescent="0.2">
      <c r="A51" t="str">
        <f>$A$15</f>
        <v>Process, plant and machine operatives</v>
      </c>
      <c r="B51" s="27">
        <f t="shared" si="114"/>
        <v>-8.7473833700629058</v>
      </c>
      <c r="C51" s="27">
        <f t="shared" si="115"/>
        <v>8.3101303962898427</v>
      </c>
      <c r="D51" s="27">
        <f t="shared" si="116"/>
        <v>-2.701249323719928</v>
      </c>
      <c r="E51" s="27">
        <f t="shared" si="117"/>
        <v>-3.1385022974929768</v>
      </c>
      <c r="F51" s="27"/>
      <c r="G51" s="27">
        <f t="shared" si="118"/>
        <v>-4.4108599154582038</v>
      </c>
      <c r="H51" s="27">
        <f t="shared" si="119"/>
        <v>15.778051405281026</v>
      </c>
      <c r="I51" s="27">
        <f t="shared" si="120"/>
        <v>16.861009246726205</v>
      </c>
      <c r="J51" s="27">
        <f t="shared" si="121"/>
        <v>28.228200736549013</v>
      </c>
      <c r="K51" s="27"/>
      <c r="L51" s="27">
        <f t="shared" si="122"/>
        <v>-13.15824328552111</v>
      </c>
      <c r="M51" s="27">
        <f t="shared" si="123"/>
        <v>24.088181801570869</v>
      </c>
      <c r="N51" s="27">
        <f t="shared" si="124"/>
        <v>14.159759923006277</v>
      </c>
      <c r="O51" s="27">
        <f t="shared" si="125"/>
        <v>25.089698439056036</v>
      </c>
      <c r="Q51" t="str">
        <f>$A$15</f>
        <v>Process, plant and machine operatives</v>
      </c>
      <c r="R51" s="27">
        <f t="shared" si="126"/>
        <v>-7.2360300890798612</v>
      </c>
      <c r="S51" s="27">
        <f t="shared" si="96"/>
        <v>9.0427014246896782</v>
      </c>
      <c r="T51" s="27">
        <f t="shared" si="97"/>
        <v>-4.3574835871772208</v>
      </c>
      <c r="U51" s="27">
        <f t="shared" si="98"/>
        <v>-2.550812251567379</v>
      </c>
      <c r="V51" s="27"/>
      <c r="W51" s="27">
        <f t="shared" si="127"/>
        <v>-6.585864015847477</v>
      </c>
      <c r="X51" s="27">
        <f t="shared" si="99"/>
        <v>7.6664622447267732</v>
      </c>
      <c r="Y51" s="27">
        <f t="shared" si="100"/>
        <v>15.289037075918522</v>
      </c>
      <c r="Z51" s="27">
        <f t="shared" si="101"/>
        <v>16.369635304797811</v>
      </c>
      <c r="AA51" s="27"/>
      <c r="AB51" s="27">
        <f t="shared" si="128"/>
        <v>-13.821894104927338</v>
      </c>
      <c r="AC51" s="27">
        <f t="shared" si="102"/>
        <v>16.709163669416451</v>
      </c>
      <c r="AD51" s="27">
        <f t="shared" si="103"/>
        <v>10.931553488741301</v>
      </c>
      <c r="AE51" s="27">
        <f t="shared" si="104"/>
        <v>13.818823053230432</v>
      </c>
      <c r="AG51" t="str">
        <f>$A$15</f>
        <v>Process, plant and machine operatives</v>
      </c>
      <c r="AH51" s="27">
        <f t="shared" si="129"/>
        <v>-1.511353280983009</v>
      </c>
      <c r="AI51" s="27">
        <f t="shared" si="105"/>
        <v>-0.73257102839980792</v>
      </c>
      <c r="AJ51" s="27">
        <f t="shared" si="106"/>
        <v>1.656234263457308</v>
      </c>
      <c r="AK51" s="27">
        <f t="shared" si="107"/>
        <v>-0.58769004592551255</v>
      </c>
      <c r="AL51" s="27"/>
      <c r="AM51" s="27">
        <f t="shared" si="130"/>
        <v>2.1750041003892822</v>
      </c>
      <c r="AN51" s="27">
        <f t="shared" si="108"/>
        <v>8.1115891605541712</v>
      </c>
      <c r="AO51" s="27">
        <f t="shared" si="109"/>
        <v>1.5719721708076779</v>
      </c>
      <c r="AP51" s="27">
        <f t="shared" si="110"/>
        <v>11.858565431751131</v>
      </c>
      <c r="AQ51" s="27"/>
      <c r="AR51" s="27">
        <f t="shared" si="131"/>
        <v>0.66365081940627313</v>
      </c>
      <c r="AS51" s="27">
        <f t="shared" si="111"/>
        <v>7.3790181321543633</v>
      </c>
      <c r="AT51" s="27">
        <f t="shared" si="112"/>
        <v>3.2282064342649859</v>
      </c>
      <c r="AU51" s="27">
        <f t="shared" si="113"/>
        <v>11.270875385825619</v>
      </c>
    </row>
    <row r="52" spans="1:47" x14ac:dyDescent="0.2">
      <c r="A52" t="str">
        <f>$A$16</f>
        <v>Elementary occupations</v>
      </c>
      <c r="B52" s="27">
        <f t="shared" si="114"/>
        <v>-14.156397925545463</v>
      </c>
      <c r="C52" s="27">
        <f t="shared" si="115"/>
        <v>3.365842424485038</v>
      </c>
      <c r="D52" s="27">
        <f t="shared" si="116"/>
        <v>-11.980787819301895</v>
      </c>
      <c r="E52" s="27">
        <f t="shared" si="117"/>
        <v>-22.771343320362348</v>
      </c>
      <c r="F52" s="27"/>
      <c r="G52" s="27">
        <f t="shared" si="118"/>
        <v>7.9075645791991178</v>
      </c>
      <c r="H52" s="27">
        <f t="shared" si="119"/>
        <v>-16.738939844142351</v>
      </c>
      <c r="I52" s="27">
        <f t="shared" si="120"/>
        <v>12.032631368134076</v>
      </c>
      <c r="J52" s="27">
        <f t="shared" si="121"/>
        <v>3.2012561031909854</v>
      </c>
      <c r="K52" s="27"/>
      <c r="L52" s="27">
        <f t="shared" si="122"/>
        <v>-6.2488333463463448</v>
      </c>
      <c r="M52" s="27">
        <f t="shared" si="123"/>
        <v>-13.373097419657313</v>
      </c>
      <c r="N52" s="27">
        <f t="shared" si="124"/>
        <v>5.1843548832181341E-2</v>
      </c>
      <c r="O52" s="27">
        <f t="shared" si="125"/>
        <v>-19.570087217171363</v>
      </c>
      <c r="Q52" t="str">
        <f>$A$16</f>
        <v>Elementary occupations</v>
      </c>
      <c r="R52" s="27">
        <f t="shared" si="126"/>
        <v>-10.764026009475771</v>
      </c>
      <c r="S52" s="27">
        <f t="shared" si="96"/>
        <v>4.2031927689828734</v>
      </c>
      <c r="T52" s="27">
        <f t="shared" si="97"/>
        <v>-2.6888671564911686</v>
      </c>
      <c r="U52" s="27">
        <f t="shared" si="98"/>
        <v>-9.2497003969839966</v>
      </c>
      <c r="V52" s="27"/>
      <c r="W52" s="27">
        <f t="shared" si="127"/>
        <v>-2.8220461386108298</v>
      </c>
      <c r="X52" s="27">
        <f t="shared" si="99"/>
        <v>3.7324189621977553</v>
      </c>
      <c r="Y52" s="27">
        <f t="shared" si="100"/>
        <v>2.6859359593950014</v>
      </c>
      <c r="Z52" s="27">
        <f t="shared" si="101"/>
        <v>3.5963087829818505</v>
      </c>
      <c r="AA52" s="27"/>
      <c r="AB52" s="27">
        <f t="shared" si="128"/>
        <v>-13.5860721480866</v>
      </c>
      <c r="AC52" s="27">
        <f t="shared" si="102"/>
        <v>7.9356117311806287</v>
      </c>
      <c r="AD52" s="27">
        <f t="shared" si="103"/>
        <v>-2.9311970961671818E-3</v>
      </c>
      <c r="AE52" s="27">
        <f t="shared" si="104"/>
        <v>-5.6533916140021461</v>
      </c>
      <c r="AG52" t="str">
        <f>$A$16</f>
        <v>Elementary occupations</v>
      </c>
      <c r="AH52" s="27">
        <f t="shared" si="129"/>
        <v>-3.3923719160696777</v>
      </c>
      <c r="AI52" s="27">
        <f t="shared" si="105"/>
        <v>-0.83735034449776435</v>
      </c>
      <c r="AJ52" s="27">
        <f t="shared" si="106"/>
        <v>-9.2919206628107425</v>
      </c>
      <c r="AK52" s="27">
        <f t="shared" si="107"/>
        <v>-13.521642923378181</v>
      </c>
      <c r="AL52" s="27"/>
      <c r="AM52" s="27">
        <f t="shared" si="130"/>
        <v>10.729610717810019</v>
      </c>
      <c r="AN52" s="27">
        <f t="shared" si="108"/>
        <v>-20.471358806340163</v>
      </c>
      <c r="AO52" s="27">
        <f t="shared" si="109"/>
        <v>9.3466954087390697</v>
      </c>
      <c r="AP52" s="27">
        <f t="shared" si="110"/>
        <v>-0.39505267979109249</v>
      </c>
      <c r="AQ52" s="27"/>
      <c r="AR52" s="27">
        <f t="shared" si="131"/>
        <v>7.3372388017403409</v>
      </c>
      <c r="AS52" s="27">
        <f t="shared" si="111"/>
        <v>-21.308709150837927</v>
      </c>
      <c r="AT52" s="27">
        <f t="shared" si="112"/>
        <v>5.4774745928327206E-2</v>
      </c>
      <c r="AU52" s="27">
        <f t="shared" si="113"/>
        <v>-13.916695603169273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313.26669962608366</v>
      </c>
      <c r="C54" s="29">
        <f t="shared" si="115"/>
        <v>60.038105779121679</v>
      </c>
      <c r="D54" s="29">
        <f t="shared" si="116"/>
        <v>-9.7288054052055486</v>
      </c>
      <c r="E54" s="29">
        <f t="shared" si="117"/>
        <v>363.57599999999911</v>
      </c>
      <c r="F54" s="29"/>
      <c r="G54" s="29">
        <f t="shared" si="118"/>
        <v>349.21982777886069</v>
      </c>
      <c r="H54" s="29">
        <f t="shared" si="119"/>
        <v>92.273986110742499</v>
      </c>
      <c r="I54" s="29">
        <f t="shared" si="120"/>
        <v>101.83018611039461</v>
      </c>
      <c r="J54" s="29">
        <f t="shared" si="121"/>
        <v>543.3239999999978</v>
      </c>
      <c r="K54" s="29"/>
      <c r="L54" s="29">
        <f t="shared" si="122"/>
        <v>662.48652740494435</v>
      </c>
      <c r="M54" s="29">
        <f t="shared" si="123"/>
        <v>152.31209188986418</v>
      </c>
      <c r="N54" s="29">
        <f t="shared" si="124"/>
        <v>92.101380705189058</v>
      </c>
      <c r="O54" s="29">
        <f t="shared" si="125"/>
        <v>906.89999999999691</v>
      </c>
      <c r="Q54" s="24" t="str">
        <f>$A$18</f>
        <v>All occupations</v>
      </c>
      <c r="R54" s="29">
        <f t="shared" ref="R54" si="132">W18-R18</f>
        <v>144.30319348363719</v>
      </c>
      <c r="S54" s="29">
        <f t="shared" ref="S54" si="133">X18-S18</f>
        <v>63.062572245036279</v>
      </c>
      <c r="T54" s="29">
        <f t="shared" ref="T54" si="134">Y18-T18</f>
        <v>-43.21883366677929</v>
      </c>
      <c r="U54" s="29">
        <f t="shared" ref="U54" si="135">Z18-U18</f>
        <v>164.14693206189395</v>
      </c>
      <c r="V54" s="29"/>
      <c r="W54" s="29">
        <f t="shared" ref="W54" si="136">AB18-W18</f>
        <v>165.85927529283663</v>
      </c>
      <c r="X54" s="29">
        <f t="shared" ref="X54" si="137">AC18-X18</f>
        <v>61.71254599301119</v>
      </c>
      <c r="Y54" s="29">
        <f t="shared" ref="Y54" si="138">AD18-Y18</f>
        <v>65.737800166257557</v>
      </c>
      <c r="Z54" s="29">
        <f t="shared" ref="Z54" si="139">AE18-Z18</f>
        <v>293.3096214521056</v>
      </c>
      <c r="AA54" s="29"/>
      <c r="AB54" s="29">
        <f t="shared" ref="AB54" si="140">AB18-R18</f>
        <v>310.16246877647382</v>
      </c>
      <c r="AC54" s="29">
        <f t="shared" ref="AC54" si="141">AC18-S18</f>
        <v>124.77511823804747</v>
      </c>
      <c r="AD54" s="29">
        <f t="shared" ref="AD54" si="142">AD18-T18</f>
        <v>22.518966499478267</v>
      </c>
      <c r="AE54" s="29">
        <f t="shared" ref="AE54" si="143">AE18-U18</f>
        <v>457.45655351399955</v>
      </c>
      <c r="AG54" s="24" t="str">
        <f>$A$18</f>
        <v>All occupations</v>
      </c>
      <c r="AH54" s="29">
        <f t="shared" ref="AH54" si="144">AM18-AH18</f>
        <v>168.96350614244602</v>
      </c>
      <c r="AI54" s="29">
        <f t="shared" ref="AI54" si="145">AN18-AI18</f>
        <v>-3.0244664659146565</v>
      </c>
      <c r="AJ54" s="29">
        <f t="shared" ref="AJ54" si="146">AO18-AJ18</f>
        <v>33.490028261573798</v>
      </c>
      <c r="AK54" s="29">
        <f t="shared" ref="AK54" si="147">AP18-AK18</f>
        <v>199.42906793810471</v>
      </c>
      <c r="AL54" s="29"/>
      <c r="AM54" s="29">
        <f t="shared" ref="AM54" si="148">AR18-AM18</f>
        <v>183.36055248602497</v>
      </c>
      <c r="AN54" s="29">
        <f t="shared" ref="AN54" si="149">AS18-AN18</f>
        <v>30.561440117731536</v>
      </c>
      <c r="AO54" s="29">
        <f t="shared" ref="AO54" si="150">AT18-AO18</f>
        <v>36.092385944137106</v>
      </c>
      <c r="AP54" s="29">
        <f t="shared" ref="AP54" si="151">AU18-AP18</f>
        <v>250.01437854789401</v>
      </c>
      <c r="AQ54" s="29"/>
      <c r="AR54" s="29">
        <f t="shared" ref="AR54" si="152">AR18-AH18</f>
        <v>352.32405862847099</v>
      </c>
      <c r="AS54" s="29">
        <f t="shared" ref="AS54" si="153">AS18-AI18</f>
        <v>27.536973651816879</v>
      </c>
      <c r="AT54" s="29">
        <f t="shared" ref="AT54" si="154">AT18-AJ18</f>
        <v>69.582414205710904</v>
      </c>
      <c r="AU54" s="29">
        <f t="shared" ref="AU54" si="155">AU18-AK18</f>
        <v>449.44344648599872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London Enterprise Panel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1.2706942261491605</v>
      </c>
      <c r="N7" s="91">
        <f>'Occ T2'!I180</f>
        <v>0.5849677316024593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-0.58426132738063075</v>
      </c>
      <c r="N9" s="91">
        <f>'Occ T2'!I178</f>
        <v>0.15945941580883805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-4.0654580225809589</v>
      </c>
      <c r="N10" s="91">
        <f>'Occ T2'!I177</f>
        <v>-1.8105515691179686</v>
      </c>
    </row>
    <row r="11" spans="1:14" x14ac:dyDescent="0.2">
      <c r="L11" s="114" t="str">
        <f>"["&amp;'Occ T3'!A47&amp;"]"</f>
        <v>[Elementary occupations]</v>
      </c>
      <c r="M11" s="91">
        <f>'Occ T1'!H88</f>
        <v>-0.84780508704657143</v>
      </c>
      <c r="N11" s="91">
        <f>'Occ T1'!I88</f>
        <v>4.0643864939648999E-2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0.13053330441996636</v>
      </c>
      <c r="N13" s="91">
        <f>'Occ T2'!I176</f>
        <v>0.63692919505426993</v>
      </c>
    </row>
    <row r="14" spans="1:14" x14ac:dyDescent="0.2">
      <c r="L14" s="91" t="str">
        <f>'Occ T3'!A44</f>
        <v>81 Process, plant and machine operatives</v>
      </c>
      <c r="M14" s="91">
        <f>'Occ T2'!H175</f>
        <v>-2.5732799385758787</v>
      </c>
      <c r="N14" s="91">
        <f>'Occ T2'!I175</f>
        <v>1.8581059944641209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-0.2899682305971707</v>
      </c>
      <c r="N15" s="91">
        <f>'Occ T1'!I87</f>
        <v>0.82728543971120061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1.6794591517744539</v>
      </c>
      <c r="N17" s="91">
        <f>'Occ T2'!I174</f>
        <v>2.2020385941383003</v>
      </c>
    </row>
    <row r="18" spans="12:14" x14ac:dyDescent="0.2">
      <c r="L18" s="91" t="str">
        <f>'Occ T3'!A40</f>
        <v>71 Sales occupations</v>
      </c>
      <c r="M18" s="91">
        <f>'Occ T2'!H173</f>
        <v>-2.6944824510441001</v>
      </c>
      <c r="N18" s="91">
        <f>'Occ T2'!I173</f>
        <v>-0.85319167063855339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-1.7673348015423085</v>
      </c>
      <c r="N19" s="91">
        <f>'Occ T1'!I86</f>
        <v>-1.0946603968686741E-2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2.5150603207876987</v>
      </c>
      <c r="N21" s="91">
        <f>'Occ T2'!I172</f>
        <v>-0.77708487147098992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-0.13941313048231319</v>
      </c>
      <c r="N22" s="91">
        <f>'Occ T2'!I171</f>
        <v>0.89844058608392618</v>
      </c>
    </row>
    <row r="23" spans="12:14" x14ac:dyDescent="0.2">
      <c r="L23" s="91" t="str">
        <f>'Occ T3'!A35</f>
        <v>61 Caring personal service occupations</v>
      </c>
      <c r="M23" s="91">
        <f>'Occ T2'!H170</f>
        <v>-6.7429284484255003E-2</v>
      </c>
      <c r="N23" s="91">
        <f>'Occ T2'!I170</f>
        <v>0.90552251105682213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-4.2170235206118178E-2</v>
      </c>
      <c r="N24" s="91">
        <f>'Occ T1'!I85</f>
        <v>0.87513726062822261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-2.5809463207773664</v>
      </c>
      <c r="N26" s="91">
        <f>'Occ T2'!I169</f>
        <v>0.7544624193029037</v>
      </c>
    </row>
    <row r="27" spans="12:14" x14ac:dyDescent="0.2">
      <c r="L27" s="91" t="str">
        <f>'Occ T3'!A31</f>
        <v>53 Skilled construction and building trades</v>
      </c>
      <c r="M27" s="91">
        <f>'Occ T2'!H168</f>
        <v>-7.2028827029128051</v>
      </c>
      <c r="N27" s="91">
        <f>'Occ T2'!I168</f>
        <v>1.3598789640981268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-1.5043820777385641</v>
      </c>
      <c r="N28" s="91">
        <f>'Occ T2'!I167</f>
        <v>4.739755887188668E-2</v>
      </c>
    </row>
    <row r="29" spans="12:14" x14ac:dyDescent="0.2">
      <c r="L29" s="91" t="str">
        <f>'Occ T3'!A29</f>
        <v>51 Skilled agricultural and related trades</v>
      </c>
      <c r="M29" s="91">
        <f>'Occ T2'!H166</f>
        <v>-0.82852741701391341</v>
      </c>
      <c r="N29" s="91">
        <f>'Occ T2'!I166</f>
        <v>1.698227266250707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-3.763716695472985</v>
      </c>
      <c r="N30" s="91">
        <f>'Occ T1'!I84</f>
        <v>0.81360608324008155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-2.7309371646552005</v>
      </c>
      <c r="N32" s="91">
        <f>'Occ T2'!I165</f>
        <v>-0.81222201354189671</v>
      </c>
    </row>
    <row r="33" spans="12:14" x14ac:dyDescent="0.2">
      <c r="L33" s="91" t="str">
        <f>'Occ T3'!A25</f>
        <v>41 Administrative occupations</v>
      </c>
      <c r="M33" s="91">
        <f>'Occ T2'!H164</f>
        <v>0.18047959251275003</v>
      </c>
      <c r="N33" s="91">
        <f>'Occ T2'!I164</f>
        <v>-1.2252726959334326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-0.38329603924667222</v>
      </c>
      <c r="N34" s="91">
        <f>'Occ T1'!I83</f>
        <v>-1.149068471094894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1.7848995451158478</v>
      </c>
      <c r="N36" s="91">
        <f>'Occ T2'!I163</f>
        <v>4.5743361380146119E-2</v>
      </c>
    </row>
    <row r="37" spans="12:14" x14ac:dyDescent="0.2">
      <c r="L37" s="91" t="str">
        <f>'Occ T3'!A21</f>
        <v>34 Culture, media and sports occupations</v>
      </c>
      <c r="M37" s="91">
        <f>'Occ T2'!H162</f>
        <v>1.811035263748817</v>
      </c>
      <c r="N37" s="91">
        <f>'Occ T2'!I162</f>
        <v>0.87405771629391893</v>
      </c>
    </row>
    <row r="38" spans="12:14" x14ac:dyDescent="0.2">
      <c r="L38" s="91" t="str">
        <f>'Occ T3'!A20</f>
        <v>33 Protective service occupations</v>
      </c>
      <c r="M38" s="91">
        <f>'Occ T2'!H161</f>
        <v>2.6325475406775212</v>
      </c>
      <c r="N38" s="91">
        <f>'Occ T2'!I161</f>
        <v>1.964638115808337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2.5612440707675432</v>
      </c>
      <c r="N39" s="91">
        <f>'Occ T2'!I160</f>
        <v>0.20139300403481109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5.1774751840230726</v>
      </c>
      <c r="N40" s="91">
        <f>'Occ T2'!I159</f>
        <v>-0.11003253868019369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2.2303529504946962</v>
      </c>
      <c r="N41" s="91">
        <f>'Occ T1'!I82</f>
        <v>0.39081006342711611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4.7440561107805923</v>
      </c>
      <c r="N43" s="91">
        <f>'Occ T2'!I158</f>
        <v>1.4868002553973358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1.583812523072492</v>
      </c>
      <c r="N44" s="91">
        <f>'Occ T2'!I157</f>
        <v>0.59759589407444302</v>
      </c>
    </row>
    <row r="45" spans="12:14" x14ac:dyDescent="0.2">
      <c r="L45" s="91" t="str">
        <f>'Occ T3'!A13</f>
        <v>22 Health professionals</v>
      </c>
      <c r="M45" s="91">
        <f>'Occ T2'!H156</f>
        <v>2.7236828696509896</v>
      </c>
      <c r="N45" s="91">
        <f>'Occ T2'!I156</f>
        <v>0.54774464295690439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4.4070697493503008</v>
      </c>
      <c r="N46" s="91">
        <f>'Occ T2'!I155</f>
        <v>1.2618676704728049</v>
      </c>
    </row>
    <row r="47" spans="12:14" x14ac:dyDescent="0.2">
      <c r="L47" s="114" t="str">
        <f>"["&amp;'Occ T3'!A11&amp;"]"</f>
        <v>[Professional occupations]</v>
      </c>
      <c r="M47" s="91">
        <f>'Occ T1'!H81</f>
        <v>3.6490067274258742</v>
      </c>
      <c r="N47" s="91">
        <f>'Occ T1'!I81</f>
        <v>1.1140023223384032</v>
      </c>
    </row>
    <row r="49" spans="12:14" x14ac:dyDescent="0.2">
      <c r="L49" s="107" t="str">
        <f>'Occ T3'!A9</f>
        <v>12 Other managers and proprietors</v>
      </c>
      <c r="M49" s="91">
        <f>'Occ T2'!H154</f>
        <v>1.1862622875190354</v>
      </c>
      <c r="N49" s="91">
        <f>'Occ T2'!I154</f>
        <v>2.376015174109769</v>
      </c>
    </row>
    <row r="50" spans="12:14" x14ac:dyDescent="0.2">
      <c r="L50" s="107" t="str">
        <f>'Occ T3'!A8</f>
        <v>11 Corporate managers and directors</v>
      </c>
      <c r="M50" s="91">
        <f>'Occ T2'!H153</f>
        <v>3.6846889055857757</v>
      </c>
      <c r="N50" s="91">
        <f>'Occ T2'!I153</f>
        <v>0.20691141037267879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2.9648210044305623</v>
      </c>
      <c r="N51" s="91">
        <f>'Occ T1'!I80</f>
        <v>0.86722012638118517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London Enterprise Panel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87.262060219725583</v>
      </c>
      <c r="N82" s="94">
        <f>'Occ T2'!F119</f>
        <v>16.603773864227719</v>
      </c>
    </row>
    <row r="83" spans="12:14" x14ac:dyDescent="0.2">
      <c r="L83" s="10" t="str">
        <f>name!D5</f>
        <v>12 Other managers and proprietors</v>
      </c>
      <c r="M83" s="94">
        <f>'Occ T2'!D9-'Occ T2'!B9</f>
        <v>11.354581418289172</v>
      </c>
      <c r="N83" s="94">
        <f>'Occ T2'!F120</f>
        <v>83.73084812103798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82.259871745162513</v>
      </c>
      <c r="N84" s="94">
        <f>'Occ T2'!F121</f>
        <v>87.763548147621009</v>
      </c>
    </row>
    <row r="85" spans="12:14" x14ac:dyDescent="0.2">
      <c r="L85" s="10" t="str">
        <f>name!D7</f>
        <v>22 Health professionals</v>
      </c>
      <c r="M85" s="94">
        <f>'Occ T2'!D11-'Occ T2'!B11</f>
        <v>36.487556742446031</v>
      </c>
      <c r="N85" s="94">
        <f>'Occ T2'!F122</f>
        <v>24.780672621758811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28.029475600004673</v>
      </c>
      <c r="N86" s="94">
        <f>'Occ T2'!F123</f>
        <v>34.678751162924016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151.15095649666421</v>
      </c>
      <c r="N87" s="94">
        <f>'Occ T2'!F124</f>
        <v>181.0672993432496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23.545707590350176</v>
      </c>
      <c r="N88" s="94">
        <f>'Occ T2'!F125</f>
        <v>-1.7288460390181797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13.042013607419264</v>
      </c>
      <c r="N89" s="94">
        <f>'Occ T2'!F126</f>
        <v>3.3640632413864893</v>
      </c>
    </row>
    <row r="90" spans="12:14" x14ac:dyDescent="0.2">
      <c r="L90" s="10" t="str">
        <f>name!D12</f>
        <v>33 Protective service occupations</v>
      </c>
      <c r="M90" s="94">
        <f>'Occ T2'!D16-'Occ T2'!B16</f>
        <v>9.3409895281305069</v>
      </c>
      <c r="N90" s="94">
        <f>'Occ T2'!F127</f>
        <v>25.981423255422385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20.990916749253699</v>
      </c>
      <c r="N91" s="94">
        <f>'Occ T2'!F128</f>
        <v>34.101533602249617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46.617335683150714</v>
      </c>
      <c r="N92" s="94">
        <f>'Occ T2'!F129</f>
        <v>3.790428346354588</v>
      </c>
    </row>
    <row r="93" spans="12:14" x14ac:dyDescent="0.2">
      <c r="L93" s="10" t="str">
        <f>name!D15</f>
        <v>41 Administrative occupations</v>
      </c>
      <c r="M93" s="94">
        <f>'Occ T2'!D19-'Occ T2'!B19</f>
        <v>3.6280152917108808</v>
      </c>
      <c r="N93" s="94">
        <f>'Occ T2'!F130</f>
        <v>-68.246392816805724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-13.186382160089295</v>
      </c>
      <c r="N94" s="94">
        <f>'Occ T2'!F131</f>
        <v>-10.225344058513755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-1.0717925758652491</v>
      </c>
      <c r="N95" s="94">
        <f>'Occ T2'!F132</f>
        <v>7.250929161142917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-8.7525565399779452</v>
      </c>
      <c r="N96" s="94">
        <f>'Occ T2'!F133</f>
        <v>0.79295114792601851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-50.879240538727359</v>
      </c>
      <c r="N97" s="94">
        <f>'Occ T2'!F134</f>
        <v>25.213728742649906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-15.809218167893277</v>
      </c>
      <c r="N98" s="94">
        <f>'Occ T2'!F135</f>
        <v>13.508406200892352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-0.8521760586701248</v>
      </c>
      <c r="N99" s="94">
        <f>'Occ T2'!F136</f>
        <v>36.522134115510852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-0.69654533149827103</v>
      </c>
      <c r="N100" s="94">
        <f>'Occ T2'!F137</f>
        <v>14.287400698029032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0.79178366856241755</v>
      </c>
      <c r="N101" s="94">
        <f>'Occ T2'!F138</f>
        <v>-0.74864075536785624</v>
      </c>
    </row>
    <row r="102" spans="12:14" x14ac:dyDescent="0.2">
      <c r="L102" s="10" t="str">
        <f>name!D24</f>
        <v>71 Sales occupations</v>
      </c>
      <c r="M102" s="94">
        <f>'Occ T2'!D28-'Occ T2'!B28</f>
        <v>-40.556536890663665</v>
      </c>
      <c r="N102" s="94">
        <f>'Occ T2'!F139</f>
        <v>-33.426470853547499</v>
      </c>
    </row>
    <row r="103" spans="12:14" x14ac:dyDescent="0.2">
      <c r="L103" s="10" t="str">
        <f>name!D25</f>
        <v>72 Customer service occupations</v>
      </c>
      <c r="M103" s="94">
        <f>'Occ T2'!D29-'Occ T2'!B29</f>
        <v>6.7890295403725816</v>
      </c>
      <c r="N103" s="94">
        <f>'Occ T2'!F140</f>
        <v>32.832345911128058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-4.3313544245502875</v>
      </c>
      <c r="N104" s="94">
        <f>'Occ T2'!F141</f>
        <v>9.8948622790226999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1.1928521270570513</v>
      </c>
      <c r="N105" s="94">
        <f>'Occ T2'!F142</f>
        <v>18.333338457526821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-8.269782188741793</v>
      </c>
      <c r="N106" s="94">
        <f>'Occ T2'!F143</f>
        <v>-8.5960718530740223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-14.501561131620178</v>
      </c>
      <c r="N107" s="94">
        <f>'Occ T2'!F144</f>
        <v>11.797327956264439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363.57600000000366</v>
      </c>
      <c r="N109" s="94">
        <f>'Occ T2'!F146</f>
        <v>543.3239999999978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London Enterprise Panel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98.616641638014698</v>
      </c>
      <c r="N153" s="94">
        <f>'Occ T1'!H8</f>
        <v>100.3346219852657</v>
      </c>
    </row>
    <row r="154" spans="1:14" x14ac:dyDescent="0.2">
      <c r="L154" s="10" t="str">
        <f>name!E5</f>
        <v>Professional occupations</v>
      </c>
      <c r="M154" s="94">
        <f>'Occ T1'!D9-'Occ T1'!B9</f>
        <v>297.92786058427737</v>
      </c>
      <c r="N154" s="94">
        <f>'Occ T1'!H9</f>
        <v>328.2902712755531</v>
      </c>
    </row>
    <row r="155" spans="1:14" x14ac:dyDescent="0.2">
      <c r="L155" s="10" t="str">
        <f>name!E6</f>
        <v>Associate professional occupations</v>
      </c>
      <c r="M155" s="94">
        <f>'Occ T1'!D10-'Occ T1'!B10</f>
        <v>113.53696315830416</v>
      </c>
      <c r="N155" s="94">
        <f>'Occ T1'!H10</f>
        <v>65.508602406395084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-9.558366868378414</v>
      </c>
      <c r="N156" s="94">
        <f>'Occ T1'!H11</f>
        <v>-78.471736875319493</v>
      </c>
    </row>
    <row r="157" spans="1:14" x14ac:dyDescent="0.2">
      <c r="L157" s="10" t="str">
        <f>name!E8</f>
        <v>Skilled trades occupations</v>
      </c>
      <c r="M157" s="94">
        <f>'Occ T1'!D12-'Occ T1'!B12</f>
        <v>-76.512807822463856</v>
      </c>
      <c r="N157" s="94">
        <f>'Occ T1'!H12</f>
        <v>46.766015252611226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-0.75693772160599337</v>
      </c>
      <c r="N158" s="94">
        <f>'Occ T1'!H13</f>
        <v>50.060894058171982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-33.767507350291055</v>
      </c>
      <c r="N159" s="94">
        <f>'Occ T1'!H14</f>
        <v>-0.59412494241945524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-3.1385022974932326</v>
      </c>
      <c r="N160" s="94">
        <f>'Occ T1'!H15</f>
        <v>28.228200736549525</v>
      </c>
    </row>
    <row r="161" spans="12:14" x14ac:dyDescent="0.2">
      <c r="L161" s="10" t="str">
        <f>name!E12</f>
        <v>Elementary occupations</v>
      </c>
      <c r="M161" s="94">
        <f>'Occ T1'!D16-'Occ T1'!B16</f>
        <v>-22.771343320361893</v>
      </c>
      <c r="N161" s="94">
        <f>'Occ T1'!H16</f>
        <v>3.201256103190417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363.57600000000184</v>
      </c>
      <c r="N163" s="94">
        <f>'Occ T1'!H18</f>
        <v>543.32399999999802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London Enterprise Panel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485.46634490139843</v>
      </c>
      <c r="N5" s="87">
        <f>SUM(N6:N7)</f>
        <v>533.6591787574838</v>
      </c>
      <c r="O5" s="87">
        <f t="shared" ref="O5:AL5" si="1">SUM(O6:O7)</f>
        <v>569.12067241773082</v>
      </c>
      <c r="P5" s="87">
        <f t="shared" si="1"/>
        <v>573.61373470128387</v>
      </c>
      <c r="Q5" s="87">
        <f t="shared" si="1"/>
        <v>609.08411355202429</v>
      </c>
      <c r="R5" s="87">
        <f t="shared" si="1"/>
        <v>626.95060123201665</v>
      </c>
      <c r="S5" s="87">
        <f t="shared" si="1"/>
        <v>652.02834619383998</v>
      </c>
      <c r="T5" s="87">
        <f t="shared" si="1"/>
        <v>684.60869524262705</v>
      </c>
      <c r="U5" s="87">
        <f t="shared" si="1"/>
        <v>704.06272479003383</v>
      </c>
      <c r="V5" s="87">
        <f t="shared" si="1"/>
        <v>725.35796960730227</v>
      </c>
      <c r="W5" s="87">
        <f t="shared" si="1"/>
        <v>725.56724287003135</v>
      </c>
      <c r="X5" s="87">
        <f t="shared" si="1"/>
        <v>716.59972149942496</v>
      </c>
      <c r="Y5" s="87">
        <f t="shared" si="1"/>
        <v>726.14723067847285</v>
      </c>
      <c r="Z5" s="87">
        <f t="shared" si="1"/>
        <v>736.66184871236646</v>
      </c>
      <c r="AA5" s="87">
        <f t="shared" si="1"/>
        <v>746.63378265192796</v>
      </c>
      <c r="AB5" s="87">
        <f t="shared" si="1"/>
        <v>754.60084776632789</v>
      </c>
      <c r="AC5" s="87">
        <f t="shared" si="1"/>
        <v>762.01184531233298</v>
      </c>
      <c r="AD5" s="87">
        <f t="shared" si="1"/>
        <v>768.62911942076528</v>
      </c>
      <c r="AE5" s="87">
        <f t="shared" si="1"/>
        <v>775.20263309780694</v>
      </c>
      <c r="AF5" s="87">
        <f t="shared" si="1"/>
        <v>781.92762483199806</v>
      </c>
      <c r="AG5" s="87">
        <f t="shared" si="1"/>
        <v>789.00165303925621</v>
      </c>
      <c r="AH5" s="87">
        <f t="shared" si="1"/>
        <v>796.050912925028</v>
      </c>
      <c r="AI5" s="87">
        <f t="shared" si="1"/>
        <v>803.32949608209401</v>
      </c>
      <c r="AJ5" s="87">
        <f t="shared" si="1"/>
        <v>810.51550905111924</v>
      </c>
      <c r="AK5" s="87">
        <f t="shared" si="1"/>
        <v>817.16353957712772</v>
      </c>
      <c r="AL5" s="87">
        <f t="shared" si="1"/>
        <v>825.90186485529705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342.13694429253013</v>
      </c>
      <c r="N6" s="11">
        <v>375.19207427535235</v>
      </c>
      <c r="O6" s="11">
        <v>400.59822550282587</v>
      </c>
      <c r="P6" s="11">
        <v>406.7492700653504</v>
      </c>
      <c r="Q6" s="11">
        <v>414.37970012420476</v>
      </c>
      <c r="R6" s="11">
        <v>440.00429133457959</v>
      </c>
      <c r="S6" s="11">
        <v>475.9431519381568</v>
      </c>
      <c r="T6" s="11">
        <v>494.54276456951658</v>
      </c>
      <c r="U6" s="11">
        <v>503.05891451774056</v>
      </c>
      <c r="V6" s="11">
        <v>523.89974930385119</v>
      </c>
      <c r="W6" s="11">
        <v>527.26635155430517</v>
      </c>
      <c r="X6" s="11">
        <v>481.75861851563133</v>
      </c>
      <c r="Y6" s="11">
        <v>487.29930962767048</v>
      </c>
      <c r="Z6" s="11">
        <v>493.51039319884228</v>
      </c>
      <c r="AA6" s="11">
        <v>499.40742479741698</v>
      </c>
      <c r="AB6" s="11">
        <v>503.98445225412388</v>
      </c>
      <c r="AC6" s="11">
        <v>508.18675452549087</v>
      </c>
      <c r="AD6" s="11">
        <v>511.97703342875428</v>
      </c>
      <c r="AE6" s="11">
        <v>515.70955572257117</v>
      </c>
      <c r="AF6" s="11">
        <v>519.54495735015519</v>
      </c>
      <c r="AG6" s="11">
        <v>523.57063432082816</v>
      </c>
      <c r="AH6" s="11">
        <v>527.58468128118807</v>
      </c>
      <c r="AI6" s="11">
        <v>531.64019174962846</v>
      </c>
      <c r="AJ6" s="11">
        <v>535.61790454872209</v>
      </c>
      <c r="AK6" s="11">
        <v>539.5745153321227</v>
      </c>
      <c r="AL6" s="11">
        <v>543.87012541853289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143.3294006088683</v>
      </c>
      <c r="N7" s="11">
        <v>158.46710448213145</v>
      </c>
      <c r="O7" s="11">
        <v>168.52244691490498</v>
      </c>
      <c r="P7" s="11">
        <v>166.86446463593353</v>
      </c>
      <c r="Q7" s="11">
        <v>194.70441342781953</v>
      </c>
      <c r="R7" s="11">
        <v>186.946309897437</v>
      </c>
      <c r="S7" s="11">
        <v>176.08519425568318</v>
      </c>
      <c r="T7" s="11">
        <v>190.06593067311047</v>
      </c>
      <c r="U7" s="11">
        <v>201.00381027229329</v>
      </c>
      <c r="V7" s="11">
        <v>201.45822030345101</v>
      </c>
      <c r="W7" s="11">
        <v>198.30089131572618</v>
      </c>
      <c r="X7" s="11">
        <v>234.84110298379363</v>
      </c>
      <c r="Y7" s="11">
        <v>238.8479210508024</v>
      </c>
      <c r="Z7" s="11">
        <v>243.15145551352424</v>
      </c>
      <c r="AA7" s="11">
        <v>247.22635785451098</v>
      </c>
      <c r="AB7" s="11">
        <v>250.61639551220406</v>
      </c>
      <c r="AC7" s="11">
        <v>253.82509078684217</v>
      </c>
      <c r="AD7" s="11">
        <v>256.652085992011</v>
      </c>
      <c r="AE7" s="11">
        <v>259.49307737523571</v>
      </c>
      <c r="AF7" s="11">
        <v>262.38266748184287</v>
      </c>
      <c r="AG7" s="11">
        <v>265.43101871842805</v>
      </c>
      <c r="AH7" s="11">
        <v>268.46623164383993</v>
      </c>
      <c r="AI7" s="11">
        <v>271.6893043324655</v>
      </c>
      <c r="AJ7" s="11">
        <v>274.89760450239714</v>
      </c>
      <c r="AK7" s="11">
        <v>277.58902424500496</v>
      </c>
      <c r="AL7" s="11">
        <v>282.03173943676416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1310.1477062880676</v>
      </c>
      <c r="N9" s="87">
        <f>SUM(N10:N13)</f>
        <v>1298.2330860806462</v>
      </c>
      <c r="O9" s="87">
        <f t="shared" ref="O9:AL9" si="3">SUM(O10:O13)</f>
        <v>1354.7516718539327</v>
      </c>
      <c r="P9" s="87">
        <f t="shared" si="3"/>
        <v>1405.8444045590081</v>
      </c>
      <c r="Q9" s="87">
        <f t="shared" si="3"/>
        <v>1506.1512617325202</v>
      </c>
      <c r="R9" s="87">
        <f t="shared" si="3"/>
        <v>1518.0233774325097</v>
      </c>
      <c r="S9" s="87">
        <f t="shared" si="3"/>
        <v>1614.4750527249225</v>
      </c>
      <c r="T9" s="87">
        <f t="shared" si="3"/>
        <v>1633.7343149597646</v>
      </c>
      <c r="U9" s="87">
        <f t="shared" si="3"/>
        <v>1693.2781415983345</v>
      </c>
      <c r="V9" s="87">
        <f t="shared" si="3"/>
        <v>1742.7664538158397</v>
      </c>
      <c r="W9" s="87">
        <f t="shared" si="3"/>
        <v>1815.9512380167871</v>
      </c>
      <c r="X9" s="87">
        <f t="shared" si="3"/>
        <v>1888.6476619323448</v>
      </c>
      <c r="Y9" s="87">
        <f t="shared" si="3"/>
        <v>1909.6233595736649</v>
      </c>
      <c r="Z9" s="87">
        <f t="shared" si="3"/>
        <v>1934.5245534909677</v>
      </c>
      <c r="AA9" s="87">
        <f t="shared" si="3"/>
        <v>1959.1013019662782</v>
      </c>
      <c r="AB9" s="87">
        <f t="shared" si="3"/>
        <v>1979.144396394242</v>
      </c>
      <c r="AC9" s="87">
        <f t="shared" si="3"/>
        <v>1997.0976542678227</v>
      </c>
      <c r="AD9" s="87">
        <f t="shared" si="3"/>
        <v>2013.1798949355514</v>
      </c>
      <c r="AE9" s="87">
        <f t="shared" si="3"/>
        <v>2028.5162651307628</v>
      </c>
      <c r="AF9" s="87">
        <f t="shared" si="3"/>
        <v>2044.1383261629203</v>
      </c>
      <c r="AG9" s="87">
        <f t="shared" si="3"/>
        <v>2060.4381336399383</v>
      </c>
      <c r="AH9" s="87">
        <f t="shared" si="3"/>
        <v>2076.899955533936</v>
      </c>
      <c r="AI9" s="87">
        <f t="shared" si="3"/>
        <v>2093.5521579783281</v>
      </c>
      <c r="AJ9" s="87">
        <f t="shared" si="3"/>
        <v>2110.3676295091682</v>
      </c>
      <c r="AK9" s="87">
        <f t="shared" si="3"/>
        <v>2127.0339278555289</v>
      </c>
      <c r="AL9" s="87">
        <f t="shared" si="3"/>
        <v>2144.2415092923402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286.37511508789675</v>
      </c>
      <c r="N10" s="11">
        <v>281.60863886102464</v>
      </c>
      <c r="O10" s="11">
        <v>290.10782748323351</v>
      </c>
      <c r="P10" s="11">
        <v>294.64090027486469</v>
      </c>
      <c r="Q10" s="11">
        <v>326.9110299997019</v>
      </c>
      <c r="R10" s="11">
        <v>341.8226541883061</v>
      </c>
      <c r="S10" s="11">
        <v>371.97485158790209</v>
      </c>
      <c r="T10" s="11">
        <v>364.42647766511976</v>
      </c>
      <c r="U10" s="11">
        <v>390.71441120577634</v>
      </c>
      <c r="V10" s="11">
        <v>406.00287130323483</v>
      </c>
      <c r="W10" s="11">
        <v>424.08252593346862</v>
      </c>
      <c r="X10" s="11">
        <v>435.59086246081301</v>
      </c>
      <c r="Y10" s="11">
        <v>442.37199817991524</v>
      </c>
      <c r="Z10" s="11">
        <v>449.54489444019259</v>
      </c>
      <c r="AA10" s="11">
        <v>456.3083663035693</v>
      </c>
      <c r="AB10" s="11">
        <v>462.02044534041579</v>
      </c>
      <c r="AC10" s="11">
        <v>467.45401523158438</v>
      </c>
      <c r="AD10" s="11">
        <v>472.33491497835638</v>
      </c>
      <c r="AE10" s="11">
        <v>477.00964388790436</v>
      </c>
      <c r="AF10" s="11">
        <v>481.86382356165649</v>
      </c>
      <c r="AG10" s="11">
        <v>486.80586070785796</v>
      </c>
      <c r="AH10" s="11">
        <v>491.75785581529306</v>
      </c>
      <c r="AI10" s="11">
        <v>496.67298118765331</v>
      </c>
      <c r="AJ10" s="11">
        <v>501.8156491665311</v>
      </c>
      <c r="AK10" s="11">
        <v>506.74327051098464</v>
      </c>
      <c r="AL10" s="11">
        <v>511.84607408108963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196.03509676327559</v>
      </c>
      <c r="N11" s="11">
        <v>211.34796260992039</v>
      </c>
      <c r="O11" s="11">
        <v>227.59771405877436</v>
      </c>
      <c r="P11" s="11">
        <v>242.92746167035696</v>
      </c>
      <c r="Q11" s="11">
        <v>252.85277962517895</v>
      </c>
      <c r="R11" s="11">
        <v>253.72514426514107</v>
      </c>
      <c r="S11" s="11">
        <v>264.9631052777371</v>
      </c>
      <c r="T11" s="11">
        <v>276.834755351995</v>
      </c>
      <c r="U11" s="11">
        <v>283.22613165771577</v>
      </c>
      <c r="V11" s="11">
        <v>293.22021633595369</v>
      </c>
      <c r="W11" s="11">
        <v>290.2127010075871</v>
      </c>
      <c r="X11" s="11">
        <v>299.5756322393654</v>
      </c>
      <c r="Y11" s="11">
        <v>301.51739877567326</v>
      </c>
      <c r="Z11" s="11">
        <v>303.56169457478006</v>
      </c>
      <c r="AA11" s="11">
        <v>305.75898177506286</v>
      </c>
      <c r="AB11" s="11">
        <v>307.25306304059478</v>
      </c>
      <c r="AC11" s="11">
        <v>308.26731576031352</v>
      </c>
      <c r="AD11" s="11">
        <v>308.97938177103202</v>
      </c>
      <c r="AE11" s="11">
        <v>309.57747383411566</v>
      </c>
      <c r="AF11" s="11">
        <v>310.16154485825166</v>
      </c>
      <c r="AG11" s="11">
        <v>310.8379591141674</v>
      </c>
      <c r="AH11" s="11">
        <v>311.68998836254951</v>
      </c>
      <c r="AI11" s="11">
        <v>312.55763040155426</v>
      </c>
      <c r="AJ11" s="11">
        <v>313.34526186125549</v>
      </c>
      <c r="AK11" s="11">
        <v>314.13783460425975</v>
      </c>
      <c r="AL11" s="11">
        <v>314.99337362934591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292.61816626843932</v>
      </c>
      <c r="N12" s="11">
        <v>296.15844396054837</v>
      </c>
      <c r="O12" s="11">
        <v>303.27299751508338</v>
      </c>
      <c r="P12" s="11">
        <v>307.73021288966396</v>
      </c>
      <c r="Q12" s="11">
        <v>336.66184721889823</v>
      </c>
      <c r="R12" s="11">
        <v>342.91378557225221</v>
      </c>
      <c r="S12" s="11">
        <v>348.01478382043695</v>
      </c>
      <c r="T12" s="11">
        <v>341.7644482018319</v>
      </c>
      <c r="U12" s="11">
        <v>343.09083252567711</v>
      </c>
      <c r="V12" s="11">
        <v>347.98161079043393</v>
      </c>
      <c r="W12" s="11">
        <v>370.94326117225688</v>
      </c>
      <c r="X12" s="11">
        <v>368.54693957541338</v>
      </c>
      <c r="Y12" s="11">
        <v>367.92610845900481</v>
      </c>
      <c r="Z12" s="11">
        <v>371.35729986358962</v>
      </c>
      <c r="AA12" s="11">
        <v>375.08133549661648</v>
      </c>
      <c r="AB12" s="11">
        <v>378.47463308793567</v>
      </c>
      <c r="AC12" s="11">
        <v>381.51154768981326</v>
      </c>
      <c r="AD12" s="11">
        <v>384.14378742580232</v>
      </c>
      <c r="AE12" s="11">
        <v>386.62096970914274</v>
      </c>
      <c r="AF12" s="11">
        <v>389.14193744871034</v>
      </c>
      <c r="AG12" s="11">
        <v>391.70868354311494</v>
      </c>
      <c r="AH12" s="11">
        <v>394.32308138559478</v>
      </c>
      <c r="AI12" s="11">
        <v>397.07204019691187</v>
      </c>
      <c r="AJ12" s="11">
        <v>399.82258999920765</v>
      </c>
      <c r="AK12" s="11">
        <v>402.66291457009498</v>
      </c>
      <c r="AL12" s="11">
        <v>405.6220123351809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535.11932816845581</v>
      </c>
      <c r="N13" s="11">
        <v>509.11804064915287</v>
      </c>
      <c r="O13" s="11">
        <v>533.77313279684154</v>
      </c>
      <c r="P13" s="11">
        <v>560.54582972412265</v>
      </c>
      <c r="Q13" s="11">
        <v>589.72560488874115</v>
      </c>
      <c r="R13" s="11">
        <v>579.56179340681024</v>
      </c>
      <c r="S13" s="11">
        <v>629.52231203884639</v>
      </c>
      <c r="T13" s="11">
        <v>650.70863374081785</v>
      </c>
      <c r="U13" s="11">
        <v>676.24676620916534</v>
      </c>
      <c r="V13" s="11">
        <v>695.56175538621721</v>
      </c>
      <c r="W13" s="11">
        <v>730.71274990347445</v>
      </c>
      <c r="X13" s="11">
        <v>784.93422765675302</v>
      </c>
      <c r="Y13" s="11">
        <v>797.80785415907178</v>
      </c>
      <c r="Z13" s="11">
        <v>810.0606646124055</v>
      </c>
      <c r="AA13" s="11">
        <v>821.95261839102966</v>
      </c>
      <c r="AB13" s="11">
        <v>831.39625492529581</v>
      </c>
      <c r="AC13" s="11">
        <v>839.86477558611148</v>
      </c>
      <c r="AD13" s="11">
        <v>847.72181076036054</v>
      </c>
      <c r="AE13" s="11">
        <v>855.30817769960015</v>
      </c>
      <c r="AF13" s="11">
        <v>862.97102029430198</v>
      </c>
      <c r="AG13" s="11">
        <v>871.08563027479806</v>
      </c>
      <c r="AH13" s="11">
        <v>879.12902997049844</v>
      </c>
      <c r="AI13" s="11">
        <v>887.2495061922084</v>
      </c>
      <c r="AJ13" s="11">
        <v>895.38412848217399</v>
      </c>
      <c r="AK13" s="11">
        <v>903.48990817018932</v>
      </c>
      <c r="AL13" s="11">
        <v>911.78004924672405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811.52629189577033</v>
      </c>
      <c r="N15" s="87">
        <f>SUM(N16:N20)</f>
        <v>826.31489146308024</v>
      </c>
      <c r="O15" s="87">
        <f t="shared" ref="O15:AL15" si="5">SUM(O16:O20)</f>
        <v>887.62430393510544</v>
      </c>
      <c r="P15" s="87">
        <f t="shared" si="5"/>
        <v>887.43594646873089</v>
      </c>
      <c r="Q15" s="87">
        <f t="shared" si="5"/>
        <v>955.63169735587644</v>
      </c>
      <c r="R15" s="87">
        <f t="shared" si="5"/>
        <v>973.69437119538429</v>
      </c>
      <c r="S15" s="87">
        <f t="shared" si="5"/>
        <v>1007.5823685379265</v>
      </c>
      <c r="T15" s="87">
        <f t="shared" si="5"/>
        <v>1032.1410166161895</v>
      </c>
      <c r="U15" s="87">
        <f t="shared" si="5"/>
        <v>1047.9070515249628</v>
      </c>
      <c r="V15" s="87">
        <f t="shared" si="5"/>
        <v>1036.6143404335335</v>
      </c>
      <c r="W15" s="87">
        <f t="shared" si="5"/>
        <v>1087.2313343536885</v>
      </c>
      <c r="X15" s="87">
        <f t="shared" si="5"/>
        <v>1042.2267917400875</v>
      </c>
      <c r="Y15" s="87">
        <f t="shared" si="5"/>
        <v>1054.5533121862914</v>
      </c>
      <c r="Z15" s="87">
        <f t="shared" si="5"/>
        <v>1066.5496633140965</v>
      </c>
      <c r="AA15" s="87">
        <f t="shared" si="5"/>
        <v>1077.344876589877</v>
      </c>
      <c r="AB15" s="87">
        <f t="shared" si="5"/>
        <v>1085.1559815065339</v>
      </c>
      <c r="AC15" s="87">
        <f t="shared" si="5"/>
        <v>1092.3719105884693</v>
      </c>
      <c r="AD15" s="87">
        <f t="shared" si="5"/>
        <v>1099.2769804653913</v>
      </c>
      <c r="AE15" s="87">
        <f t="shared" si="5"/>
        <v>1105.9959949168388</v>
      </c>
      <c r="AF15" s="87">
        <f t="shared" si="5"/>
        <v>1112.2883449334727</v>
      </c>
      <c r="AG15" s="87">
        <f t="shared" si="5"/>
        <v>1119.1601481824125</v>
      </c>
      <c r="AH15" s="87">
        <f t="shared" si="5"/>
        <v>1125.767322104731</v>
      </c>
      <c r="AI15" s="87">
        <f t="shared" si="5"/>
        <v>1132.5820515451883</v>
      </c>
      <c r="AJ15" s="87">
        <f t="shared" si="5"/>
        <v>1139.3493042120899</v>
      </c>
      <c r="AK15" s="87">
        <f t="shared" si="5"/>
        <v>1146.2144038491442</v>
      </c>
      <c r="AL15" s="87">
        <f t="shared" si="5"/>
        <v>1152.7399367600835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77.515945652356194</v>
      </c>
      <c r="N16" s="11">
        <v>78.251511108384761</v>
      </c>
      <c r="O16" s="11">
        <v>81.608392075049551</v>
      </c>
      <c r="P16" s="11">
        <v>84.347155103969698</v>
      </c>
      <c r="Q16" s="11">
        <v>81.249315147205579</v>
      </c>
      <c r="R16" s="11">
        <v>82.011018661071247</v>
      </c>
      <c r="S16" s="11">
        <v>90.641561887936717</v>
      </c>
      <c r="T16" s="11">
        <v>99.116298267511439</v>
      </c>
      <c r="U16" s="11">
        <v>101.36793315709943</v>
      </c>
      <c r="V16" s="11">
        <v>99.418781258757562</v>
      </c>
      <c r="W16" s="11">
        <v>105.55672625142142</v>
      </c>
      <c r="X16" s="11">
        <v>92.233953379829742</v>
      </c>
      <c r="Y16" s="11">
        <v>93.214114314289034</v>
      </c>
      <c r="Z16" s="11">
        <v>94.44036383591704</v>
      </c>
      <c r="AA16" s="11">
        <v>95.613574308526893</v>
      </c>
      <c r="AB16" s="11">
        <v>96.478893002698896</v>
      </c>
      <c r="AC16" s="11">
        <v>97.246750210714268</v>
      </c>
      <c r="AD16" s="11">
        <v>98.009403506210305</v>
      </c>
      <c r="AE16" s="11">
        <v>98.740505538489899</v>
      </c>
      <c r="AF16" s="11">
        <v>99.498156216897641</v>
      </c>
      <c r="AG16" s="11">
        <v>100.21429473020888</v>
      </c>
      <c r="AH16" s="11">
        <v>100.89627971985414</v>
      </c>
      <c r="AI16" s="11">
        <v>101.56450436128213</v>
      </c>
      <c r="AJ16" s="11">
        <v>102.292334168217</v>
      </c>
      <c r="AK16" s="11">
        <v>103.01005260348933</v>
      </c>
      <c r="AL16" s="11">
        <v>103.82788021240324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64.499896629351539</v>
      </c>
      <c r="N17" s="11">
        <v>86.49958681333095</v>
      </c>
      <c r="O17" s="11">
        <v>88.853044662940917</v>
      </c>
      <c r="P17" s="11">
        <v>91.639930821597986</v>
      </c>
      <c r="Q17" s="11">
        <v>94.987270646428399</v>
      </c>
      <c r="R17" s="11">
        <v>96.756330703219319</v>
      </c>
      <c r="S17" s="11">
        <v>100.32747685614757</v>
      </c>
      <c r="T17" s="11">
        <v>101.10810092466483</v>
      </c>
      <c r="U17" s="11">
        <v>110.76313944663062</v>
      </c>
      <c r="V17" s="11">
        <v>108.4565532772508</v>
      </c>
      <c r="W17" s="11">
        <v>109.79834431063858</v>
      </c>
      <c r="X17" s="11">
        <v>106.35386480556934</v>
      </c>
      <c r="Y17" s="11">
        <v>107.11139359606322</v>
      </c>
      <c r="Z17" s="11">
        <v>107.87707731271865</v>
      </c>
      <c r="AA17" s="11">
        <v>108.70040164013179</v>
      </c>
      <c r="AB17" s="11">
        <v>109.27720187350145</v>
      </c>
      <c r="AC17" s="11">
        <v>109.7088751149499</v>
      </c>
      <c r="AD17" s="11">
        <v>110.00298949916368</v>
      </c>
      <c r="AE17" s="11">
        <v>110.31204961336029</v>
      </c>
      <c r="AF17" s="11">
        <v>110.56526795361873</v>
      </c>
      <c r="AG17" s="11">
        <v>110.86958054930668</v>
      </c>
      <c r="AH17" s="11">
        <v>111.17098743885623</v>
      </c>
      <c r="AI17" s="11">
        <v>111.63918884546521</v>
      </c>
      <c r="AJ17" s="11">
        <v>112.11008682345641</v>
      </c>
      <c r="AK17" s="11">
        <v>112.60463835794545</v>
      </c>
      <c r="AL17" s="11">
        <v>113.16240755202507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58.19204017302966</v>
      </c>
      <c r="N18" s="11">
        <v>68.51169484108388</v>
      </c>
      <c r="O18" s="11">
        <v>69.746232051444295</v>
      </c>
      <c r="P18" s="11">
        <v>63.282690571688249</v>
      </c>
      <c r="Q18" s="11">
        <v>65.58015267759211</v>
      </c>
      <c r="R18" s="11">
        <v>67.326066254402733</v>
      </c>
      <c r="S18" s="11">
        <v>73.522263961766015</v>
      </c>
      <c r="T18" s="11">
        <v>70.971669514864246</v>
      </c>
      <c r="U18" s="11">
        <v>70.118273175477967</v>
      </c>
      <c r="V18" s="11">
        <v>71.561780310208306</v>
      </c>
      <c r="W18" s="11">
        <v>76.667055782533239</v>
      </c>
      <c r="X18" s="11">
        <v>85.024487537708055</v>
      </c>
      <c r="Y18" s="11">
        <v>86.390686348502584</v>
      </c>
      <c r="Z18" s="11">
        <v>87.801839937281869</v>
      </c>
      <c r="AA18" s="11">
        <v>89.138940459210218</v>
      </c>
      <c r="AB18" s="11">
        <v>90.060447651795741</v>
      </c>
      <c r="AC18" s="11">
        <v>91.05628485882356</v>
      </c>
      <c r="AD18" s="11">
        <v>92.139951840218671</v>
      </c>
      <c r="AE18" s="11">
        <v>93.463271154273826</v>
      </c>
      <c r="AF18" s="11">
        <v>94.488461835681875</v>
      </c>
      <c r="AG18" s="11">
        <v>95.806315194030148</v>
      </c>
      <c r="AH18" s="11">
        <v>97.099680654672909</v>
      </c>
      <c r="AI18" s="11">
        <v>98.463752513210324</v>
      </c>
      <c r="AJ18" s="11">
        <v>99.767548546811909</v>
      </c>
      <c r="AK18" s="11">
        <v>101.41550217811483</v>
      </c>
      <c r="AL18" s="11">
        <v>102.64847903795562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163.13686743238802</v>
      </c>
      <c r="N19" s="11">
        <v>164.69673609474808</v>
      </c>
      <c r="O19" s="11">
        <v>182.91252964134495</v>
      </c>
      <c r="P19" s="11">
        <v>187.52504759130196</v>
      </c>
      <c r="Q19" s="11">
        <v>219.71047050513988</v>
      </c>
      <c r="R19" s="11">
        <v>223.56555554737832</v>
      </c>
      <c r="S19" s="11">
        <v>219.96691025472398</v>
      </c>
      <c r="T19" s="11">
        <v>227.76748307569562</v>
      </c>
      <c r="U19" s="11">
        <v>236.54748010420147</v>
      </c>
      <c r="V19" s="11">
        <v>212.62735090101003</v>
      </c>
      <c r="W19" s="11">
        <v>244.55647229663202</v>
      </c>
      <c r="X19" s="11">
        <v>236.33190445393402</v>
      </c>
      <c r="Y19" s="11">
        <v>241.82452336312429</v>
      </c>
      <c r="Z19" s="11">
        <v>246.51071613759595</v>
      </c>
      <c r="AA19" s="11">
        <v>250.27718338000767</v>
      </c>
      <c r="AB19" s="11">
        <v>253.11034347551575</v>
      </c>
      <c r="AC19" s="11">
        <v>255.86898542192077</v>
      </c>
      <c r="AD19" s="11">
        <v>258.53660311063146</v>
      </c>
      <c r="AE19" s="11">
        <v>261.00004824354613</v>
      </c>
      <c r="AF19" s="11">
        <v>263.45433647923039</v>
      </c>
      <c r="AG19" s="11">
        <v>266.06660022771558</v>
      </c>
      <c r="AH19" s="11">
        <v>268.61621585502758</v>
      </c>
      <c r="AI19" s="11">
        <v>271.06626326807697</v>
      </c>
      <c r="AJ19" s="11">
        <v>273.69364812128657</v>
      </c>
      <c r="AK19" s="11">
        <v>276.30291273142421</v>
      </c>
      <c r="AL19" s="11">
        <v>278.65800589888164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448.1815420086449</v>
      </c>
      <c r="N20" s="11">
        <v>428.3553626055326</v>
      </c>
      <c r="O20" s="11">
        <v>464.50410550432565</v>
      </c>
      <c r="P20" s="11">
        <v>460.64112238017293</v>
      </c>
      <c r="Q20" s="11">
        <v>494.10448837951043</v>
      </c>
      <c r="R20" s="11">
        <v>504.03540002931265</v>
      </c>
      <c r="S20" s="11">
        <v>523.12415557735221</v>
      </c>
      <c r="T20" s="11">
        <v>533.17746483345331</v>
      </c>
      <c r="U20" s="11">
        <v>529.11022564155326</v>
      </c>
      <c r="V20" s="11">
        <v>544.54987468630679</v>
      </c>
      <c r="W20" s="11">
        <v>550.65273571246337</v>
      </c>
      <c r="X20" s="11">
        <v>522.28258156304628</v>
      </c>
      <c r="Y20" s="11">
        <v>526.01259456431205</v>
      </c>
      <c r="Z20" s="11">
        <v>529.91966609058295</v>
      </c>
      <c r="AA20" s="11">
        <v>533.61477680200062</v>
      </c>
      <c r="AB20" s="11">
        <v>536.22909550302211</v>
      </c>
      <c r="AC20" s="11">
        <v>538.49101498206062</v>
      </c>
      <c r="AD20" s="11">
        <v>540.58803250916696</v>
      </c>
      <c r="AE20" s="11">
        <v>542.48012036716875</v>
      </c>
      <c r="AF20" s="11">
        <v>544.28212244804399</v>
      </c>
      <c r="AG20" s="11">
        <v>546.20335748115122</v>
      </c>
      <c r="AH20" s="11">
        <v>547.98415843632006</v>
      </c>
      <c r="AI20" s="11">
        <v>549.84834255715373</v>
      </c>
      <c r="AJ20" s="11">
        <v>551.48568655231816</v>
      </c>
      <c r="AK20" s="11">
        <v>552.88129797817032</v>
      </c>
      <c r="AL20" s="11">
        <v>554.44316405881796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482.97493080094131</v>
      </c>
      <c r="N22" s="87">
        <f>SUM(N23:N24)</f>
        <v>478.35576303054086</v>
      </c>
      <c r="O22" s="87">
        <f t="shared" ref="O22:AL22" si="7">SUM(O23:O24)</f>
        <v>490.3071637961948</v>
      </c>
      <c r="P22" s="87">
        <f t="shared" si="7"/>
        <v>479.98701441115367</v>
      </c>
      <c r="Q22" s="87">
        <f t="shared" si="7"/>
        <v>495.41869576959755</v>
      </c>
      <c r="R22" s="87">
        <f t="shared" si="7"/>
        <v>502.58395382927637</v>
      </c>
      <c r="S22" s="87">
        <f t="shared" si="7"/>
        <v>487.47733051055843</v>
      </c>
      <c r="T22" s="87">
        <f t="shared" si="7"/>
        <v>509.21966240892965</v>
      </c>
      <c r="U22" s="87">
        <f t="shared" si="7"/>
        <v>495.24308022170339</v>
      </c>
      <c r="V22" s="87">
        <f t="shared" si="7"/>
        <v>485.60817651781093</v>
      </c>
      <c r="W22" s="87">
        <f t="shared" si="7"/>
        <v>493.02558696089795</v>
      </c>
      <c r="X22" s="87">
        <f t="shared" si="7"/>
        <v>474.85736730566964</v>
      </c>
      <c r="Y22" s="87">
        <f t="shared" si="7"/>
        <v>468.63671238171509</v>
      </c>
      <c r="Z22" s="87">
        <f t="shared" si="7"/>
        <v>464.17739912728615</v>
      </c>
      <c r="AA22" s="87">
        <f t="shared" si="7"/>
        <v>459.36118526410706</v>
      </c>
      <c r="AB22" s="87">
        <f t="shared" si="7"/>
        <v>454.4219483228357</v>
      </c>
      <c r="AC22" s="87">
        <f t="shared" si="7"/>
        <v>450.03998058955273</v>
      </c>
      <c r="AD22" s="87">
        <f t="shared" si="7"/>
        <v>445.98530309713374</v>
      </c>
      <c r="AE22" s="87">
        <f t="shared" si="7"/>
        <v>442.20686710340476</v>
      </c>
      <c r="AF22" s="87">
        <f t="shared" si="7"/>
        <v>438.68294839032615</v>
      </c>
      <c r="AG22" s="87">
        <f t="shared" si="7"/>
        <v>434.96140202715668</v>
      </c>
      <c r="AH22" s="87">
        <f t="shared" si="7"/>
        <v>431.0816515801788</v>
      </c>
      <c r="AI22" s="87">
        <f t="shared" si="7"/>
        <v>426.94539022718118</v>
      </c>
      <c r="AJ22" s="87">
        <f t="shared" si="7"/>
        <v>423.28609586764793</v>
      </c>
      <c r="AK22" s="87">
        <f t="shared" si="7"/>
        <v>420.67465424668615</v>
      </c>
      <c r="AL22" s="87">
        <f t="shared" si="7"/>
        <v>414.55385008557846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365.93786848680526</v>
      </c>
      <c r="N23" s="11">
        <v>371.08810240472843</v>
      </c>
      <c r="O23" s="11">
        <v>383.85064723286098</v>
      </c>
      <c r="P23" s="11">
        <v>371.32952102099767</v>
      </c>
      <c r="Q23" s="11">
        <v>387.07417552108444</v>
      </c>
      <c r="R23" s="11">
        <v>400.59302003067904</v>
      </c>
      <c r="S23" s="11">
        <v>388.11209120023364</v>
      </c>
      <c r="T23" s="11">
        <v>406.67684138503989</v>
      </c>
      <c r="U23" s="11">
        <v>393.48506968883726</v>
      </c>
      <c r="V23" s="11">
        <v>392.3329885844326</v>
      </c>
      <c r="W23" s="11">
        <v>404.22103532238992</v>
      </c>
      <c r="X23" s="11">
        <v>377.66064982857625</v>
      </c>
      <c r="Y23" s="11">
        <v>374.42442337501024</v>
      </c>
      <c r="Z23" s="11">
        <v>372.36606247628686</v>
      </c>
      <c r="AA23" s="11">
        <v>369.77713606152292</v>
      </c>
      <c r="AB23" s="11">
        <v>366.19506146498833</v>
      </c>
      <c r="AC23" s="11">
        <v>362.6174897828277</v>
      </c>
      <c r="AD23" s="11">
        <v>359.20877360878865</v>
      </c>
      <c r="AE23" s="11">
        <v>356.32441795306772</v>
      </c>
      <c r="AF23" s="11">
        <v>353.24186408797982</v>
      </c>
      <c r="AG23" s="11">
        <v>350.23502311311034</v>
      </c>
      <c r="AH23" s="11">
        <v>347.0510375315547</v>
      </c>
      <c r="AI23" s="11">
        <v>344.08315213768606</v>
      </c>
      <c r="AJ23" s="11">
        <v>341.30884110203402</v>
      </c>
      <c r="AK23" s="11">
        <v>338.57946873793213</v>
      </c>
      <c r="AL23" s="11">
        <v>335.9746425055842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117.03706231413607</v>
      </c>
      <c r="N24" s="11">
        <v>107.26766062581245</v>
      </c>
      <c r="O24" s="11">
        <v>106.45651656333379</v>
      </c>
      <c r="P24" s="11">
        <v>108.65749339015601</v>
      </c>
      <c r="Q24" s="11">
        <v>108.34452024851311</v>
      </c>
      <c r="R24" s="11">
        <v>101.99093379859734</v>
      </c>
      <c r="S24" s="11">
        <v>99.36523931032481</v>
      </c>
      <c r="T24" s="11">
        <v>102.54282102388977</v>
      </c>
      <c r="U24" s="11">
        <v>101.75801053286612</v>
      </c>
      <c r="V24" s="11">
        <v>93.275187933378348</v>
      </c>
      <c r="W24" s="11">
        <v>88.804551638508045</v>
      </c>
      <c r="X24" s="11">
        <v>97.196717477093401</v>
      </c>
      <c r="Y24" s="11">
        <v>94.212289006704864</v>
      </c>
      <c r="Z24" s="11">
        <v>91.811336650999309</v>
      </c>
      <c r="AA24" s="11">
        <v>89.584049202584126</v>
      </c>
      <c r="AB24" s="11">
        <v>88.22688685784739</v>
      </c>
      <c r="AC24" s="11">
        <v>87.422490806725008</v>
      </c>
      <c r="AD24" s="11">
        <v>86.776529488345091</v>
      </c>
      <c r="AE24" s="11">
        <v>85.882449150337067</v>
      </c>
      <c r="AF24" s="11">
        <v>85.44108430234634</v>
      </c>
      <c r="AG24" s="11">
        <v>84.726378914046322</v>
      </c>
      <c r="AH24" s="11">
        <v>84.030614048624102</v>
      </c>
      <c r="AI24" s="11">
        <v>82.862238089495108</v>
      </c>
      <c r="AJ24" s="11">
        <v>81.977254765613893</v>
      </c>
      <c r="AK24" s="11">
        <v>82.095185508754</v>
      </c>
      <c r="AL24" s="11">
        <v>78.579207579994289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355.15439243281958</v>
      </c>
      <c r="N26" s="87">
        <f>SUM(N27:N30)</f>
        <v>357.14238524572471</v>
      </c>
      <c r="O26" s="87">
        <f t="shared" ref="O26:AL26" si="9">SUM(O27:O30)</f>
        <v>376.54939196463755</v>
      </c>
      <c r="P26" s="87">
        <f t="shared" si="9"/>
        <v>400.21202800139213</v>
      </c>
      <c r="Q26" s="87">
        <f t="shared" si="9"/>
        <v>425.23669816499648</v>
      </c>
      <c r="R26" s="87">
        <f>SUM(R27:R30)</f>
        <v>438.35962363952046</v>
      </c>
      <c r="S26" s="87">
        <f t="shared" si="9"/>
        <v>441.21400635573923</v>
      </c>
      <c r="T26" s="87">
        <f t="shared" si="9"/>
        <v>450.62301319995908</v>
      </c>
      <c r="U26" s="87">
        <f t="shared" si="9"/>
        <v>423.51913850109958</v>
      </c>
      <c r="V26" s="87">
        <f t="shared" si="9"/>
        <v>424.44137534224802</v>
      </c>
      <c r="W26" s="87">
        <f t="shared" si="9"/>
        <v>361.84681581705661</v>
      </c>
      <c r="X26" s="87">
        <f t="shared" si="9"/>
        <v>371.9427349479401</v>
      </c>
      <c r="Y26" s="87">
        <f t="shared" si="9"/>
        <v>375.27130434844662</v>
      </c>
      <c r="Z26" s="87">
        <f t="shared" si="9"/>
        <v>381.69510676811228</v>
      </c>
      <c r="AA26" s="87">
        <f t="shared" si="9"/>
        <v>386.90538734804284</v>
      </c>
      <c r="AB26" s="87">
        <f t="shared" si="9"/>
        <v>389.37961340086025</v>
      </c>
      <c r="AC26" s="87">
        <f t="shared" si="9"/>
        <v>391.51526394498325</v>
      </c>
      <c r="AD26" s="87">
        <f t="shared" si="9"/>
        <v>393.99598471914328</v>
      </c>
      <c r="AE26" s="87">
        <f t="shared" si="9"/>
        <v>395.93896208509034</v>
      </c>
      <c r="AF26" s="87">
        <f t="shared" si="9"/>
        <v>397.74063978258374</v>
      </c>
      <c r="AG26" s="87">
        <f t="shared" si="9"/>
        <v>399.71776632665853</v>
      </c>
      <c r="AH26" s="87">
        <f t="shared" si="9"/>
        <v>401.60104082103646</v>
      </c>
      <c r="AI26" s="87">
        <f t="shared" si="9"/>
        <v>403.42192639335201</v>
      </c>
      <c r="AJ26" s="87">
        <f t="shared" si="9"/>
        <v>405.1790927789217</v>
      </c>
      <c r="AK26" s="87">
        <f t="shared" si="9"/>
        <v>406.49993390529016</v>
      </c>
      <c r="AL26" s="87">
        <f t="shared" si="9"/>
        <v>408.61283106966783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20.492254426688135</v>
      </c>
      <c r="N27" s="11">
        <v>19.388918421547924</v>
      </c>
      <c r="O27" s="11">
        <v>21.196428736009803</v>
      </c>
      <c r="P27" s="11">
        <v>23.292951786031505</v>
      </c>
      <c r="Q27" s="11">
        <v>25.541558496889881</v>
      </c>
      <c r="R27" s="11">
        <v>26.304513303086445</v>
      </c>
      <c r="S27" s="11">
        <v>27.867456062601818</v>
      </c>
      <c r="T27" s="11">
        <v>24.585868891139523</v>
      </c>
      <c r="U27" s="11">
        <v>23.451429126990355</v>
      </c>
      <c r="V27" s="11">
        <v>26.473912432581511</v>
      </c>
      <c r="W27" s="11">
        <v>25.232720727221196</v>
      </c>
      <c r="X27" s="11">
        <v>24.960603027153674</v>
      </c>
      <c r="Y27" s="11">
        <v>25.492963200301418</v>
      </c>
      <c r="Z27" s="11">
        <v>26.091216401277546</v>
      </c>
      <c r="AA27" s="11">
        <v>26.678395184833906</v>
      </c>
      <c r="AB27" s="11">
        <v>27.219721140331135</v>
      </c>
      <c r="AC27" s="11">
        <v>27.758605797406382</v>
      </c>
      <c r="AD27" s="11">
        <v>28.317362659502912</v>
      </c>
      <c r="AE27" s="11">
        <v>28.822135858988869</v>
      </c>
      <c r="AF27" s="11">
        <v>29.305161274505714</v>
      </c>
      <c r="AG27" s="11">
        <v>29.743240762015649</v>
      </c>
      <c r="AH27" s="11">
        <v>30.265305305133793</v>
      </c>
      <c r="AI27" s="11">
        <v>30.800134049818162</v>
      </c>
      <c r="AJ27" s="11">
        <v>31.339053772314038</v>
      </c>
      <c r="AK27" s="11">
        <v>31.899621682913477</v>
      </c>
      <c r="AL27" s="11">
        <v>32.483649888364113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102.79765221275372</v>
      </c>
      <c r="N28" s="11">
        <v>106.3791670509052</v>
      </c>
      <c r="O28" s="11">
        <v>107.27414295660053</v>
      </c>
      <c r="P28" s="11">
        <v>111.2198462616108</v>
      </c>
      <c r="Q28" s="11">
        <v>120.7436060517058</v>
      </c>
      <c r="R28" s="11">
        <v>119.91490537428515</v>
      </c>
      <c r="S28" s="11">
        <v>124.36124601471785</v>
      </c>
      <c r="T28" s="11">
        <v>126.12038167030188</v>
      </c>
      <c r="U28" s="11">
        <v>120.09362073698671</v>
      </c>
      <c r="V28" s="11">
        <v>126.3568422825677</v>
      </c>
      <c r="W28" s="11">
        <v>111.16234883430721</v>
      </c>
      <c r="X28" s="11">
        <v>113.79454327960808</v>
      </c>
      <c r="Y28" s="11">
        <v>114.16399342647283</v>
      </c>
      <c r="Z28" s="11">
        <v>115.21824343179092</v>
      </c>
      <c r="AA28" s="11">
        <v>115.88728849753963</v>
      </c>
      <c r="AB28" s="11">
        <v>115.73617574505941</v>
      </c>
      <c r="AC28" s="11">
        <v>115.37334624552244</v>
      </c>
      <c r="AD28" s="11">
        <v>114.95281331837069</v>
      </c>
      <c r="AE28" s="11">
        <v>114.55084496876997</v>
      </c>
      <c r="AF28" s="11">
        <v>114.11275937157217</v>
      </c>
      <c r="AG28" s="11">
        <v>113.78792082864958</v>
      </c>
      <c r="AH28" s="11">
        <v>113.44818533850167</v>
      </c>
      <c r="AI28" s="11">
        <v>113.07638220811478</v>
      </c>
      <c r="AJ28" s="11">
        <v>112.68507049307868</v>
      </c>
      <c r="AK28" s="11">
        <v>112.28991167648498</v>
      </c>
      <c r="AL28" s="11">
        <v>111.95529998223323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128.58964036066402</v>
      </c>
      <c r="N29" s="11">
        <v>128.86683361302136</v>
      </c>
      <c r="O29" s="11">
        <v>133.85436704369101</v>
      </c>
      <c r="P29" s="11">
        <v>150.94606414699567</v>
      </c>
      <c r="Q29" s="11">
        <v>151.56215860834735</v>
      </c>
      <c r="R29" s="11">
        <v>163.1440682403412</v>
      </c>
      <c r="S29" s="11">
        <v>159.80700444579296</v>
      </c>
      <c r="T29" s="11">
        <v>167.60446099543452</v>
      </c>
      <c r="U29" s="11">
        <v>147.597159385808</v>
      </c>
      <c r="V29" s="11">
        <v>142.65175451586668</v>
      </c>
      <c r="W29" s="11">
        <v>112.26482770161384</v>
      </c>
      <c r="X29" s="11">
        <v>121.06418381757544</v>
      </c>
      <c r="Y29" s="11">
        <v>122.38813494932943</v>
      </c>
      <c r="Z29" s="11">
        <v>125.31116258657661</v>
      </c>
      <c r="AA29" s="11">
        <v>127.68013448212804</v>
      </c>
      <c r="AB29" s="11">
        <v>128.77710953154806</v>
      </c>
      <c r="AC29" s="11">
        <v>129.81919380998224</v>
      </c>
      <c r="AD29" s="11">
        <v>130.73320404508132</v>
      </c>
      <c r="AE29" s="11">
        <v>131.52419760809482</v>
      </c>
      <c r="AF29" s="11">
        <v>132.29716524569912</v>
      </c>
      <c r="AG29" s="11">
        <v>133.20548955138841</v>
      </c>
      <c r="AH29" s="11">
        <v>134.0935651413574</v>
      </c>
      <c r="AI29" s="11">
        <v>134.96823137236842</v>
      </c>
      <c r="AJ29" s="11">
        <v>135.80801972421014</v>
      </c>
      <c r="AK29" s="11">
        <v>136.64586827651331</v>
      </c>
      <c r="AL29" s="11">
        <v>137.47855644426375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103.27484543271373</v>
      </c>
      <c r="N30" s="11">
        <v>102.50746616025025</v>
      </c>
      <c r="O30" s="11">
        <v>114.22445322833626</v>
      </c>
      <c r="P30" s="11">
        <v>114.75316580675418</v>
      </c>
      <c r="Q30" s="11">
        <v>127.38937500805341</v>
      </c>
      <c r="R30" s="11">
        <v>128.99613672180766</v>
      </c>
      <c r="S30" s="11">
        <v>129.17829983262666</v>
      </c>
      <c r="T30" s="11">
        <v>132.31230164308312</v>
      </c>
      <c r="U30" s="11">
        <v>132.37692925131449</v>
      </c>
      <c r="V30" s="11">
        <v>128.95886611123211</v>
      </c>
      <c r="W30" s="11">
        <v>113.18691855391438</v>
      </c>
      <c r="X30" s="11">
        <v>112.12340482360291</v>
      </c>
      <c r="Y30" s="11">
        <v>113.2262127723429</v>
      </c>
      <c r="Z30" s="11">
        <v>115.07448434846718</v>
      </c>
      <c r="AA30" s="11">
        <v>116.65956918354132</v>
      </c>
      <c r="AB30" s="11">
        <v>117.64660698392161</v>
      </c>
      <c r="AC30" s="11">
        <v>118.56411809207218</v>
      </c>
      <c r="AD30" s="11">
        <v>119.99260469618834</v>
      </c>
      <c r="AE30" s="11">
        <v>121.04178364923669</v>
      </c>
      <c r="AF30" s="11">
        <v>122.02555389080673</v>
      </c>
      <c r="AG30" s="11">
        <v>122.98111518460492</v>
      </c>
      <c r="AH30" s="11">
        <v>123.79398503604365</v>
      </c>
      <c r="AI30" s="11">
        <v>124.57717876305065</v>
      </c>
      <c r="AJ30" s="11">
        <v>125.34694878931884</v>
      </c>
      <c r="AK30" s="11">
        <v>125.66453226937834</v>
      </c>
      <c r="AL30" s="11">
        <v>126.69532475480673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322.42124479227061</v>
      </c>
      <c r="N32" s="87">
        <f t="shared" si="10"/>
        <v>317.987049852908</v>
      </c>
      <c r="O32" s="87">
        <f t="shared" si="10"/>
        <v>319.78046811731269</v>
      </c>
      <c r="P32" s="87">
        <f t="shared" si="10"/>
        <v>346.63256793742841</v>
      </c>
      <c r="Q32" s="87">
        <f t="shared" si="10"/>
        <v>357.57627012466196</v>
      </c>
      <c r="R32" s="87">
        <f t="shared" si="10"/>
        <v>359.29436580653049</v>
      </c>
      <c r="S32" s="87">
        <f t="shared" si="10"/>
        <v>378.30898000607465</v>
      </c>
      <c r="T32" s="87">
        <f t="shared" si="10"/>
        <v>383.50722734990006</v>
      </c>
      <c r="U32" s="87">
        <f t="shared" si="10"/>
        <v>369.44880915377769</v>
      </c>
      <c r="V32" s="87">
        <f t="shared" si="10"/>
        <v>380.34278918345075</v>
      </c>
      <c r="W32" s="87">
        <f t="shared" si="10"/>
        <v>358.5374280849245</v>
      </c>
      <c r="X32" s="87">
        <f t="shared" si="10"/>
        <v>371.02338708992767</v>
      </c>
      <c r="Y32" s="87">
        <f t="shared" si="10"/>
        <v>374.68918930858837</v>
      </c>
      <c r="Z32" s="87">
        <f t="shared" si="10"/>
        <v>378.43577481091404</v>
      </c>
      <c r="AA32" s="87">
        <f t="shared" si="10"/>
        <v>382.22902544991575</v>
      </c>
      <c r="AB32" s="87">
        <f t="shared" si="10"/>
        <v>385.00773316057911</v>
      </c>
      <c r="AC32" s="87">
        <f t="shared" si="10"/>
        <v>387.47181192585327</v>
      </c>
      <c r="AD32" s="87">
        <f t="shared" si="10"/>
        <v>389.71859856515078</v>
      </c>
      <c r="AE32" s="87">
        <f t="shared" ref="AE32" si="11">SUM(AE33:AE35)</f>
        <v>392.08779197766052</v>
      </c>
      <c r="AF32" s="87">
        <f t="shared" ref="AF32" si="12">SUM(AF33:AF35)</f>
        <v>394.16070024079761</v>
      </c>
      <c r="AG32" s="87">
        <f t="shared" ref="AG32" si="13">SUM(AG33:AG35)</f>
        <v>396.39964846994786</v>
      </c>
      <c r="AH32" s="87">
        <f t="shared" ref="AH32" si="14">SUM(AH33:AH35)</f>
        <v>398.66138801872853</v>
      </c>
      <c r="AI32" s="87">
        <f t="shared" ref="AI32" si="15">SUM(AI33:AI35)</f>
        <v>401.01044570272455</v>
      </c>
      <c r="AJ32" s="87">
        <f t="shared" ref="AJ32" si="16">SUM(AJ33:AJ35)</f>
        <v>403.38489017835059</v>
      </c>
      <c r="AK32" s="87">
        <f t="shared" ref="AK32" si="17">SUM(AK33:AK35)</f>
        <v>405.91520851472876</v>
      </c>
      <c r="AL32" s="87">
        <f t="shared" ref="AL32" si="18">SUM(AL33:AL35)</f>
        <v>408.59832214309648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224.08347868944765</v>
      </c>
      <c r="N33" s="11">
        <v>217.89848180306015</v>
      </c>
      <c r="O33" s="11">
        <v>220.04367485755049</v>
      </c>
      <c r="P33" s="11">
        <v>239.05430923927048</v>
      </c>
      <c r="Q33" s="11">
        <v>253.85373873043659</v>
      </c>
      <c r="R33" s="11">
        <v>253.10251259974771</v>
      </c>
      <c r="S33" s="11">
        <v>269.44566609494422</v>
      </c>
      <c r="T33" s="11">
        <v>271.41693493335299</v>
      </c>
      <c r="U33" s="11">
        <v>267.02585737969554</v>
      </c>
      <c r="V33" s="11">
        <v>264.94392292853308</v>
      </c>
      <c r="W33" s="11">
        <v>252.25033654107759</v>
      </c>
      <c r="X33" s="11">
        <v>264.2398045016601</v>
      </c>
      <c r="Y33" s="11">
        <v>266.21970021680289</v>
      </c>
      <c r="Z33" s="11">
        <v>268.74481211378833</v>
      </c>
      <c r="AA33" s="11">
        <v>271.49276157001225</v>
      </c>
      <c r="AB33" s="11">
        <v>273.42466047172906</v>
      </c>
      <c r="AC33" s="11">
        <v>275.11974743017555</v>
      </c>
      <c r="AD33" s="11">
        <v>276.65291166058017</v>
      </c>
      <c r="AE33" s="11">
        <v>278.19209022476224</v>
      </c>
      <c r="AF33" s="11">
        <v>279.52586572636176</v>
      </c>
      <c r="AG33" s="11">
        <v>280.95329091888323</v>
      </c>
      <c r="AH33" s="11">
        <v>282.39296407762595</v>
      </c>
      <c r="AI33" s="11">
        <v>283.88476040110379</v>
      </c>
      <c r="AJ33" s="11">
        <v>285.40894511423556</v>
      </c>
      <c r="AK33" s="11">
        <v>287.08354929523404</v>
      </c>
      <c r="AL33" s="11">
        <v>288.77247065658844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90.258545276214448</v>
      </c>
      <c r="N34" s="11">
        <v>94.10847654599651</v>
      </c>
      <c r="O34" s="11">
        <v>93.651458331363699</v>
      </c>
      <c r="P34" s="11">
        <v>101.95725018888548</v>
      </c>
      <c r="Q34" s="11">
        <v>97.29738990989577</v>
      </c>
      <c r="R34" s="11">
        <v>100.20436237050184</v>
      </c>
      <c r="S34" s="11">
        <v>103.60263494065724</v>
      </c>
      <c r="T34" s="11">
        <v>106.46234537106051</v>
      </c>
      <c r="U34" s="11">
        <v>96.939569031136344</v>
      </c>
      <c r="V34" s="11">
        <v>109.98690260646808</v>
      </c>
      <c r="W34" s="11">
        <v>99.507817039003569</v>
      </c>
      <c r="X34" s="11">
        <v>101.27815062301221</v>
      </c>
      <c r="Y34" s="11">
        <v>102.91905249600163</v>
      </c>
      <c r="Z34" s="11">
        <v>104.08298229130595</v>
      </c>
      <c r="AA34" s="11">
        <v>105.07696724674476</v>
      </c>
      <c r="AB34" s="11">
        <v>105.90175459846405</v>
      </c>
      <c r="AC34" s="11">
        <v>106.64395541472142</v>
      </c>
      <c r="AD34" s="11">
        <v>107.33228801792167</v>
      </c>
      <c r="AE34" s="11">
        <v>108.12297975198192</v>
      </c>
      <c r="AF34" s="11">
        <v>108.84624357944692</v>
      </c>
      <c r="AG34" s="11">
        <v>109.61864362222853</v>
      </c>
      <c r="AH34" s="11">
        <v>110.40034417650567</v>
      </c>
      <c r="AI34" s="11">
        <v>111.20925574046952</v>
      </c>
      <c r="AJ34" s="11">
        <v>112.02777180944697</v>
      </c>
      <c r="AK34" s="11">
        <v>112.82987904653041</v>
      </c>
      <c r="AL34" s="11">
        <v>113.7952177370326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8.0792208266085392</v>
      </c>
      <c r="N35" s="11">
        <v>5.9800915038513534</v>
      </c>
      <c r="O35" s="11">
        <v>6.0853349283985185</v>
      </c>
      <c r="P35" s="11">
        <v>5.6210085092724285</v>
      </c>
      <c r="Q35" s="11">
        <v>6.4251414843296537</v>
      </c>
      <c r="R35" s="11">
        <v>5.9874908362809034</v>
      </c>
      <c r="S35" s="11">
        <v>5.2606789704732018</v>
      </c>
      <c r="T35" s="11">
        <v>5.6279470454865539</v>
      </c>
      <c r="U35" s="11">
        <v>5.4833827429458388</v>
      </c>
      <c r="V35" s="11">
        <v>5.4119636484495679</v>
      </c>
      <c r="W35" s="11">
        <v>6.7792745048433209</v>
      </c>
      <c r="X35" s="11">
        <v>5.5054319652553572</v>
      </c>
      <c r="Y35" s="11">
        <v>5.5504365957838537</v>
      </c>
      <c r="Z35" s="11">
        <v>5.6079804058197809</v>
      </c>
      <c r="AA35" s="11">
        <v>5.6592966331587444</v>
      </c>
      <c r="AB35" s="11">
        <v>5.681318090386033</v>
      </c>
      <c r="AC35" s="11">
        <v>5.7081090809563406</v>
      </c>
      <c r="AD35" s="11">
        <v>5.7333988866489758</v>
      </c>
      <c r="AE35" s="11">
        <v>5.772722000916338</v>
      </c>
      <c r="AF35" s="11">
        <v>5.7885909349889193</v>
      </c>
      <c r="AG35" s="11">
        <v>5.8277139288360837</v>
      </c>
      <c r="AH35" s="11">
        <v>5.8680797645969527</v>
      </c>
      <c r="AI35" s="11">
        <v>5.916429561151209</v>
      </c>
      <c r="AJ35" s="11">
        <v>5.948173254668089</v>
      </c>
      <c r="AK35" s="11">
        <v>6.0017801729643647</v>
      </c>
      <c r="AL35" s="11">
        <v>6.0306337494754647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350.15297849850504</v>
      </c>
      <c r="N37" s="87">
        <f t="shared" ref="N37:AL37" si="19">SUM(N38:N39)</f>
        <v>356.86689350688664</v>
      </c>
      <c r="O37" s="87">
        <f t="shared" si="19"/>
        <v>384.79682233385273</v>
      </c>
      <c r="P37" s="87">
        <f t="shared" si="19"/>
        <v>373.49909770617455</v>
      </c>
      <c r="Q37" s="87">
        <f t="shared" si="19"/>
        <v>380.03060639308478</v>
      </c>
      <c r="R37" s="87">
        <f t="shared" si="19"/>
        <v>395.8769692149844</v>
      </c>
      <c r="S37" s="87">
        <f t="shared" si="19"/>
        <v>383.18659384826003</v>
      </c>
      <c r="T37" s="87">
        <f t="shared" si="19"/>
        <v>385.62805559727008</v>
      </c>
      <c r="U37" s="87">
        <f t="shared" si="19"/>
        <v>392.86995642517024</v>
      </c>
      <c r="V37" s="87">
        <f t="shared" si="19"/>
        <v>368.36121865662756</v>
      </c>
      <c r="W37" s="87">
        <f t="shared" si="19"/>
        <v>362.10946186469334</v>
      </c>
      <c r="X37" s="87">
        <f t="shared" si="19"/>
        <v>360.647400268561</v>
      </c>
      <c r="Y37" s="87">
        <f t="shared" si="19"/>
        <v>360.17910855271208</v>
      </c>
      <c r="Z37" s="87">
        <f t="shared" si="19"/>
        <v>361.68378219348114</v>
      </c>
      <c r="AA37" s="87">
        <f t="shared" si="19"/>
        <v>362.92050900646319</v>
      </c>
      <c r="AB37" s="87">
        <f t="shared" si="19"/>
        <v>363.35327017560138</v>
      </c>
      <c r="AC37" s="87">
        <f t="shared" si="19"/>
        <v>363.33116261704151</v>
      </c>
      <c r="AD37" s="87">
        <f t="shared" si="19"/>
        <v>363.32797912844353</v>
      </c>
      <c r="AE37" s="87">
        <f t="shared" si="19"/>
        <v>363.26600196537817</v>
      </c>
      <c r="AF37" s="87">
        <f t="shared" si="19"/>
        <v>363.14696386542334</v>
      </c>
      <c r="AG37" s="87">
        <f t="shared" si="19"/>
        <v>362.97021512767844</v>
      </c>
      <c r="AH37" s="87">
        <f t="shared" si="19"/>
        <v>362.7041239857644</v>
      </c>
      <c r="AI37" s="87">
        <f t="shared" si="19"/>
        <v>362.39365312494652</v>
      </c>
      <c r="AJ37" s="87">
        <f t="shared" si="19"/>
        <v>362.10776033178763</v>
      </c>
      <c r="AK37" s="87">
        <f t="shared" si="19"/>
        <v>361.71118319460891</v>
      </c>
      <c r="AL37" s="87">
        <f t="shared" si="19"/>
        <v>361.51533692227389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279.30612456752959</v>
      </c>
      <c r="N38" s="11">
        <v>286.55587596968229</v>
      </c>
      <c r="O38" s="11">
        <v>312.79336825757906</v>
      </c>
      <c r="P38" s="11">
        <v>301.00627799516883</v>
      </c>
      <c r="Q38" s="11">
        <v>308.74385673459392</v>
      </c>
      <c r="R38" s="11">
        <v>317.69954976380126</v>
      </c>
      <c r="S38" s="11">
        <v>307.69741685524264</v>
      </c>
      <c r="T38" s="11">
        <v>302.67722277367449</v>
      </c>
      <c r="U38" s="11">
        <v>307.9372923096721</v>
      </c>
      <c r="V38" s="11">
        <v>283.87292448742249</v>
      </c>
      <c r="W38" s="11">
        <v>277.14301287313759</v>
      </c>
      <c r="X38" s="11">
        <v>258.29608126471868</v>
      </c>
      <c r="Y38" s="11">
        <v>256.55081333214713</v>
      </c>
      <c r="Z38" s="11">
        <v>256.46005268802543</v>
      </c>
      <c r="AA38" s="11">
        <v>256.15201780577314</v>
      </c>
      <c r="AB38" s="11">
        <v>255.28291622103831</v>
      </c>
      <c r="AC38" s="11">
        <v>254.09352554227712</v>
      </c>
      <c r="AD38" s="11">
        <v>253.09403911187422</v>
      </c>
      <c r="AE38" s="11">
        <v>252.10541359946242</v>
      </c>
      <c r="AF38" s="11">
        <v>251.03304861774714</v>
      </c>
      <c r="AG38" s="11">
        <v>249.90048018774058</v>
      </c>
      <c r="AH38" s="11">
        <v>248.67389299925387</v>
      </c>
      <c r="AI38" s="11">
        <v>247.43963622456153</v>
      </c>
      <c r="AJ38" s="11">
        <v>246.19910156935291</v>
      </c>
      <c r="AK38" s="11">
        <v>244.91028545089333</v>
      </c>
      <c r="AL38" s="11">
        <v>243.71654201959009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70.846853930975456</v>
      </c>
      <c r="N39" s="11">
        <v>70.311017537204336</v>
      </c>
      <c r="O39" s="11">
        <v>72.00345407627367</v>
      </c>
      <c r="P39" s="11">
        <v>72.492819711005737</v>
      </c>
      <c r="Q39" s="11">
        <v>71.286749658490862</v>
      </c>
      <c r="R39" s="11">
        <v>78.177419451183141</v>
      </c>
      <c r="S39" s="11">
        <v>75.489176993017423</v>
      </c>
      <c r="T39" s="11">
        <v>82.95083282359559</v>
      </c>
      <c r="U39" s="11">
        <v>84.932664115498142</v>
      </c>
      <c r="V39" s="11">
        <v>84.488294169205062</v>
      </c>
      <c r="W39" s="11">
        <v>84.966448991555723</v>
      </c>
      <c r="X39" s="11">
        <v>102.35131900384229</v>
      </c>
      <c r="Y39" s="11">
        <v>103.62829522056497</v>
      </c>
      <c r="Z39" s="11">
        <v>105.22372950545569</v>
      </c>
      <c r="AA39" s="11">
        <v>106.76849120069006</v>
      </c>
      <c r="AB39" s="11">
        <v>108.07035395456307</v>
      </c>
      <c r="AC39" s="11">
        <v>109.23763707476439</v>
      </c>
      <c r="AD39" s="11">
        <v>110.23394001656929</v>
      </c>
      <c r="AE39" s="11">
        <v>111.16058836591576</v>
      </c>
      <c r="AF39" s="11">
        <v>112.11391524767618</v>
      </c>
      <c r="AG39" s="11">
        <v>113.06973493993786</v>
      </c>
      <c r="AH39" s="11">
        <v>114.03023098651053</v>
      </c>
      <c r="AI39" s="11">
        <v>114.95401690038501</v>
      </c>
      <c r="AJ39" s="11">
        <v>115.90865876243474</v>
      </c>
      <c r="AK39" s="11">
        <v>116.80089774371561</v>
      </c>
      <c r="AL39" s="11">
        <v>117.79879490268378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190.96690585818084</v>
      </c>
      <c r="N41" s="87">
        <f t="shared" ref="N41" si="20">SUM(N42:N43)</f>
        <v>194.02483246038676</v>
      </c>
      <c r="O41" s="87">
        <f t="shared" ref="O41" si="21">SUM(O42:O43)</f>
        <v>199.19711273592023</v>
      </c>
      <c r="P41" s="87">
        <f t="shared" ref="P41" si="22">SUM(P42:P43)</f>
        <v>201.01396587850195</v>
      </c>
      <c r="Q41" s="87">
        <f t="shared" ref="Q41" si="23">SUM(Q42:Q43)</f>
        <v>216.71027999086738</v>
      </c>
      <c r="R41" s="87">
        <f t="shared" ref="R41" si="24">SUM(R42:R43)</f>
        <v>217.7311952187772</v>
      </c>
      <c r="S41" s="87">
        <f t="shared" ref="S41" si="25">SUM(S42:S43)</f>
        <v>229.45683492241983</v>
      </c>
      <c r="T41" s="87">
        <f t="shared" ref="T41" si="26">SUM(T42:T43)</f>
        <v>241.49475655025265</v>
      </c>
      <c r="U41" s="87">
        <f t="shared" ref="U41" si="27">SUM(U42:U43)</f>
        <v>228.80660348906693</v>
      </c>
      <c r="V41" s="87">
        <f t="shared" ref="V41" si="28">SUM(V42:V43)</f>
        <v>240.42270316164104</v>
      </c>
      <c r="W41" s="87">
        <f t="shared" ref="W41" si="29">SUM(W42:W43)</f>
        <v>214.59269292128397</v>
      </c>
      <c r="X41" s="87">
        <f t="shared" ref="X41" si="30">SUM(X42:X43)</f>
        <v>237.90703835144012</v>
      </c>
      <c r="Y41" s="87">
        <f t="shared" ref="Y41" si="31">SUM(Y42:Y43)</f>
        <v>240.06772646090434</v>
      </c>
      <c r="Z41" s="87">
        <f t="shared" ref="Z41" si="32">SUM(Z42:Z43)</f>
        <v>241.92236551680691</v>
      </c>
      <c r="AA41" s="87">
        <f t="shared" ref="AA41" si="33">SUM(AA42:AA43)</f>
        <v>243.01400462077407</v>
      </c>
      <c r="AB41" s="87">
        <f t="shared" ref="AB41" si="34">SUM(AB42:AB43)</f>
        <v>243.0425419221026</v>
      </c>
      <c r="AC41" s="87">
        <f t="shared" ref="AC41" si="35">SUM(AC42:AC43)</f>
        <v>242.92149768844337</v>
      </c>
      <c r="AD41" s="87">
        <f t="shared" ref="AD41" si="36">SUM(AD42:AD43)</f>
        <v>242.75749533076004</v>
      </c>
      <c r="AE41" s="87">
        <f t="shared" ref="AE41" si="37">SUM(AE42:AE43)</f>
        <v>242.67988735671855</v>
      </c>
      <c r="AF41" s="87">
        <f t="shared" ref="AF41" si="38">SUM(AF42:AF43)</f>
        <v>242.60628613706038</v>
      </c>
      <c r="AG41" s="87">
        <f t="shared" ref="AG41" si="39">SUM(AG42:AG43)</f>
        <v>242.63302054394768</v>
      </c>
      <c r="AH41" s="87">
        <f t="shared" ref="AH41" si="40">SUM(AH42:AH43)</f>
        <v>242.63379559391021</v>
      </c>
      <c r="AI41" s="87">
        <f t="shared" ref="AI41" si="41">SUM(AI42:AI43)</f>
        <v>242.7283602679114</v>
      </c>
      <c r="AJ41" s="87">
        <f t="shared" ref="AJ41" si="42">SUM(AJ42:AJ43)</f>
        <v>242.83257815957512</v>
      </c>
      <c r="AK41" s="87">
        <f t="shared" ref="AK41" si="43">SUM(AK42:AK43)</f>
        <v>242.8694875337535</v>
      </c>
      <c r="AL41" s="87">
        <f t="shared" ref="AL41" si="44">SUM(AL42:AL43)</f>
        <v>242.82089365783349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32.800653461233296</v>
      </c>
      <c r="N42" s="11">
        <v>29.38230931954396</v>
      </c>
      <c r="O42" s="11">
        <v>32.19569787173134</v>
      </c>
      <c r="P42" s="11">
        <v>32.882080986658913</v>
      </c>
      <c r="Q42" s="11">
        <v>34.140074388420423</v>
      </c>
      <c r="R42" s="11">
        <v>35.441770143492811</v>
      </c>
      <c r="S42" s="11">
        <v>34.494565113899007</v>
      </c>
      <c r="T42" s="11">
        <v>36.013892710662731</v>
      </c>
      <c r="U42" s="11">
        <v>37.73360453510066</v>
      </c>
      <c r="V42" s="11">
        <v>33.973546083283381</v>
      </c>
      <c r="W42" s="11">
        <v>31.110415718942523</v>
      </c>
      <c r="X42" s="11">
        <v>37.652687550375404</v>
      </c>
      <c r="Y42" s="11">
        <v>37.400551162496242</v>
      </c>
      <c r="Z42" s="11">
        <v>37.743648635496996</v>
      </c>
      <c r="AA42" s="11">
        <v>38.02713738585647</v>
      </c>
      <c r="AB42" s="11">
        <v>38.145150131817857</v>
      </c>
      <c r="AC42" s="11">
        <v>38.238367839895957</v>
      </c>
      <c r="AD42" s="11">
        <v>38.312162515783882</v>
      </c>
      <c r="AE42" s="11">
        <v>38.495552772939263</v>
      </c>
      <c r="AF42" s="11">
        <v>38.737143956510835</v>
      </c>
      <c r="AG42" s="11">
        <v>39.021008283747861</v>
      </c>
      <c r="AH42" s="11">
        <v>39.313271834183411</v>
      </c>
      <c r="AI42" s="11">
        <v>39.734380572585977</v>
      </c>
      <c r="AJ42" s="11">
        <v>40.192304748541005</v>
      </c>
      <c r="AK42" s="11">
        <v>40.603128254155784</v>
      </c>
      <c r="AL42" s="11">
        <v>41.005277997965223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158.16625239694756</v>
      </c>
      <c r="N43" s="11">
        <v>164.6425231408428</v>
      </c>
      <c r="O43" s="11">
        <v>167.00141486418889</v>
      </c>
      <c r="P43" s="11">
        <v>168.13188489184304</v>
      </c>
      <c r="Q43" s="11">
        <v>182.57020560244695</v>
      </c>
      <c r="R43" s="11">
        <v>182.28942507528438</v>
      </c>
      <c r="S43" s="11">
        <v>194.96226980852083</v>
      </c>
      <c r="T43" s="11">
        <v>205.48086383958992</v>
      </c>
      <c r="U43" s="11">
        <v>191.07299895396628</v>
      </c>
      <c r="V43" s="11">
        <v>206.44915707835764</v>
      </c>
      <c r="W43" s="11">
        <v>183.48227720234144</v>
      </c>
      <c r="X43" s="11">
        <v>200.25435080106473</v>
      </c>
      <c r="Y43" s="11">
        <v>202.6671752984081</v>
      </c>
      <c r="Z43" s="11">
        <v>204.1787168813099</v>
      </c>
      <c r="AA43" s="11">
        <v>204.98686723491761</v>
      </c>
      <c r="AB43" s="11">
        <v>204.89739179028473</v>
      </c>
      <c r="AC43" s="11">
        <v>204.68312984854742</v>
      </c>
      <c r="AD43" s="11">
        <v>204.44533281497615</v>
      </c>
      <c r="AE43" s="11">
        <v>204.1843345837793</v>
      </c>
      <c r="AF43" s="11">
        <v>203.86914218054955</v>
      </c>
      <c r="AG43" s="11">
        <v>203.6120122601998</v>
      </c>
      <c r="AH43" s="11">
        <v>203.3205237597268</v>
      </c>
      <c r="AI43" s="11">
        <v>202.99397969532541</v>
      </c>
      <c r="AJ43" s="11">
        <v>202.64027341103412</v>
      </c>
      <c r="AK43" s="11">
        <v>202.26635927959771</v>
      </c>
      <c r="AL43" s="11">
        <v>201.81561565986826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521.68020453204247</v>
      </c>
      <c r="N45" s="87">
        <f t="shared" ref="N45" si="45">SUM(N46:N47)</f>
        <v>497.20591960234344</v>
      </c>
      <c r="O45" s="87">
        <f t="shared" ref="O45" si="46">SUM(O46:O47)</f>
        <v>507.26639284531791</v>
      </c>
      <c r="P45" s="87">
        <f t="shared" ref="P45" si="47">SUM(P46:P47)</f>
        <v>529.89024033632438</v>
      </c>
      <c r="Q45" s="87">
        <f t="shared" ref="Q45" si="48">SUM(Q46:Q47)</f>
        <v>544.4223769163666</v>
      </c>
      <c r="R45" s="87">
        <f t="shared" ref="R45" si="49">SUM(R46:R47)</f>
        <v>546.3695424309991</v>
      </c>
      <c r="S45" s="87">
        <f t="shared" ref="S45" si="50">SUM(S46:S47)</f>
        <v>549.50248690025649</v>
      </c>
      <c r="T45" s="87">
        <f t="shared" ref="T45" si="51">SUM(T46:T47)</f>
        <v>549.09925807510911</v>
      </c>
      <c r="U45" s="87">
        <f t="shared" ref="U45" si="52">SUM(U46:U47)</f>
        <v>553.35549429584955</v>
      </c>
      <c r="V45" s="87">
        <f t="shared" ref="V45" si="53">SUM(V46:V47)</f>
        <v>571.14797328154748</v>
      </c>
      <c r="W45" s="87">
        <f t="shared" ref="W45" si="54">SUM(W46:W47)</f>
        <v>523.59819911063721</v>
      </c>
      <c r="X45" s="87">
        <f t="shared" ref="X45" si="55">SUM(X46:X47)</f>
        <v>528.90889686460594</v>
      </c>
      <c r="Y45" s="87">
        <f t="shared" ref="Y45" si="56">SUM(Y46:Y47)</f>
        <v>527.12305650920098</v>
      </c>
      <c r="Z45" s="87">
        <f t="shared" ref="Z45" si="57">SUM(Z46:Z47)</f>
        <v>529.1065060659696</v>
      </c>
      <c r="AA45" s="87">
        <f t="shared" ref="AA45" si="58">SUM(AA46:AA47)</f>
        <v>530.85292710261206</v>
      </c>
      <c r="AB45" s="87">
        <f t="shared" ref="AB45" si="59">SUM(AB46:AB47)</f>
        <v>530.59966735091848</v>
      </c>
      <c r="AC45" s="87">
        <f t="shared" ref="AC45" si="60">SUM(AC46:AC47)</f>
        <v>529.63587306550016</v>
      </c>
      <c r="AD45" s="87">
        <f t="shared" ref="AD45" si="61">SUM(AD46:AD47)</f>
        <v>528.68564433766005</v>
      </c>
      <c r="AE45" s="87">
        <f t="shared" ref="AE45" si="62">SUM(AE46:AE47)</f>
        <v>528.24859636633516</v>
      </c>
      <c r="AF45" s="87">
        <f t="shared" ref="AF45" si="63">SUM(AF46:AF47)</f>
        <v>527.73716565541679</v>
      </c>
      <c r="AG45" s="87">
        <f t="shared" ref="AG45" si="64">SUM(AG46:AG47)</f>
        <v>527.56101264300003</v>
      </c>
      <c r="AH45" s="87">
        <f t="shared" ref="AH45" si="65">SUM(AH46:AH47)</f>
        <v>527.52680943668668</v>
      </c>
      <c r="AI45" s="87">
        <f t="shared" ref="AI45" si="66">SUM(AI46:AI47)</f>
        <v>527.41651867827898</v>
      </c>
      <c r="AJ45" s="87">
        <f t="shared" ref="AJ45" si="67">SUM(AJ46:AJ47)</f>
        <v>527.04013991133934</v>
      </c>
      <c r="AK45" s="87">
        <f t="shared" ref="AK45" si="68">SUM(AK46:AK47)</f>
        <v>526.702661323131</v>
      </c>
      <c r="AL45" s="87">
        <f t="shared" ref="AL45" si="69">SUM(AL46:AL47)</f>
        <v>526.79945521382763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42.214277581272064</v>
      </c>
      <c r="N46" s="11">
        <v>40.170618533177468</v>
      </c>
      <c r="O46" s="11">
        <v>42.170394313370799</v>
      </c>
      <c r="P46" s="11">
        <v>40.230438550862132</v>
      </c>
      <c r="Q46" s="11">
        <v>44.519437083242046</v>
      </c>
      <c r="R46" s="11">
        <v>44.128253668782335</v>
      </c>
      <c r="S46" s="11">
        <v>43.422836736663733</v>
      </c>
      <c r="T46" s="11">
        <v>40.80504788115875</v>
      </c>
      <c r="U46" s="11">
        <v>41.05056368786537</v>
      </c>
      <c r="V46" s="11">
        <v>40.010343138735678</v>
      </c>
      <c r="W46" s="11">
        <v>35.858471480040542</v>
      </c>
      <c r="X46" s="11">
        <v>29.884299031046851</v>
      </c>
      <c r="Y46" s="11">
        <v>29.50024166817013</v>
      </c>
      <c r="Z46" s="11">
        <v>29.423000335106941</v>
      </c>
      <c r="AA46" s="11">
        <v>29.311824746793903</v>
      </c>
      <c r="AB46" s="11">
        <v>29.087496472658156</v>
      </c>
      <c r="AC46" s="11">
        <v>28.90678603114009</v>
      </c>
      <c r="AD46" s="11">
        <v>28.697682695205117</v>
      </c>
      <c r="AE46" s="11">
        <v>28.49616331050569</v>
      </c>
      <c r="AF46" s="11">
        <v>28.327559331620371</v>
      </c>
      <c r="AG46" s="11">
        <v>28.174649325609831</v>
      </c>
      <c r="AH46" s="11">
        <v>28.00532268230646</v>
      </c>
      <c r="AI46" s="11">
        <v>27.822055949380864</v>
      </c>
      <c r="AJ46" s="11">
        <v>27.627025103572656</v>
      </c>
      <c r="AK46" s="11">
        <v>27.4458847649408</v>
      </c>
      <c r="AL46" s="11">
        <v>27.26239962696652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479.46592695077038</v>
      </c>
      <c r="N47" s="11">
        <v>457.035301069166</v>
      </c>
      <c r="O47" s="11">
        <v>465.09599853194709</v>
      </c>
      <c r="P47" s="11">
        <v>489.65980178546226</v>
      </c>
      <c r="Q47" s="11">
        <v>499.90293983312455</v>
      </c>
      <c r="R47" s="11">
        <v>502.24128876221681</v>
      </c>
      <c r="S47" s="11">
        <v>506.07965016359276</v>
      </c>
      <c r="T47" s="11">
        <v>508.29421019395039</v>
      </c>
      <c r="U47" s="11">
        <v>512.30493060798415</v>
      </c>
      <c r="V47" s="11">
        <v>531.13763014281176</v>
      </c>
      <c r="W47" s="11">
        <v>487.73972763059663</v>
      </c>
      <c r="X47" s="11">
        <v>499.02459783355908</v>
      </c>
      <c r="Y47" s="11">
        <v>497.6228148410309</v>
      </c>
      <c r="Z47" s="11">
        <v>499.68350573086263</v>
      </c>
      <c r="AA47" s="11">
        <v>501.54110235581817</v>
      </c>
      <c r="AB47" s="11">
        <v>501.51217087826029</v>
      </c>
      <c r="AC47" s="11">
        <v>500.72908703436002</v>
      </c>
      <c r="AD47" s="11">
        <v>499.98796164245488</v>
      </c>
      <c r="AE47" s="11">
        <v>499.75243305582944</v>
      </c>
      <c r="AF47" s="11">
        <v>499.40960632379642</v>
      </c>
      <c r="AG47" s="11">
        <v>499.38636331739025</v>
      </c>
      <c r="AH47" s="11">
        <v>499.52148675438019</v>
      </c>
      <c r="AI47" s="11">
        <v>499.59446272889807</v>
      </c>
      <c r="AJ47" s="11">
        <v>499.41311480776665</v>
      </c>
      <c r="AK47" s="11">
        <v>499.25677655819021</v>
      </c>
      <c r="AL47" s="11">
        <v>499.53705558686107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4830.4909999999963</v>
      </c>
      <c r="N49" s="87">
        <f t="shared" si="70"/>
        <v>4859.7900000000009</v>
      </c>
      <c r="O49" s="87">
        <f t="shared" si="70"/>
        <v>5089.3940000000048</v>
      </c>
      <c r="P49" s="87">
        <f t="shared" si="70"/>
        <v>5198.1289999999981</v>
      </c>
      <c r="Q49" s="87">
        <f t="shared" si="70"/>
        <v>5490.2619999999952</v>
      </c>
      <c r="R49" s="87">
        <f t="shared" si="70"/>
        <v>5578.8839999999982</v>
      </c>
      <c r="S49" s="87">
        <f t="shared" si="70"/>
        <v>5743.2319999999963</v>
      </c>
      <c r="T49" s="87">
        <f t="shared" si="70"/>
        <v>5870.0560000000014</v>
      </c>
      <c r="U49" s="87">
        <f t="shared" si="70"/>
        <v>5908.4909999999991</v>
      </c>
      <c r="V49" s="87">
        <f t="shared" si="70"/>
        <v>5975.0630000000019</v>
      </c>
      <c r="W49" s="87">
        <f t="shared" si="70"/>
        <v>5942.46</v>
      </c>
      <c r="X49" s="87">
        <f t="shared" si="70"/>
        <v>5992.7610000000013</v>
      </c>
      <c r="Y49" s="87">
        <f t="shared" si="70"/>
        <v>6036.2909999999956</v>
      </c>
      <c r="Z49" s="87">
        <f t="shared" si="70"/>
        <v>6094.7570000000005</v>
      </c>
      <c r="AA49" s="87">
        <f t="shared" si="70"/>
        <v>6148.3629999999985</v>
      </c>
      <c r="AB49" s="87">
        <f t="shared" si="70"/>
        <v>6184.7060000000001</v>
      </c>
      <c r="AC49" s="87">
        <f t="shared" si="70"/>
        <v>6216.3969999999999</v>
      </c>
      <c r="AD49" s="87">
        <f t="shared" si="70"/>
        <v>6245.5569999999998</v>
      </c>
      <c r="AE49" s="87">
        <f t="shared" ref="AE49:AL49" si="71">SUM(AE5,AE9,AE15,AE22,AE26,AE32,AE37,AE41,AE45)</f>
        <v>6274.1429999999964</v>
      </c>
      <c r="AF49" s="87">
        <f t="shared" si="71"/>
        <v>6302.4289999999983</v>
      </c>
      <c r="AG49" s="87">
        <f t="shared" si="71"/>
        <v>6332.8429999999971</v>
      </c>
      <c r="AH49" s="87">
        <f t="shared" si="71"/>
        <v>6362.9270000000006</v>
      </c>
      <c r="AI49" s="87">
        <f t="shared" si="71"/>
        <v>6393.3800000000056</v>
      </c>
      <c r="AJ49" s="87">
        <f t="shared" si="71"/>
        <v>6424.0629999999983</v>
      </c>
      <c r="AK49" s="87">
        <f t="shared" si="71"/>
        <v>6454.7849999999989</v>
      </c>
      <c r="AL49" s="87">
        <f t="shared" si="71"/>
        <v>6485.7839999999978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0.10050041391266412</v>
      </c>
      <c r="N52" s="337">
        <f t="shared" si="73"/>
        <v>0.1098111603088783</v>
      </c>
      <c r="O52" s="337">
        <f t="shared" si="73"/>
        <v>0.11182484052477176</v>
      </c>
      <c r="P52" s="337">
        <f t="shared" si="73"/>
        <v>0.11035003838905962</v>
      </c>
      <c r="Q52" s="337">
        <f t="shared" si="73"/>
        <v>0.11093898862240542</v>
      </c>
      <c r="R52" s="337">
        <f t="shared" si="73"/>
        <v>0.11237921441492901</v>
      </c>
      <c r="S52" s="337">
        <f t="shared" si="73"/>
        <v>0.11352986370633128</v>
      </c>
      <c r="T52" s="337">
        <f t="shared" si="73"/>
        <v>0.11662728519840813</v>
      </c>
      <c r="U52" s="337">
        <f t="shared" si="73"/>
        <v>0.11916117411197444</v>
      </c>
      <c r="V52" s="337">
        <f t="shared" si="73"/>
        <v>0.1213975433576687</v>
      </c>
      <c r="W52" s="337">
        <f t="shared" si="73"/>
        <v>0.12209880131629516</v>
      </c>
      <c r="X52" s="337">
        <f t="shared" si="73"/>
        <v>0.11957755723938011</v>
      </c>
      <c r="Y52" s="337">
        <f t="shared" si="73"/>
        <v>0.12029692251060682</v>
      </c>
      <c r="Z52" s="337">
        <f t="shared" si="73"/>
        <v>0.12086812463767897</v>
      </c>
      <c r="AA52" s="337">
        <f t="shared" si="73"/>
        <v>0.12143619084493354</v>
      </c>
      <c r="AB52" s="337">
        <f t="shared" si="73"/>
        <v>0.122010787217101</v>
      </c>
      <c r="AC52" s="337">
        <f t="shared" si="73"/>
        <v>0.12258094927211582</v>
      </c>
      <c r="AD52" s="337">
        <f t="shared" si="73"/>
        <v>0.12306814579080222</v>
      </c>
      <c r="AE52" s="337">
        <f t="shared" ref="AE52:AL52" si="74">AE5/AE$49</f>
        <v>0.12355514260637786</v>
      </c>
      <c r="AF52" s="337">
        <f t="shared" si="74"/>
        <v>0.12406766102910453</v>
      </c>
      <c r="AG52" s="337">
        <f t="shared" si="74"/>
        <v>0.12458885417485584</v>
      </c>
      <c r="AH52" s="337">
        <f t="shared" si="74"/>
        <v>0.12510766081789529</v>
      </c>
      <c r="AI52" s="337">
        <f t="shared" si="74"/>
        <v>0.12565020319175355</v>
      </c>
      <c r="AJ52" s="337">
        <f t="shared" si="74"/>
        <v>0.12616867378964364</v>
      </c>
      <c r="AK52" s="337">
        <f t="shared" si="74"/>
        <v>0.12659810351191059</v>
      </c>
      <c r="AL52" s="337">
        <f t="shared" si="74"/>
        <v>0.1273403284560968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7.082860609667431E-2</v>
      </c>
      <c r="N53" s="336">
        <f t="shared" si="75"/>
        <v>7.7203351230269682E-2</v>
      </c>
      <c r="O53" s="336">
        <f t="shared" si="75"/>
        <v>7.8712362513655945E-2</v>
      </c>
      <c r="P53" s="336">
        <f t="shared" si="75"/>
        <v>7.8249168126714549E-2</v>
      </c>
      <c r="Q53" s="336">
        <f t="shared" si="75"/>
        <v>7.5475396278757753E-2</v>
      </c>
      <c r="R53" s="336">
        <f t="shared" si="75"/>
        <v>7.886958956927223E-2</v>
      </c>
      <c r="S53" s="336">
        <f t="shared" si="75"/>
        <v>8.2870263979960598E-2</v>
      </c>
      <c r="T53" s="336">
        <f t="shared" si="75"/>
        <v>8.4248389550204708E-2</v>
      </c>
      <c r="U53" s="336">
        <f t="shared" si="75"/>
        <v>8.5141690918669521E-2</v>
      </c>
      <c r="V53" s="336">
        <f t="shared" si="75"/>
        <v>8.7681041907650345E-2</v>
      </c>
      <c r="W53" s="336">
        <f t="shared" si="75"/>
        <v>8.8728632848063788E-2</v>
      </c>
      <c r="X53" s="336">
        <f t="shared" si="75"/>
        <v>8.0390093734028639E-2</v>
      </c>
      <c r="Y53" s="336">
        <f t="shared" si="75"/>
        <v>8.0728266683576189E-2</v>
      </c>
      <c r="Z53" s="336">
        <f t="shared" si="75"/>
        <v>8.0972940053039399E-2</v>
      </c>
      <c r="AA53" s="336">
        <f t="shared" si="75"/>
        <v>8.1226079982170393E-2</v>
      </c>
      <c r="AB53" s="336">
        <f t="shared" si="75"/>
        <v>8.1488829421176023E-2</v>
      </c>
      <c r="AC53" s="336">
        <f t="shared" si="75"/>
        <v>8.1749404763803032E-2</v>
      </c>
      <c r="AD53" s="336">
        <f t="shared" si="75"/>
        <v>8.1974599451859032E-2</v>
      </c>
      <c r="AE53" s="336">
        <f t="shared" ref="AE53:AL53" si="76">AE6/AE$49</f>
        <v>8.2196015570982592E-2</v>
      </c>
      <c r="AF53" s="336">
        <f t="shared" si="76"/>
        <v>8.2435670017092663E-2</v>
      </c>
      <c r="AG53" s="336">
        <f t="shared" si="76"/>
        <v>8.2675448344578947E-2</v>
      </c>
      <c r="AH53" s="336">
        <f t="shared" si="76"/>
        <v>8.2915406900187297E-2</v>
      </c>
      <c r="AI53" s="336">
        <f t="shared" si="76"/>
        <v>8.3154793200095722E-2</v>
      </c>
      <c r="AJ53" s="336">
        <f t="shared" si="76"/>
        <v>8.3376813793501439E-2</v>
      </c>
      <c r="AK53" s="336">
        <f t="shared" si="76"/>
        <v>8.3592949313125497E-2</v>
      </c>
      <c r="AL53" s="336">
        <f t="shared" si="76"/>
        <v>8.3855725910473286E-2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2.9671807815989805E-2</v>
      </c>
      <c r="N54" s="336">
        <f t="shared" si="77"/>
        <v>3.2607809078608628E-2</v>
      </c>
      <c r="O54" s="336">
        <f t="shared" si="77"/>
        <v>3.3112478011115824E-2</v>
      </c>
      <c r="P54" s="336">
        <f t="shared" si="77"/>
        <v>3.2100870262345087E-2</v>
      </c>
      <c r="Q54" s="336">
        <f t="shared" si="77"/>
        <v>3.5463592343647661E-2</v>
      </c>
      <c r="R54" s="336">
        <f t="shared" si="77"/>
        <v>3.3509624845656776E-2</v>
      </c>
      <c r="S54" s="336">
        <f t="shared" si="77"/>
        <v>3.0659599726370671E-2</v>
      </c>
      <c r="T54" s="336">
        <f t="shared" si="77"/>
        <v>3.2378895648203426E-2</v>
      </c>
      <c r="U54" s="336">
        <f t="shared" si="77"/>
        <v>3.401948319330491E-2</v>
      </c>
      <c r="V54" s="336">
        <f t="shared" si="77"/>
        <v>3.3716501450018345E-2</v>
      </c>
      <c r="W54" s="336">
        <f t="shared" si="77"/>
        <v>3.3370168468231369E-2</v>
      </c>
      <c r="X54" s="336">
        <f t="shared" si="77"/>
        <v>3.9187463505351468E-2</v>
      </c>
      <c r="Y54" s="336">
        <f t="shared" si="77"/>
        <v>3.9568655827030633E-2</v>
      </c>
      <c r="Z54" s="336">
        <f t="shared" si="77"/>
        <v>3.9895184584639587E-2</v>
      </c>
      <c r="AA54" s="336">
        <f t="shared" si="77"/>
        <v>4.0210110862763153E-2</v>
      </c>
      <c r="AB54" s="336">
        <f t="shared" si="77"/>
        <v>4.052195779592499E-2</v>
      </c>
      <c r="AC54" s="336">
        <f t="shared" si="77"/>
        <v>4.0831544508312799E-2</v>
      </c>
      <c r="AD54" s="336">
        <f t="shared" si="77"/>
        <v>4.1093546338943188E-2</v>
      </c>
      <c r="AE54" s="336">
        <f t="shared" ref="AE54:AL54" si="78">AE7/AE$49</f>
        <v>4.1359127035395252E-2</v>
      </c>
      <c r="AF54" s="336">
        <f t="shared" si="78"/>
        <v>4.1631991012011871E-2</v>
      </c>
      <c r="AG54" s="336">
        <f t="shared" si="78"/>
        <v>4.191340583027689E-2</v>
      </c>
      <c r="AH54" s="336">
        <f t="shared" si="78"/>
        <v>4.2192253917707985E-2</v>
      </c>
      <c r="AI54" s="336">
        <f t="shared" si="78"/>
        <v>4.2495409991657816E-2</v>
      </c>
      <c r="AJ54" s="336">
        <f t="shared" si="78"/>
        <v>4.2791859996142198E-2</v>
      </c>
      <c r="AK54" s="336">
        <f t="shared" si="78"/>
        <v>4.3005154198785089E-2</v>
      </c>
      <c r="AL54" s="336">
        <f t="shared" si="78"/>
        <v>4.3484602545623516E-2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0.27122454141578334</v>
      </c>
      <c r="N56" s="337">
        <f t="shared" si="79"/>
        <v>0.26713769238601792</v>
      </c>
      <c r="O56" s="337">
        <f t="shared" si="79"/>
        <v>0.26619115593210735</v>
      </c>
      <c r="P56" s="337">
        <f t="shared" si="79"/>
        <v>0.27045200389582646</v>
      </c>
      <c r="Q56" s="337">
        <f t="shared" si="79"/>
        <v>0.27433140016496871</v>
      </c>
      <c r="R56" s="337">
        <f t="shared" si="79"/>
        <v>0.27210162058083842</v>
      </c>
      <c r="S56" s="337">
        <f t="shared" si="79"/>
        <v>0.28110914772813</v>
      </c>
      <c r="T56" s="337">
        <f t="shared" si="79"/>
        <v>0.27831664893141805</v>
      </c>
      <c r="U56" s="337">
        <f t="shared" si="79"/>
        <v>0.28658385729932306</v>
      </c>
      <c r="V56" s="337">
        <f t="shared" si="79"/>
        <v>0.29167331856012885</v>
      </c>
      <c r="W56" s="337">
        <f t="shared" si="79"/>
        <v>0.30558913951743671</v>
      </c>
      <c r="X56" s="337">
        <f t="shared" si="79"/>
        <v>0.31515484464211813</v>
      </c>
      <c r="Y56" s="337">
        <f t="shared" si="79"/>
        <v>0.31635707416585224</v>
      </c>
      <c r="Z56" s="337">
        <f t="shared" si="79"/>
        <v>0.31740798747037291</v>
      </c>
      <c r="AA56" s="337">
        <f t="shared" si="79"/>
        <v>0.31863787189635334</v>
      </c>
      <c r="AB56" s="337">
        <f t="shared" si="79"/>
        <v>0.32000622121637501</v>
      </c>
      <c r="AC56" s="337">
        <f t="shared" si="79"/>
        <v>0.32126288817587145</v>
      </c>
      <c r="AD56" s="337">
        <f t="shared" si="79"/>
        <v>0.32233792677507411</v>
      </c>
      <c r="AE56" s="337">
        <f t="shared" ref="AE56:AL56" si="80">AE9/AE$49</f>
        <v>0.32331368047090481</v>
      </c>
      <c r="AF56" s="337">
        <f t="shared" si="80"/>
        <v>0.32434134936909575</v>
      </c>
      <c r="AG56" s="337">
        <f t="shared" si="80"/>
        <v>0.32535752641269322</v>
      </c>
      <c r="AH56" s="337">
        <f t="shared" si="80"/>
        <v>0.32640637799772587</v>
      </c>
      <c r="AI56" s="337">
        <f t="shared" si="80"/>
        <v>0.32745623722949774</v>
      </c>
      <c r="AJ56" s="337">
        <f t="shared" si="80"/>
        <v>0.32850979660522767</v>
      </c>
      <c r="AK56" s="337">
        <f t="shared" si="80"/>
        <v>0.32952823802117798</v>
      </c>
      <c r="AL56" s="337">
        <f t="shared" si="80"/>
        <v>0.33060637068584786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5.9284887413701207E-2</v>
      </c>
      <c r="N57" s="336">
        <f t="shared" si="81"/>
        <v>5.7946668243077294E-2</v>
      </c>
      <c r="O57" s="336">
        <f t="shared" si="81"/>
        <v>5.7002430443238085E-2</v>
      </c>
      <c r="P57" s="336">
        <f t="shared" si="81"/>
        <v>5.6682106249164803E-2</v>
      </c>
      <c r="Q57" s="336">
        <f t="shared" si="81"/>
        <v>5.9543794084818205E-2</v>
      </c>
      <c r="R57" s="336">
        <f t="shared" si="81"/>
        <v>6.1270794335983009E-2</v>
      </c>
      <c r="S57" s="336">
        <f t="shared" si="81"/>
        <v>6.4767512715471418E-2</v>
      </c>
      <c r="T57" s="336">
        <f t="shared" si="81"/>
        <v>6.2082282973981794E-2</v>
      </c>
      <c r="U57" s="336">
        <f t="shared" si="81"/>
        <v>6.6127613836726912E-2</v>
      </c>
      <c r="V57" s="336">
        <f t="shared" si="81"/>
        <v>6.7949554892263841E-2</v>
      </c>
      <c r="W57" s="336">
        <f t="shared" si="81"/>
        <v>7.1364809512132796E-2</v>
      </c>
      <c r="X57" s="336">
        <f t="shared" si="81"/>
        <v>7.2686172944459643E-2</v>
      </c>
      <c r="Y57" s="336">
        <f t="shared" si="81"/>
        <v>7.3285399623695333E-2</v>
      </c>
      <c r="Z57" s="336">
        <f t="shared" si="81"/>
        <v>7.3759281041096886E-2</v>
      </c>
      <c r="AA57" s="336">
        <f t="shared" si="81"/>
        <v>7.4216237119306291E-2</v>
      </c>
      <c r="AB57" s="336">
        <f t="shared" si="81"/>
        <v>7.4703703836595595E-2</v>
      </c>
      <c r="AC57" s="336">
        <f t="shared" si="81"/>
        <v>7.519693726632716E-2</v>
      </c>
      <c r="AD57" s="336">
        <f t="shared" si="81"/>
        <v>7.5627348365943411E-2</v>
      </c>
      <c r="AE57" s="336">
        <f t="shared" ref="AE57:AL57" si="82">AE10/AE$49</f>
        <v>7.6027856535610464E-2</v>
      </c>
      <c r="AF57" s="336">
        <f t="shared" si="82"/>
        <v>7.6456842839745853E-2</v>
      </c>
      <c r="AG57" s="336">
        <f t="shared" si="82"/>
        <v>7.6870034628658601E-2</v>
      </c>
      <c r="AH57" s="336">
        <f t="shared" si="82"/>
        <v>7.7284849537845243E-2</v>
      </c>
      <c r="AI57" s="336">
        <f t="shared" si="82"/>
        <v>7.7685509259210764E-2</v>
      </c>
      <c r="AJ57" s="336">
        <f t="shared" si="82"/>
        <v>7.8114995006513976E-2</v>
      </c>
      <c r="AK57" s="336">
        <f t="shared" si="82"/>
        <v>7.8506607193110964E-2</v>
      </c>
      <c r="AL57" s="336">
        <f t="shared" si="82"/>
        <v>7.8918149923138017E-2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London Enterprise Panel</v>
      </c>
      <c r="L58" s="232" t="str">
        <f>'Occ T3'!A13</f>
        <v>22 Health professionals</v>
      </c>
      <c r="M58" s="336">
        <f t="shared" ref="M58:AD58" si="83">M11/M$49</f>
        <v>4.0582851052465625E-2</v>
      </c>
      <c r="N58" s="336">
        <f t="shared" si="83"/>
        <v>4.3489114264180215E-2</v>
      </c>
      <c r="O58" s="336">
        <f t="shared" si="83"/>
        <v>4.4720002825242876E-2</v>
      </c>
      <c r="P58" s="336">
        <f t="shared" si="83"/>
        <v>4.6733634673236671E-2</v>
      </c>
      <c r="Q58" s="336">
        <f t="shared" si="83"/>
        <v>4.6054774731183898E-2</v>
      </c>
      <c r="R58" s="336">
        <f t="shared" si="83"/>
        <v>4.5479551871869202E-2</v>
      </c>
      <c r="S58" s="336">
        <f t="shared" si="83"/>
        <v>4.6134842764098204E-2</v>
      </c>
      <c r="T58" s="336">
        <f t="shared" si="83"/>
        <v>4.7160496484530121E-2</v>
      </c>
      <c r="U58" s="336">
        <f t="shared" si="83"/>
        <v>4.7935442680324944E-2</v>
      </c>
      <c r="V58" s="336">
        <f t="shared" si="83"/>
        <v>4.907399576137584E-2</v>
      </c>
      <c r="W58" s="336">
        <f t="shared" si="83"/>
        <v>4.8837131593243724E-2</v>
      </c>
      <c r="X58" s="336">
        <f t="shared" si="83"/>
        <v>4.9989584473561575E-2</v>
      </c>
      <c r="Y58" s="336">
        <f t="shared" si="83"/>
        <v>4.9950772548187868E-2</v>
      </c>
      <c r="Z58" s="336">
        <f t="shared" si="83"/>
        <v>4.9807021768838368E-2</v>
      </c>
      <c r="AA58" s="336">
        <f t="shared" si="83"/>
        <v>4.9730144719019181E-2</v>
      </c>
      <c r="AB58" s="336">
        <f t="shared" si="83"/>
        <v>4.9679493744827122E-2</v>
      </c>
      <c r="AC58" s="336">
        <f t="shared" si="83"/>
        <v>4.9589386868360168E-2</v>
      </c>
      <c r="AD58" s="336">
        <f t="shared" si="83"/>
        <v>4.9471869646059118E-2</v>
      </c>
      <c r="AE58" s="336">
        <f t="shared" ref="AE58:AL58" si="84">AE11/AE$49</f>
        <v>4.934179438277321E-2</v>
      </c>
      <c r="AF58" s="336">
        <f t="shared" si="84"/>
        <v>4.9213016895271924E-2</v>
      </c>
      <c r="AG58" s="336">
        <f t="shared" si="84"/>
        <v>4.9083477849390475E-2</v>
      </c>
      <c r="AH58" s="336">
        <f t="shared" si="84"/>
        <v>4.8985315777243632E-2</v>
      </c>
      <c r="AI58" s="336">
        <f t="shared" si="84"/>
        <v>4.8887697962823107E-2</v>
      </c>
      <c r="AJ58" s="336">
        <f t="shared" si="84"/>
        <v>4.8776804004141236E-2</v>
      </c>
      <c r="AK58" s="336">
        <f t="shared" si="84"/>
        <v>4.8667435802162241E-2</v>
      </c>
      <c r="AL58" s="336">
        <f t="shared" si="84"/>
        <v>4.8566738212272566E-2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6.057731321069422E-2</v>
      </c>
      <c r="N59" s="336">
        <f t="shared" si="85"/>
        <v>6.0940584667351534E-2</v>
      </c>
      <c r="O59" s="336">
        <f t="shared" si="85"/>
        <v>5.9589215831017034E-2</v>
      </c>
      <c r="P59" s="336">
        <f t="shared" si="85"/>
        <v>5.9200187777114437E-2</v>
      </c>
      <c r="Q59" s="336">
        <f t="shared" si="85"/>
        <v>6.1319814467669945E-2</v>
      </c>
      <c r="R59" s="336">
        <f t="shared" si="85"/>
        <v>6.1466376711229759E-2</v>
      </c>
      <c r="S59" s="336">
        <f t="shared" si="85"/>
        <v>6.0595633925364177E-2</v>
      </c>
      <c r="T59" s="336">
        <f t="shared" si="85"/>
        <v>5.822166742563134E-2</v>
      </c>
      <c r="U59" s="336">
        <f t="shared" si="85"/>
        <v>5.8067420687562557E-2</v>
      </c>
      <c r="V59" s="336">
        <f t="shared" si="85"/>
        <v>5.8238986064319959E-2</v>
      </c>
      <c r="W59" s="336">
        <f t="shared" si="85"/>
        <v>6.2422508720674078E-2</v>
      </c>
      <c r="X59" s="336">
        <f t="shared" si="85"/>
        <v>6.1498688096423886E-2</v>
      </c>
      <c r="Y59" s="336">
        <f t="shared" si="85"/>
        <v>6.095234780082754E-2</v>
      </c>
      <c r="Z59" s="336">
        <f t="shared" si="85"/>
        <v>6.0930616243369436E-2</v>
      </c>
      <c r="AA59" s="336">
        <f t="shared" si="85"/>
        <v>6.1005073301074866E-2</v>
      </c>
      <c r="AB59" s="336">
        <f t="shared" si="85"/>
        <v>6.1195250524105051E-2</v>
      </c>
      <c r="AC59" s="336">
        <f t="shared" si="85"/>
        <v>6.1371811949882428E-2</v>
      </c>
      <c r="AD59" s="336">
        <f t="shared" si="85"/>
        <v>6.1506729892274195E-2</v>
      </c>
      <c r="AE59" s="336">
        <f t="shared" ref="AE59:AL59" si="86">AE12/AE$49</f>
        <v>6.1621319391212945E-2</v>
      </c>
      <c r="AF59" s="336">
        <f t="shared" si="86"/>
        <v>6.1744755466298859E-2</v>
      </c>
      <c r="AG59" s="336">
        <f t="shared" si="86"/>
        <v>6.185352827207545E-2</v>
      </c>
      <c r="AH59" s="336">
        <f t="shared" si="86"/>
        <v>6.1971963749638294E-2</v>
      </c>
      <c r="AI59" s="336">
        <f t="shared" si="86"/>
        <v>6.2106747948176319E-2</v>
      </c>
      <c r="AJ59" s="336">
        <f t="shared" si="86"/>
        <v>6.2238273503732414E-2</v>
      </c>
      <c r="AK59" s="336">
        <f t="shared" si="86"/>
        <v>6.238208004915656E-2</v>
      </c>
      <c r="AL59" s="336">
        <f t="shared" si="86"/>
        <v>6.2540166668390601E-2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0.11077948973892224</v>
      </c>
      <c r="N60" s="336">
        <f t="shared" si="87"/>
        <v>0.10476132521140888</v>
      </c>
      <c r="O60" s="336">
        <f t="shared" si="87"/>
        <v>0.10487950683260935</v>
      </c>
      <c r="P60" s="336">
        <f t="shared" si="87"/>
        <v>0.10783607519631061</v>
      </c>
      <c r="Q60" s="336">
        <f t="shared" si="87"/>
        <v>0.10741301688129667</v>
      </c>
      <c r="R60" s="336">
        <f t="shared" si="87"/>
        <v>0.10388489766175645</v>
      </c>
      <c r="S60" s="336">
        <f t="shared" si="87"/>
        <v>0.10961115832319621</v>
      </c>
      <c r="T60" s="336">
        <f t="shared" si="87"/>
        <v>0.11085220204727479</v>
      </c>
      <c r="U60" s="336">
        <f t="shared" si="87"/>
        <v>0.11445338009470869</v>
      </c>
      <c r="V60" s="336">
        <f t="shared" si="87"/>
        <v>0.1164107818421692</v>
      </c>
      <c r="W60" s="336">
        <f t="shared" si="87"/>
        <v>0.12296468969138613</v>
      </c>
      <c r="X60" s="336">
        <f t="shared" si="87"/>
        <v>0.13098039912767301</v>
      </c>
      <c r="Y60" s="336">
        <f t="shared" si="87"/>
        <v>0.1321685541931415</v>
      </c>
      <c r="Z60" s="336">
        <f t="shared" si="87"/>
        <v>0.13291106841706821</v>
      </c>
      <c r="AA60" s="336">
        <f t="shared" si="87"/>
        <v>0.133686416756953</v>
      </c>
      <c r="AB60" s="336">
        <f t="shared" si="87"/>
        <v>0.13442777311084728</v>
      </c>
      <c r="AC60" s="336">
        <f t="shared" si="87"/>
        <v>0.13510475209130168</v>
      </c>
      <c r="AD60" s="336">
        <f t="shared" si="87"/>
        <v>0.13573197887079735</v>
      </c>
      <c r="AE60" s="336">
        <f t="shared" ref="AE60:AL60" si="88">AE13/AE$49</f>
        <v>0.13632271016130817</v>
      </c>
      <c r="AF60" s="336">
        <f t="shared" si="88"/>
        <v>0.13692673416777915</v>
      </c>
      <c r="AG60" s="336">
        <f t="shared" si="88"/>
        <v>0.13755048566256869</v>
      </c>
      <c r="AH60" s="336">
        <f t="shared" si="88"/>
        <v>0.13816424893299867</v>
      </c>
      <c r="AI60" s="336">
        <f t="shared" si="88"/>
        <v>0.13877628205928752</v>
      </c>
      <c r="AJ60" s="336">
        <f t="shared" si="88"/>
        <v>0.13937972409084007</v>
      </c>
      <c r="AK60" s="336">
        <f t="shared" si="88"/>
        <v>0.13997211497674816</v>
      </c>
      <c r="AL60" s="336">
        <f t="shared" si="88"/>
        <v>0.1405813158820467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0.16800078747600833</v>
      </c>
      <c r="N62" s="337">
        <f t="shared" si="89"/>
        <v>0.17003098723670779</v>
      </c>
      <c r="O62" s="337">
        <f t="shared" si="89"/>
        <v>0.17440667866058407</v>
      </c>
      <c r="P62" s="337">
        <f t="shared" si="89"/>
        <v>0.17072218609209799</v>
      </c>
      <c r="Q62" s="337">
        <f t="shared" si="89"/>
        <v>0.17405939777662291</v>
      </c>
      <c r="R62" s="337">
        <f t="shared" si="89"/>
        <v>0.17453210556006982</v>
      </c>
      <c r="S62" s="337">
        <f t="shared" si="89"/>
        <v>0.17543821467388523</v>
      </c>
      <c r="T62" s="337">
        <f t="shared" si="89"/>
        <v>0.17583154515326418</v>
      </c>
      <c r="U62" s="337">
        <f t="shared" si="89"/>
        <v>0.17735612215114874</v>
      </c>
      <c r="V62" s="337">
        <f t="shared" si="89"/>
        <v>0.17349011055340055</v>
      </c>
      <c r="W62" s="337">
        <f t="shared" si="89"/>
        <v>0.1829598069408441</v>
      </c>
      <c r="X62" s="337">
        <f t="shared" si="89"/>
        <v>0.17391429288437954</v>
      </c>
      <c r="Y62" s="337">
        <f t="shared" si="89"/>
        <v>0.17470219911304677</v>
      </c>
      <c r="Z62" s="337">
        <f t="shared" si="89"/>
        <v>0.17499461640785618</v>
      </c>
      <c r="AA62" s="337">
        <f t="shared" si="89"/>
        <v>0.17522466981697035</v>
      </c>
      <c r="AB62" s="337">
        <f t="shared" si="89"/>
        <v>0.17545797350860878</v>
      </c>
      <c r="AC62" s="337">
        <f t="shared" si="89"/>
        <v>0.17572428379147428</v>
      </c>
      <c r="AD62" s="337">
        <f t="shared" si="89"/>
        <v>0.17600943846407796</v>
      </c>
      <c r="AE62" s="337">
        <f t="shared" ref="AE62:AL62" si="90">AE15/AE$49</f>
        <v>0.17627841681594433</v>
      </c>
      <c r="AF62" s="337">
        <f t="shared" si="90"/>
        <v>0.17648566051810707</v>
      </c>
      <c r="AG62" s="337">
        <f t="shared" si="90"/>
        <v>0.17672317917598984</v>
      </c>
      <c r="AH62" s="337">
        <f t="shared" si="90"/>
        <v>0.17692601566931868</v>
      </c>
      <c r="AI62" s="337">
        <f t="shared" si="90"/>
        <v>0.1771491842413852</v>
      </c>
      <c r="AJ62" s="337">
        <f t="shared" si="90"/>
        <v>0.17735649606986889</v>
      </c>
      <c r="AK62" s="337">
        <f t="shared" si="90"/>
        <v>0.17757592295469862</v>
      </c>
      <c r="AL62" s="337">
        <f t="shared" si="90"/>
        <v>0.17773332210262999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1.6047218730426423E-2</v>
      </c>
      <c r="N63" s="336">
        <f t="shared" si="91"/>
        <v>1.6101829730993469E-2</v>
      </c>
      <c r="O63" s="336">
        <f t="shared" si="91"/>
        <v>1.6034992000039588E-2</v>
      </c>
      <c r="P63" s="336">
        <f t="shared" si="91"/>
        <v>1.6226445150547386E-2</v>
      </c>
      <c r="Q63" s="336">
        <f t="shared" si="91"/>
        <v>1.4798804710450184E-2</v>
      </c>
      <c r="R63" s="336">
        <f t="shared" si="91"/>
        <v>1.4700255223279651E-2</v>
      </c>
      <c r="S63" s="336">
        <f t="shared" si="91"/>
        <v>1.5782326377889101E-2</v>
      </c>
      <c r="T63" s="336">
        <f t="shared" si="91"/>
        <v>1.6885068603691586E-2</v>
      </c>
      <c r="U63" s="336">
        <f t="shared" si="91"/>
        <v>1.7156315065403237E-2</v>
      </c>
      <c r="V63" s="336">
        <f t="shared" si="91"/>
        <v>1.6638951130516538E-2</v>
      </c>
      <c r="W63" s="336">
        <f t="shared" si="91"/>
        <v>1.7763136184580364E-2</v>
      </c>
      <c r="X63" s="336">
        <f t="shared" si="91"/>
        <v>1.5390894677733639E-2</v>
      </c>
      <c r="Y63" s="336">
        <f t="shared" si="91"/>
        <v>1.5442283069899894E-2</v>
      </c>
      <c r="Z63" s="336">
        <f t="shared" si="91"/>
        <v>1.5495345234587208E-2</v>
      </c>
      <c r="AA63" s="336">
        <f t="shared" si="91"/>
        <v>1.555106201577996E-2</v>
      </c>
      <c r="AB63" s="336">
        <f t="shared" si="91"/>
        <v>1.5599592446706261E-2</v>
      </c>
      <c r="AC63" s="336">
        <f t="shared" si="91"/>
        <v>1.5643587468868906E-2</v>
      </c>
      <c r="AD63" s="336">
        <f t="shared" si="91"/>
        <v>1.5692660159247654E-2</v>
      </c>
      <c r="AE63" s="336">
        <f t="shared" ref="AE63:AL63" si="92">AE16/AE$49</f>
        <v>1.5737688085606265E-2</v>
      </c>
      <c r="AF63" s="336">
        <f t="shared" si="92"/>
        <v>1.5787271259525126E-2</v>
      </c>
      <c r="AG63" s="336">
        <f t="shared" si="92"/>
        <v>1.5824534846388728E-2</v>
      </c>
      <c r="AH63" s="336">
        <f t="shared" si="92"/>
        <v>1.5856897261253212E-2</v>
      </c>
      <c r="AI63" s="336">
        <f t="shared" si="92"/>
        <v>1.5885885769543192E-2</v>
      </c>
      <c r="AJ63" s="336">
        <f t="shared" si="92"/>
        <v>1.5923308063482102E-2</v>
      </c>
      <c r="AK63" s="336">
        <f t="shared" si="92"/>
        <v>1.5958711653988374E-2</v>
      </c>
      <c r="AL63" s="336">
        <f t="shared" si="92"/>
        <v>1.6008531923419479E-2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1.3352658483237334E-2</v>
      </c>
      <c r="N64" s="336">
        <f t="shared" si="93"/>
        <v>1.7799037985865837E-2</v>
      </c>
      <c r="O64" s="336">
        <f t="shared" si="93"/>
        <v>1.7458472396309037E-2</v>
      </c>
      <c r="P64" s="336">
        <f t="shared" si="93"/>
        <v>1.7629406815721199E-2</v>
      </c>
      <c r="Q64" s="336">
        <f t="shared" si="93"/>
        <v>1.7301045131621857E-2</v>
      </c>
      <c r="R64" s="336">
        <f t="shared" si="93"/>
        <v>1.7343312874621403E-2</v>
      </c>
      <c r="S64" s="336">
        <f t="shared" si="93"/>
        <v>1.7468818403321967E-2</v>
      </c>
      <c r="T64" s="336">
        <f t="shared" si="93"/>
        <v>1.7224384388269006E-2</v>
      </c>
      <c r="U64" s="336">
        <f t="shared" si="93"/>
        <v>1.8746434486678686E-2</v>
      </c>
      <c r="V64" s="336">
        <f t="shared" si="93"/>
        <v>1.8151533009317353E-2</v>
      </c>
      <c r="W64" s="336">
        <f t="shared" si="93"/>
        <v>1.8476917692443633E-2</v>
      </c>
      <c r="X64" s="336">
        <f t="shared" si="93"/>
        <v>1.7747055957274004E-2</v>
      </c>
      <c r="Y64" s="336">
        <f t="shared" si="93"/>
        <v>1.774457089561509E-2</v>
      </c>
      <c r="Z64" s="336">
        <f t="shared" si="93"/>
        <v>1.7699980050512047E-2</v>
      </c>
      <c r="AA64" s="336">
        <f t="shared" si="93"/>
        <v>1.7679567982588507E-2</v>
      </c>
      <c r="AB64" s="336">
        <f t="shared" si="93"/>
        <v>1.7668940427160395E-2</v>
      </c>
      <c r="AC64" s="336">
        <f t="shared" si="93"/>
        <v>1.7648305781459889E-2</v>
      </c>
      <c r="AD64" s="336">
        <f t="shared" si="93"/>
        <v>1.7612999048629879E-2</v>
      </c>
      <c r="AE64" s="336">
        <f t="shared" ref="AE64:AL64" si="94">AE17/AE$49</f>
        <v>1.7582010740488437E-2</v>
      </c>
      <c r="AF64" s="336">
        <f t="shared" si="94"/>
        <v>1.7543278623784377E-2</v>
      </c>
      <c r="AG64" s="336">
        <f t="shared" si="94"/>
        <v>1.7507078661085824E-2</v>
      </c>
      <c r="AH64" s="336">
        <f t="shared" si="94"/>
        <v>1.7471674190016044E-2</v>
      </c>
      <c r="AI64" s="336">
        <f t="shared" si="94"/>
        <v>1.7461685187719973E-2</v>
      </c>
      <c r="AJ64" s="336">
        <f t="shared" si="94"/>
        <v>1.7451585830253601E-2</v>
      </c>
      <c r="AK64" s="336">
        <f t="shared" si="94"/>
        <v>1.7445141605482672E-2</v>
      </c>
      <c r="AL64" s="336">
        <f t="shared" si="94"/>
        <v>1.7447760756760494E-2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1.2046816808690816E-2</v>
      </c>
      <c r="N65" s="336">
        <f t="shared" si="95"/>
        <v>1.4097665710058226E-2</v>
      </c>
      <c r="O65" s="336">
        <f t="shared" si="95"/>
        <v>1.3704231201483758E-2</v>
      </c>
      <c r="P65" s="336">
        <f t="shared" si="95"/>
        <v>1.2174128531956071E-2</v>
      </c>
      <c r="Q65" s="336">
        <f t="shared" si="95"/>
        <v>1.1944812957485848E-2</v>
      </c>
      <c r="R65" s="336">
        <f t="shared" si="95"/>
        <v>1.2068016874773298E-2</v>
      </c>
      <c r="S65" s="336">
        <f t="shared" si="95"/>
        <v>1.2801548668374543E-2</v>
      </c>
      <c r="T65" s="336">
        <f t="shared" si="95"/>
        <v>1.2090458679587423E-2</v>
      </c>
      <c r="U65" s="336">
        <f t="shared" si="95"/>
        <v>1.1867374118954903E-2</v>
      </c>
      <c r="V65" s="336">
        <f t="shared" si="95"/>
        <v>1.1976740715572084E-2</v>
      </c>
      <c r="W65" s="336">
        <f t="shared" si="95"/>
        <v>1.2901568674005923E-2</v>
      </c>
      <c r="X65" s="336">
        <f t="shared" si="95"/>
        <v>1.418786558277696E-2</v>
      </c>
      <c r="Y65" s="336">
        <f t="shared" si="95"/>
        <v>1.4311882304630881E-2</v>
      </c>
      <c r="Z65" s="336">
        <f t="shared" si="95"/>
        <v>1.4406126435767967E-2</v>
      </c>
      <c r="AA65" s="336">
        <f t="shared" si="95"/>
        <v>1.4497995720033159E-2</v>
      </c>
      <c r="AB65" s="336">
        <f t="shared" si="95"/>
        <v>1.4561799324300255E-2</v>
      </c>
      <c r="AC65" s="336">
        <f t="shared" si="95"/>
        <v>1.464775896050776E-2</v>
      </c>
      <c r="AD65" s="336">
        <f t="shared" si="95"/>
        <v>1.4752879821642598E-2</v>
      </c>
      <c r="AE65" s="336">
        <f t="shared" ref="AE65:AL65" si="96">AE18/AE$49</f>
        <v>1.4896579684950419E-2</v>
      </c>
      <c r="AF65" s="336">
        <f t="shared" si="96"/>
        <v>1.4992388146805287E-2</v>
      </c>
      <c r="AG65" s="336">
        <f t="shared" si="96"/>
        <v>1.5128484188543786E-2</v>
      </c>
      <c r="AH65" s="336">
        <f t="shared" si="96"/>
        <v>1.5260222324517144E-2</v>
      </c>
      <c r="AI65" s="336">
        <f t="shared" si="96"/>
        <v>1.5400891627466259E-2</v>
      </c>
      <c r="AJ65" s="336">
        <f t="shared" si="96"/>
        <v>1.5530288004151257E-2</v>
      </c>
      <c r="AK65" s="336">
        <f t="shared" si="96"/>
        <v>1.5711677798426259E-2</v>
      </c>
      <c r="AL65" s="336">
        <f t="shared" si="96"/>
        <v>1.5826687881982448E-2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3.3772315781643761E-2</v>
      </c>
      <c r="N66" s="336">
        <f t="shared" si="97"/>
        <v>3.3889681672407253E-2</v>
      </c>
      <c r="O66" s="336">
        <f t="shared" si="97"/>
        <v>3.593994287754982E-2</v>
      </c>
      <c r="P66" s="336">
        <f t="shared" si="97"/>
        <v>3.6075489390760024E-2</v>
      </c>
      <c r="Q66" s="336">
        <f t="shared" si="97"/>
        <v>4.0018212337615232E-2</v>
      </c>
      <c r="R66" s="336">
        <f t="shared" si="97"/>
        <v>4.0073526452132434E-2</v>
      </c>
      <c r="S66" s="336">
        <f t="shared" si="97"/>
        <v>3.8300195822617671E-2</v>
      </c>
      <c r="T66" s="336">
        <f t="shared" si="97"/>
        <v>3.8801586062500185E-2</v>
      </c>
      <c r="U66" s="336">
        <f t="shared" si="97"/>
        <v>4.0035176511938754E-2</v>
      </c>
      <c r="V66" s="336">
        <f t="shared" si="97"/>
        <v>3.558579230060168E-2</v>
      </c>
      <c r="W66" s="336">
        <f t="shared" si="97"/>
        <v>4.1154079673507607E-2</v>
      </c>
      <c r="X66" s="336">
        <f t="shared" si="97"/>
        <v>3.9436230554486314E-2</v>
      </c>
      <c r="Y66" s="336">
        <f t="shared" si="97"/>
        <v>4.0061773589630527E-2</v>
      </c>
      <c r="Z66" s="336">
        <f t="shared" si="97"/>
        <v>4.0446356784625853E-2</v>
      </c>
      <c r="AA66" s="336">
        <f t="shared" si="97"/>
        <v>4.0706312132189941E-2</v>
      </c>
      <c r="AB66" s="336">
        <f t="shared" si="97"/>
        <v>4.0925202180267864E-2</v>
      </c>
      <c r="AC66" s="336">
        <f t="shared" si="97"/>
        <v>4.1160335387511571E-2</v>
      </c>
      <c r="AD66" s="336">
        <f t="shared" si="97"/>
        <v>4.1395283576890173E-2</v>
      </c>
      <c r="AE66" s="336">
        <f t="shared" ref="AE66:AL66" si="98">AE19/AE$49</f>
        <v>4.1599314558744722E-2</v>
      </c>
      <c r="AF66" s="336">
        <f t="shared" si="98"/>
        <v>4.1802031641963833E-2</v>
      </c>
      <c r="AG66" s="336">
        <f t="shared" si="98"/>
        <v>4.2013768575616936E-2</v>
      </c>
      <c r="AH66" s="336">
        <f t="shared" si="98"/>
        <v>4.2215825492737467E-2</v>
      </c>
      <c r="AI66" s="336">
        <f t="shared" si="98"/>
        <v>4.2397959024502961E-2</v>
      </c>
      <c r="AJ66" s="336">
        <f t="shared" si="98"/>
        <v>4.2604446457216665E-2</v>
      </c>
      <c r="AK66" s="336">
        <f t="shared" si="98"/>
        <v>4.2805904880088841E-2</v>
      </c>
      <c r="AL66" s="336">
        <f t="shared" si="98"/>
        <v>4.2964428957066987E-2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9.2781777672009999E-2</v>
      </c>
      <c r="N67" s="336">
        <f t="shared" si="99"/>
        <v>8.8142772137383002E-2</v>
      </c>
      <c r="O67" s="336">
        <f t="shared" si="99"/>
        <v>9.126904018520185E-2</v>
      </c>
      <c r="P67" s="336">
        <f t="shared" si="99"/>
        <v>8.8616716203113288E-2</v>
      </c>
      <c r="Q67" s="336">
        <f t="shared" si="99"/>
        <v>8.999652263944978E-2</v>
      </c>
      <c r="R67" s="336">
        <f t="shared" si="99"/>
        <v>9.0346994135263037E-2</v>
      </c>
      <c r="S67" s="336">
        <f t="shared" si="99"/>
        <v>9.1085325401681932E-2</v>
      </c>
      <c r="T67" s="336">
        <f t="shared" si="99"/>
        <v>9.0830047419215965E-2</v>
      </c>
      <c r="U67" s="336">
        <f t="shared" si="99"/>
        <v>8.9550821968173155E-2</v>
      </c>
      <c r="V67" s="336">
        <f t="shared" si="99"/>
        <v>9.1137093397392899E-2</v>
      </c>
      <c r="W67" s="336">
        <f t="shared" si="99"/>
        <v>9.2664104716306608E-2</v>
      </c>
      <c r="X67" s="336">
        <f t="shared" si="99"/>
        <v>8.7152246112108617E-2</v>
      </c>
      <c r="Y67" s="336">
        <f t="shared" si="99"/>
        <v>8.714168925327033E-2</v>
      </c>
      <c r="Z67" s="336">
        <f t="shared" si="99"/>
        <v>8.6946807902363116E-2</v>
      </c>
      <c r="AA67" s="336">
        <f t="shared" si="99"/>
        <v>8.6789731966378819E-2</v>
      </c>
      <c r="AB67" s="336">
        <f t="shared" si="99"/>
        <v>8.670243913017403E-2</v>
      </c>
      <c r="AC67" s="336">
        <f t="shared" si="99"/>
        <v>8.6624296193126116E-2</v>
      </c>
      <c r="AD67" s="336">
        <f t="shared" si="99"/>
        <v>8.655561585766762E-2</v>
      </c>
      <c r="AE67" s="336">
        <f t="shared" ref="AE67:AL67" si="100">AE20/AE$49</f>
        <v>8.6462823746154507E-2</v>
      </c>
      <c r="AF67" s="336">
        <f t="shared" si="100"/>
        <v>8.6360690846028432E-2</v>
      </c>
      <c r="AG67" s="336">
        <f t="shared" si="100"/>
        <v>8.6249312904354558E-2</v>
      </c>
      <c r="AH67" s="336">
        <f t="shared" si="100"/>
        <v>8.6121396400794789E-2</v>
      </c>
      <c r="AI67" s="336">
        <f t="shared" si="100"/>
        <v>8.6002762632152827E-2</v>
      </c>
      <c r="AJ67" s="336">
        <f t="shared" si="100"/>
        <v>8.5846867714765296E-2</v>
      </c>
      <c r="AK67" s="336">
        <f t="shared" si="100"/>
        <v>8.5654487016712466E-2</v>
      </c>
      <c r="AL67" s="336">
        <f t="shared" si="100"/>
        <v>8.5485912583400575E-2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9.9984645619035764E-2</v>
      </c>
      <c r="N69" s="337">
        <f t="shared" si="101"/>
        <v>9.8431364941806279E-2</v>
      </c>
      <c r="O69" s="337">
        <f t="shared" si="101"/>
        <v>9.6339006922276871E-2</v>
      </c>
      <c r="P69" s="337">
        <f t="shared" si="101"/>
        <v>9.233841915257468E-2</v>
      </c>
      <c r="Q69" s="337">
        <f t="shared" si="101"/>
        <v>9.0235893254201338E-2</v>
      </c>
      <c r="R69" s="337">
        <f t="shared" si="101"/>
        <v>9.0086826295236927E-2</v>
      </c>
      <c r="S69" s="337">
        <f t="shared" si="101"/>
        <v>8.4878571945301656E-2</v>
      </c>
      <c r="T69" s="337">
        <f t="shared" si="101"/>
        <v>8.6748689008917385E-2</v>
      </c>
      <c r="U69" s="337">
        <f t="shared" si="101"/>
        <v>8.3818876972428916E-2</v>
      </c>
      <c r="V69" s="337">
        <f t="shared" si="101"/>
        <v>8.1272478050492647E-2</v>
      </c>
      <c r="W69" s="337">
        <f t="shared" si="101"/>
        <v>8.2966580668763099E-2</v>
      </c>
      <c r="X69" s="337">
        <f t="shared" si="101"/>
        <v>7.9238495796122951E-2</v>
      </c>
      <c r="Y69" s="337">
        <f t="shared" si="101"/>
        <v>7.7636534153458711E-2</v>
      </c>
      <c r="Z69" s="337">
        <f t="shared" si="101"/>
        <v>7.6160115838463466E-2</v>
      </c>
      <c r="AA69" s="337">
        <f t="shared" si="101"/>
        <v>7.471276261081318E-2</v>
      </c>
      <c r="AB69" s="337">
        <f t="shared" si="101"/>
        <v>7.3475109135799771E-2</v>
      </c>
      <c r="AC69" s="337">
        <f t="shared" si="101"/>
        <v>7.2395630554089888E-2</v>
      </c>
      <c r="AD69" s="337">
        <f t="shared" si="101"/>
        <v>7.1408411306971301E-2</v>
      </c>
      <c r="AE69" s="337">
        <f t="shared" ref="AE69:AL69" si="102">AE22/AE$49</f>
        <v>7.0480839710444124E-2</v>
      </c>
      <c r="AF69" s="337">
        <f t="shared" si="102"/>
        <v>6.9605377290299697E-2</v>
      </c>
      <c r="AG69" s="337">
        <f t="shared" si="102"/>
        <v>6.8683433653282874E-2</v>
      </c>
      <c r="AH69" s="337">
        <f t="shared" si="102"/>
        <v>6.7748954463909258E-2</v>
      </c>
      <c r="AI69" s="337">
        <f t="shared" si="102"/>
        <v>6.6779292053214548E-2</v>
      </c>
      <c r="AJ69" s="337">
        <f t="shared" si="102"/>
        <v>6.5890713691264868E-2</v>
      </c>
      <c r="AK69" s="337">
        <f t="shared" si="102"/>
        <v>6.5172527705676678E-2</v>
      </c>
      <c r="AL69" s="337">
        <f t="shared" si="102"/>
        <v>6.3917307465925263E-2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7.5755832789421523E-2</v>
      </c>
      <c r="N70" s="336">
        <f t="shared" si="103"/>
        <v>7.6358876084095889E-2</v>
      </c>
      <c r="O70" s="336">
        <f t="shared" si="103"/>
        <v>7.5421680308669484E-2</v>
      </c>
      <c r="P70" s="336">
        <f t="shared" si="103"/>
        <v>7.1435226217163486E-2</v>
      </c>
      <c r="Q70" s="336">
        <f t="shared" si="103"/>
        <v>7.0501949728644056E-2</v>
      </c>
      <c r="R70" s="336">
        <f t="shared" si="103"/>
        <v>7.1805224849751159E-2</v>
      </c>
      <c r="S70" s="336">
        <f t="shared" si="103"/>
        <v>6.7577296407359808E-2</v>
      </c>
      <c r="T70" s="336">
        <f t="shared" si="103"/>
        <v>6.9279891262543289E-2</v>
      </c>
      <c r="U70" s="336">
        <f t="shared" si="103"/>
        <v>6.6596542110132231E-2</v>
      </c>
      <c r="V70" s="336">
        <f t="shared" si="103"/>
        <v>6.5661732534775363E-2</v>
      </c>
      <c r="W70" s="336">
        <f t="shared" si="103"/>
        <v>6.8022508409377583E-2</v>
      </c>
      <c r="X70" s="336">
        <f t="shared" si="103"/>
        <v>6.3019474634242248E-2</v>
      </c>
      <c r="Y70" s="336">
        <f t="shared" si="103"/>
        <v>6.2028888828423036E-2</v>
      </c>
      <c r="Z70" s="336">
        <f t="shared" si="103"/>
        <v>6.109612942341866E-2</v>
      </c>
      <c r="AA70" s="336">
        <f t="shared" si="103"/>
        <v>6.0142372215421083E-2</v>
      </c>
      <c r="AB70" s="336">
        <f t="shared" si="103"/>
        <v>5.9209776740396118E-2</v>
      </c>
      <c r="AC70" s="336">
        <f t="shared" si="103"/>
        <v>5.8332421462597657E-2</v>
      </c>
      <c r="AD70" s="336">
        <f t="shared" si="103"/>
        <v>5.7514289535551218E-2</v>
      </c>
      <c r="AE70" s="336">
        <f t="shared" ref="AE70:AL70" si="104">AE23/AE$49</f>
        <v>5.6792524166737662E-2</v>
      </c>
      <c r="AF70" s="336">
        <f t="shared" si="104"/>
        <v>5.6048527335727211E-2</v>
      </c>
      <c r="AG70" s="336">
        <f t="shared" si="104"/>
        <v>5.5304548543696805E-2</v>
      </c>
      <c r="AH70" s="336">
        <f t="shared" si="104"/>
        <v>5.4542671561618523E-2</v>
      </c>
      <c r="AI70" s="336">
        <f t="shared" si="104"/>
        <v>5.3818661199191313E-2</v>
      </c>
      <c r="AJ70" s="336">
        <f t="shared" si="104"/>
        <v>5.3129746875464033E-2</v>
      </c>
      <c r="AK70" s="336">
        <f t="shared" si="104"/>
        <v>5.2454027320496685E-2</v>
      </c>
      <c r="AL70" s="336">
        <f t="shared" si="104"/>
        <v>5.1801700843812297E-2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2.4228812829614248E-2</v>
      </c>
      <c r="N71" s="336">
        <f t="shared" si="105"/>
        <v>2.20724888577104E-2</v>
      </c>
      <c r="O71" s="336">
        <f t="shared" si="105"/>
        <v>2.0917326613607377E-2</v>
      </c>
      <c r="P71" s="336">
        <f t="shared" si="105"/>
        <v>2.0903192935411194E-2</v>
      </c>
      <c r="Q71" s="336">
        <f t="shared" si="105"/>
        <v>1.9733943525557286E-2</v>
      </c>
      <c r="R71" s="336">
        <f t="shared" si="105"/>
        <v>1.8281601445485757E-2</v>
      </c>
      <c r="S71" s="336">
        <f t="shared" si="105"/>
        <v>1.7301275537941856E-2</v>
      </c>
      <c r="T71" s="336">
        <f t="shared" si="105"/>
        <v>1.7468797746374096E-2</v>
      </c>
      <c r="U71" s="336">
        <f t="shared" si="105"/>
        <v>1.7222334862296674E-2</v>
      </c>
      <c r="V71" s="336">
        <f t="shared" si="105"/>
        <v>1.5610745515717294E-2</v>
      </c>
      <c r="W71" s="336">
        <f t="shared" si="105"/>
        <v>1.4944072259385514E-2</v>
      </c>
      <c r="X71" s="336">
        <f t="shared" si="105"/>
        <v>1.6219021161880707E-2</v>
      </c>
      <c r="Y71" s="336">
        <f t="shared" si="105"/>
        <v>1.5607645325035677E-2</v>
      </c>
      <c r="Z71" s="336">
        <f t="shared" si="105"/>
        <v>1.5063986415044816E-2</v>
      </c>
      <c r="AA71" s="336">
        <f t="shared" si="105"/>
        <v>1.4570390395392098E-2</v>
      </c>
      <c r="AB71" s="336">
        <f t="shared" si="105"/>
        <v>1.426533239540366E-2</v>
      </c>
      <c r="AC71" s="336">
        <f t="shared" si="105"/>
        <v>1.4063209091492227E-2</v>
      </c>
      <c r="AD71" s="336">
        <f t="shared" si="105"/>
        <v>1.3894121771420083E-2</v>
      </c>
      <c r="AE71" s="336">
        <f t="shared" ref="AE71:AL71" si="106">AE24/AE$49</f>
        <v>1.3688315543706467E-2</v>
      </c>
      <c r="AF71" s="336">
        <f t="shared" si="106"/>
        <v>1.3556849954572493E-2</v>
      </c>
      <c r="AG71" s="336">
        <f t="shared" si="106"/>
        <v>1.3378885109586068E-2</v>
      </c>
      <c r="AH71" s="336">
        <f t="shared" si="106"/>
        <v>1.3206282902290737E-2</v>
      </c>
      <c r="AI71" s="336">
        <f t="shared" si="106"/>
        <v>1.296063085402323E-2</v>
      </c>
      <c r="AJ71" s="336">
        <f t="shared" si="106"/>
        <v>1.2760966815800828E-2</v>
      </c>
      <c r="AK71" s="336">
        <f t="shared" si="106"/>
        <v>1.2718500385179989E-2</v>
      </c>
      <c r="AL71" s="336">
        <f t="shared" si="106"/>
        <v>1.2115606622112965E-2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7.352345598673507E-2</v>
      </c>
      <c r="N73" s="337">
        <f t="shared" si="107"/>
        <v>7.3489262961100102E-2</v>
      </c>
      <c r="O73" s="337">
        <f t="shared" si="107"/>
        <v>7.3987078218867949E-2</v>
      </c>
      <c r="P73" s="337">
        <f t="shared" si="107"/>
        <v>7.6991553691990386E-2</v>
      </c>
      <c r="Q73" s="337">
        <f t="shared" si="107"/>
        <v>7.745289717776617E-2</v>
      </c>
      <c r="R73" s="337">
        <f t="shared" si="107"/>
        <v>7.8574787294290502E-2</v>
      </c>
      <c r="S73" s="337">
        <f t="shared" si="107"/>
        <v>7.682329502895574E-2</v>
      </c>
      <c r="T73" s="337">
        <f t="shared" si="107"/>
        <v>7.6766390848734489E-2</v>
      </c>
      <c r="U73" s="337">
        <f t="shared" si="107"/>
        <v>7.1679746740935996E-2</v>
      </c>
      <c r="V73" s="337">
        <f t="shared" si="107"/>
        <v>7.1035464453219635E-2</v>
      </c>
      <c r="W73" s="337">
        <f t="shared" si="107"/>
        <v>6.0891754562429803E-2</v>
      </c>
      <c r="X73" s="337">
        <f t="shared" si="107"/>
        <v>6.2065337654536867E-2</v>
      </c>
      <c r="Y73" s="337">
        <f t="shared" si="107"/>
        <v>6.2169187063454513E-2</v>
      </c>
      <c r="Z73" s="337">
        <f t="shared" si="107"/>
        <v>6.2626796567625626E-2</v>
      </c>
      <c r="AA73" s="337">
        <f t="shared" si="107"/>
        <v>6.2928195252629507E-2</v>
      </c>
      <c r="AB73" s="337">
        <f t="shared" si="107"/>
        <v>6.2958467775325169E-2</v>
      </c>
      <c r="AC73" s="337">
        <f t="shared" si="107"/>
        <v>6.2981058633318182E-2</v>
      </c>
      <c r="AD73" s="337">
        <f t="shared" si="107"/>
        <v>6.3084202853187207E-2</v>
      </c>
      <c r="AE73" s="337">
        <f t="shared" ref="AE73:AL73" si="108">AE26/AE$49</f>
        <v>6.3106461246594248E-2</v>
      </c>
      <c r="AF73" s="337">
        <f t="shared" si="108"/>
        <v>6.3109102820925689E-2</v>
      </c>
      <c r="AG73" s="337">
        <f t="shared" si="108"/>
        <v>6.3118218204155502E-2</v>
      </c>
      <c r="AH73" s="337">
        <f t="shared" si="108"/>
        <v>6.3115770591276057E-2</v>
      </c>
      <c r="AI73" s="337">
        <f t="shared" si="108"/>
        <v>6.3099945004575303E-2</v>
      </c>
      <c r="AJ73" s="337">
        <f t="shared" si="108"/>
        <v>6.3072092035666799E-2</v>
      </c>
      <c r="AK73" s="337">
        <f t="shared" si="108"/>
        <v>6.297652577201103E-2</v>
      </c>
      <c r="AL73" s="337">
        <f t="shared" si="108"/>
        <v>6.3001301164156559E-2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4.2422715261633132E-3</v>
      </c>
      <c r="N74" s="336">
        <f t="shared" si="109"/>
        <v>3.9896617799427382E-3</v>
      </c>
      <c r="O74" s="336">
        <f t="shared" si="109"/>
        <v>4.1648236972829742E-3</v>
      </c>
      <c r="P74" s="336">
        <f t="shared" si="109"/>
        <v>4.4810261126708309E-3</v>
      </c>
      <c r="Q74" s="336">
        <f t="shared" si="109"/>
        <v>4.6521565813962803E-3</v>
      </c>
      <c r="R74" s="336">
        <f t="shared" si="109"/>
        <v>4.7150134871215199E-3</v>
      </c>
      <c r="S74" s="336">
        <f t="shared" si="109"/>
        <v>4.8522253780801184E-3</v>
      </c>
      <c r="T74" s="336">
        <f t="shared" si="109"/>
        <v>4.1883533804685201E-3</v>
      </c>
      <c r="U74" s="336">
        <f t="shared" si="109"/>
        <v>3.969106346610388E-3</v>
      </c>
      <c r="V74" s="336">
        <f t="shared" si="109"/>
        <v>4.4307336060860781E-3</v>
      </c>
      <c r="W74" s="336">
        <f t="shared" si="109"/>
        <v>4.2461742657453642E-3</v>
      </c>
      <c r="X74" s="336">
        <f t="shared" si="109"/>
        <v>4.1651257287173091E-3</v>
      </c>
      <c r="Y74" s="336">
        <f t="shared" si="109"/>
        <v>4.2232826747917616E-3</v>
      </c>
      <c r="Z74" s="336">
        <f t="shared" si="109"/>
        <v>4.28092808315041E-3</v>
      </c>
      <c r="AA74" s="336">
        <f t="shared" si="109"/>
        <v>4.339105414698825E-3</v>
      </c>
      <c r="AB74" s="336">
        <f t="shared" si="109"/>
        <v>4.4011342075647789E-3</v>
      </c>
      <c r="AC74" s="336">
        <f t="shared" si="109"/>
        <v>4.4653849806256555E-3</v>
      </c>
      <c r="AD74" s="336">
        <f t="shared" si="109"/>
        <v>4.5340011562624303E-3</v>
      </c>
      <c r="AE74" s="336">
        <f t="shared" ref="AE74:AL74" si="110">AE27/AE$49</f>
        <v>4.5937964529958733E-3</v>
      </c>
      <c r="AF74" s="336">
        <f t="shared" si="110"/>
        <v>4.6498201367291443E-3</v>
      </c>
      <c r="AG74" s="336">
        <f t="shared" si="110"/>
        <v>4.6966647936820261E-3</v>
      </c>
      <c r="AH74" s="336">
        <f t="shared" si="110"/>
        <v>4.7565067625534273E-3</v>
      </c>
      <c r="AI74" s="336">
        <f t="shared" si="110"/>
        <v>4.8175040510368746E-3</v>
      </c>
      <c r="AJ74" s="336">
        <f t="shared" si="110"/>
        <v>4.8783851858728734E-3</v>
      </c>
      <c r="AK74" s="336">
        <f t="shared" si="110"/>
        <v>4.9420114973486307E-3</v>
      </c>
      <c r="AL74" s="336">
        <f t="shared" si="110"/>
        <v>5.0084384383390079E-3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2.1280994460553555E-2</v>
      </c>
      <c r="N75" s="336">
        <f t="shared" si="111"/>
        <v>2.188966334983717E-2</v>
      </c>
      <c r="O75" s="336">
        <f t="shared" si="111"/>
        <v>2.1077979609478149E-2</v>
      </c>
      <c r="P75" s="336">
        <f t="shared" si="111"/>
        <v>2.1396130465713883E-2</v>
      </c>
      <c r="Q75" s="336">
        <f t="shared" si="111"/>
        <v>2.1992321323045405E-2</v>
      </c>
      <c r="R75" s="336">
        <f t="shared" si="111"/>
        <v>2.1494425296221465E-2</v>
      </c>
      <c r="S75" s="336">
        <f t="shared" si="111"/>
        <v>2.1653529931355362E-2</v>
      </c>
      <c r="T75" s="336">
        <f t="shared" si="111"/>
        <v>2.1485379640381941E-2</v>
      </c>
      <c r="U75" s="336">
        <f t="shared" si="111"/>
        <v>2.0325599334413257E-2</v>
      </c>
      <c r="V75" s="336">
        <f t="shared" si="111"/>
        <v>2.1147365690130406E-2</v>
      </c>
      <c r="W75" s="336">
        <f t="shared" si="111"/>
        <v>1.8706453023547016E-2</v>
      </c>
      <c r="X75" s="336">
        <f t="shared" si="111"/>
        <v>1.8988667040051831E-2</v>
      </c>
      <c r="Y75" s="336">
        <f t="shared" si="111"/>
        <v>1.8912937336267074E-2</v>
      </c>
      <c r="Z75" s="336">
        <f t="shared" si="111"/>
        <v>1.8904485188136446E-2</v>
      </c>
      <c r="AA75" s="336">
        <f t="shared" si="111"/>
        <v>1.8848478610898486E-2</v>
      </c>
      <c r="AB75" s="336">
        <f t="shared" si="111"/>
        <v>1.871328657256455E-2</v>
      </c>
      <c r="AC75" s="336">
        <f t="shared" si="111"/>
        <v>1.8559520288926597E-2</v>
      </c>
      <c r="AD75" s="336">
        <f t="shared" si="111"/>
        <v>1.8405534257132022E-2</v>
      </c>
      <c r="AE75" s="336">
        <f t="shared" ref="AE75:AL75" si="112">AE28/AE$49</f>
        <v>1.8257608245264737E-2</v>
      </c>
      <c r="AF75" s="336">
        <f t="shared" si="112"/>
        <v>1.8106155479351248E-2</v>
      </c>
      <c r="AG75" s="336">
        <f t="shared" si="112"/>
        <v>1.7967904909161593E-2</v>
      </c>
      <c r="AH75" s="336">
        <f t="shared" si="112"/>
        <v>1.782955946822927E-2</v>
      </c>
      <c r="AI75" s="336">
        <f t="shared" si="112"/>
        <v>1.7686479171911365E-2</v>
      </c>
      <c r="AJ75" s="336">
        <f t="shared" si="112"/>
        <v>1.7541090505039991E-2</v>
      </c>
      <c r="AK75" s="336">
        <f t="shared" si="112"/>
        <v>1.7396382943271543E-2</v>
      </c>
      <c r="AL75" s="336">
        <f t="shared" si="112"/>
        <v>1.726164485006489E-2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2.6620407813753119E-2</v>
      </c>
      <c r="N76" s="336">
        <f t="shared" si="113"/>
        <v>2.6516955179754956E-2</v>
      </c>
      <c r="O76" s="336">
        <f t="shared" si="113"/>
        <v>2.6300649358978866E-2</v>
      </c>
      <c r="P76" s="336">
        <f t="shared" si="113"/>
        <v>2.9038537548220854E-2</v>
      </c>
      <c r="Q76" s="336">
        <f t="shared" si="113"/>
        <v>2.7605633138882531E-2</v>
      </c>
      <c r="R76" s="336">
        <f t="shared" si="113"/>
        <v>2.9243136842483416E-2</v>
      </c>
      <c r="S76" s="336">
        <f t="shared" si="113"/>
        <v>2.7825274069686382E-2</v>
      </c>
      <c r="T76" s="336">
        <f t="shared" si="113"/>
        <v>2.8552446687976143E-2</v>
      </c>
      <c r="U76" s="336">
        <f t="shared" si="113"/>
        <v>2.4980516918077393E-2</v>
      </c>
      <c r="V76" s="336">
        <f t="shared" si="113"/>
        <v>2.3874518898941592E-2</v>
      </c>
      <c r="W76" s="336">
        <f t="shared" si="113"/>
        <v>1.889197869259765E-2</v>
      </c>
      <c r="X76" s="336">
        <f t="shared" si="113"/>
        <v>2.0201737365727654E-2</v>
      </c>
      <c r="Y76" s="336">
        <f t="shared" si="113"/>
        <v>2.0275386814407971E-2</v>
      </c>
      <c r="Z76" s="336">
        <f t="shared" si="113"/>
        <v>2.0560485444551212E-2</v>
      </c>
      <c r="AA76" s="336">
        <f t="shared" si="113"/>
        <v>2.0766525086779695E-2</v>
      </c>
      <c r="AB76" s="336">
        <f t="shared" si="113"/>
        <v>2.0821864375048394E-2</v>
      </c>
      <c r="AC76" s="336">
        <f t="shared" si="113"/>
        <v>2.0883349922790041E-2</v>
      </c>
      <c r="AD76" s="336">
        <f t="shared" si="113"/>
        <v>2.0932192924519196E-2</v>
      </c>
      <c r="AE76" s="336">
        <f t="shared" ref="AE76:AL76" si="114">AE29/AE$49</f>
        <v>2.096289447149912E-2</v>
      </c>
      <c r="AF76" s="336">
        <f t="shared" si="114"/>
        <v>2.0991456666262984E-2</v>
      </c>
      <c r="AG76" s="336">
        <f t="shared" si="114"/>
        <v>2.1034074198805888E-2</v>
      </c>
      <c r="AH76" s="336">
        <f t="shared" si="114"/>
        <v>2.1074195121420912E-2</v>
      </c>
      <c r="AI76" s="336">
        <f t="shared" si="114"/>
        <v>2.1110622452031366E-2</v>
      </c>
      <c r="AJ76" s="336">
        <f t="shared" si="114"/>
        <v>2.1140518037293561E-2</v>
      </c>
      <c r="AK76" s="336">
        <f t="shared" si="114"/>
        <v>2.1169700970135076E-2</v>
      </c>
      <c r="AL76" s="336">
        <f t="shared" si="114"/>
        <v>2.1196906410121549E-2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2.1379782186265083E-2</v>
      </c>
      <c r="N77" s="336">
        <f t="shared" si="115"/>
        <v>2.1092982651565239E-2</v>
      </c>
      <c r="O77" s="336">
        <f t="shared" si="115"/>
        <v>2.2443625553127965E-2</v>
      </c>
      <c r="P77" s="336">
        <f t="shared" si="115"/>
        <v>2.2075859565384819E-2</v>
      </c>
      <c r="Q77" s="336">
        <f t="shared" si="115"/>
        <v>2.3202786134441947E-2</v>
      </c>
      <c r="R77" s="336">
        <f t="shared" si="115"/>
        <v>2.3122211668464104E-2</v>
      </c>
      <c r="S77" s="336">
        <f t="shared" si="115"/>
        <v>2.2492265649833882E-2</v>
      </c>
      <c r="T77" s="336">
        <f t="shared" si="115"/>
        <v>2.2540211139907878E-2</v>
      </c>
      <c r="U77" s="336">
        <f t="shared" si="115"/>
        <v>2.2404524141834949E-2</v>
      </c>
      <c r="V77" s="336">
        <f t="shared" si="115"/>
        <v>2.1582846258061558E-2</v>
      </c>
      <c r="W77" s="336">
        <f t="shared" si="115"/>
        <v>1.9047148580539772E-2</v>
      </c>
      <c r="X77" s="336">
        <f t="shared" si="115"/>
        <v>1.8709807520040075E-2</v>
      </c>
      <c r="Y77" s="336">
        <f t="shared" si="115"/>
        <v>1.8757580237987695E-2</v>
      </c>
      <c r="Z77" s="336">
        <f t="shared" si="115"/>
        <v>1.8880897851787558E-2</v>
      </c>
      <c r="AA77" s="336">
        <f t="shared" si="115"/>
        <v>1.8974086140252512E-2</v>
      </c>
      <c r="AB77" s="336">
        <f t="shared" si="115"/>
        <v>1.9022182620147442E-2</v>
      </c>
      <c r="AC77" s="336">
        <f t="shared" si="115"/>
        <v>1.9072803440975887E-2</v>
      </c>
      <c r="AD77" s="336">
        <f t="shared" si="115"/>
        <v>1.9212474515273553E-2</v>
      </c>
      <c r="AE77" s="336">
        <f t="shared" ref="AE77:AL77" si="116">AE30/AE$49</f>
        <v>1.929216207683452E-2</v>
      </c>
      <c r="AF77" s="336">
        <f t="shared" si="116"/>
        <v>1.9361670538582308E-2</v>
      </c>
      <c r="AG77" s="336">
        <f t="shared" si="116"/>
        <v>1.9419574302505994E-2</v>
      </c>
      <c r="AH77" s="336">
        <f t="shared" si="116"/>
        <v>1.9455509239072466E-2</v>
      </c>
      <c r="AI77" s="336">
        <f t="shared" si="116"/>
        <v>1.9485339329595699E-2</v>
      </c>
      <c r="AJ77" s="336">
        <f t="shared" si="116"/>
        <v>1.9512098307460386E-2</v>
      </c>
      <c r="AK77" s="336">
        <f t="shared" si="116"/>
        <v>1.9468430361255777E-2</v>
      </c>
      <c r="AL77" s="336">
        <f t="shared" si="116"/>
        <v>1.9534311465631105E-2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6.6747095645612597E-2</v>
      </c>
      <c r="N79" s="337">
        <f t="shared" si="117"/>
        <v>6.543226144605177E-2</v>
      </c>
      <c r="O79" s="337">
        <f t="shared" si="117"/>
        <v>6.283271998931747E-2</v>
      </c>
      <c r="P79" s="337">
        <f t="shared" si="117"/>
        <v>6.6684102671832224E-2</v>
      </c>
      <c r="Q79" s="337">
        <f t="shared" si="117"/>
        <v>6.5129181471605957E-2</v>
      </c>
      <c r="R79" s="337">
        <f t="shared" si="117"/>
        <v>6.4402551801853308E-2</v>
      </c>
      <c r="S79" s="337">
        <f t="shared" si="117"/>
        <v>6.5870398410872985E-2</v>
      </c>
      <c r="T79" s="337">
        <f t="shared" si="117"/>
        <v>6.533280557287699E-2</v>
      </c>
      <c r="U79" s="337">
        <f t="shared" si="117"/>
        <v>6.2528454245555712E-2</v>
      </c>
      <c r="V79" s="337">
        <f t="shared" si="117"/>
        <v>6.3655025760138539E-2</v>
      </c>
      <c r="W79" s="337">
        <f t="shared" si="117"/>
        <v>6.0334849218156204E-2</v>
      </c>
      <c r="X79" s="337">
        <f t="shared" si="117"/>
        <v>6.191192792269333E-2</v>
      </c>
      <c r="Y79" s="337">
        <f t="shared" si="117"/>
        <v>6.2072751182570329E-2</v>
      </c>
      <c r="Z79" s="337">
        <f t="shared" si="117"/>
        <v>6.2092020208666894E-2</v>
      </c>
      <c r="AA79" s="337">
        <f t="shared" si="117"/>
        <v>6.2167608752104558E-2</v>
      </c>
      <c r="AB79" s="337">
        <f t="shared" si="117"/>
        <v>6.2251582073679673E-2</v>
      </c>
      <c r="AC79" s="337">
        <f t="shared" si="117"/>
        <v>6.2330609181790238E-2</v>
      </c>
      <c r="AD79" s="337">
        <f t="shared" si="117"/>
        <v>6.239933420912671E-2</v>
      </c>
      <c r="AE79" s="337">
        <f t="shared" ref="AE79:AL79" si="118">AE32/AE$49</f>
        <v>6.2492645127415924E-2</v>
      </c>
      <c r="AF79" s="337">
        <f t="shared" si="118"/>
        <v>6.2541077454549301E-2</v>
      </c>
      <c r="AG79" s="337">
        <f t="shared" si="118"/>
        <v>6.2594264293295773E-2</v>
      </c>
      <c r="AH79" s="337">
        <f t="shared" si="118"/>
        <v>6.2653773651454511E-2</v>
      </c>
      <c r="AI79" s="337">
        <f t="shared" si="118"/>
        <v>6.2722760996956881E-2</v>
      </c>
      <c r="AJ79" s="337">
        <f t="shared" si="118"/>
        <v>6.2792797981332166E-2</v>
      </c>
      <c r="AK79" s="337">
        <f t="shared" si="118"/>
        <v>6.2885937876277651E-2</v>
      </c>
      <c r="AL79" s="337">
        <f t="shared" si="118"/>
        <v>6.2999064129039231E-2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4.6389379193429364E-2</v>
      </c>
      <c r="N80" s="336">
        <f t="shared" si="119"/>
        <v>4.4837015962224731E-2</v>
      </c>
      <c r="O80" s="336">
        <f t="shared" si="119"/>
        <v>4.3235731966821643E-2</v>
      </c>
      <c r="P80" s="336">
        <f t="shared" si="119"/>
        <v>4.5988529572711753E-2</v>
      </c>
      <c r="Q80" s="336">
        <f t="shared" si="119"/>
        <v>4.6237090093412085E-2</v>
      </c>
      <c r="R80" s="336">
        <f t="shared" si="119"/>
        <v>4.536794681512428E-2</v>
      </c>
      <c r="S80" s="336">
        <f t="shared" si="119"/>
        <v>4.6915337234321092E-2</v>
      </c>
      <c r="T80" s="336">
        <f t="shared" si="119"/>
        <v>4.6237537586243285E-2</v>
      </c>
      <c r="U80" s="336">
        <f t="shared" si="119"/>
        <v>4.5193579440113485E-2</v>
      </c>
      <c r="V80" s="336">
        <f t="shared" si="119"/>
        <v>4.4341611616234504E-2</v>
      </c>
      <c r="W80" s="336">
        <f t="shared" si="119"/>
        <v>4.2448806814194391E-2</v>
      </c>
      <c r="X80" s="336">
        <f t="shared" si="119"/>
        <v>4.4093165821506991E-2</v>
      </c>
      <c r="Y80" s="336">
        <f t="shared" si="119"/>
        <v>4.4103191880047382E-2</v>
      </c>
      <c r="Z80" s="336">
        <f t="shared" si="119"/>
        <v>4.4094426096690696E-2</v>
      </c>
      <c r="AA80" s="336">
        <f t="shared" si="119"/>
        <v>4.4156918121134411E-2</v>
      </c>
      <c r="AB80" s="336">
        <f t="shared" si="119"/>
        <v>4.420980730073977E-2</v>
      </c>
      <c r="AC80" s="336">
        <f t="shared" si="119"/>
        <v>4.4257107039684815E-2</v>
      </c>
      <c r="AD80" s="336">
        <f t="shared" si="119"/>
        <v>4.4295954974164865E-2</v>
      </c>
      <c r="AE80" s="336">
        <f t="shared" ref="AE80:AL80" si="120">AE33/AE$49</f>
        <v>4.4339456436482627E-2</v>
      </c>
      <c r="AF80" s="336">
        <f t="shared" si="120"/>
        <v>4.4352084843218675E-2</v>
      </c>
      <c r="AG80" s="336">
        <f t="shared" si="120"/>
        <v>4.4364480679354182E-2</v>
      </c>
      <c r="AH80" s="336">
        <f t="shared" si="120"/>
        <v>4.4380984423933505E-2</v>
      </c>
      <c r="AI80" s="336">
        <f t="shared" si="120"/>
        <v>4.4402923086239755E-2</v>
      </c>
      <c r="AJ80" s="336">
        <f t="shared" si="120"/>
        <v>4.4428104941411008E-2</v>
      </c>
      <c r="AK80" s="336">
        <f t="shared" si="120"/>
        <v>4.447608236296547E-2</v>
      </c>
      <c r="AL80" s="336">
        <f t="shared" si="120"/>
        <v>4.4523911165803322E-2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1.8685169949848684E-2</v>
      </c>
      <c r="N81" s="336">
        <f t="shared" si="121"/>
        <v>1.9364720810157741E-2</v>
      </c>
      <c r="O81" s="336">
        <f t="shared" si="121"/>
        <v>1.8401298530112548E-2</v>
      </c>
      <c r="P81" s="336">
        <f t="shared" si="121"/>
        <v>1.9614220845401396E-2</v>
      </c>
      <c r="Q81" s="336">
        <f t="shared" si="121"/>
        <v>1.7721811802405032E-2</v>
      </c>
      <c r="R81" s="336">
        <f t="shared" si="121"/>
        <v>1.7961363306801481E-2</v>
      </c>
      <c r="S81" s="336">
        <f t="shared" si="121"/>
        <v>1.8039082339117992E-2</v>
      </c>
      <c r="T81" s="336">
        <f t="shared" si="121"/>
        <v>1.8136512730212537E-2</v>
      </c>
      <c r="U81" s="336">
        <f t="shared" si="121"/>
        <v>1.640682350724345E-2</v>
      </c>
      <c r="V81" s="336">
        <f t="shared" si="121"/>
        <v>1.8407655719524303E-2</v>
      </c>
      <c r="W81" s="336">
        <f t="shared" si="121"/>
        <v>1.6745222860398482E-2</v>
      </c>
      <c r="X81" s="336">
        <f t="shared" si="121"/>
        <v>1.690008171909612E-2</v>
      </c>
      <c r="Y81" s="336">
        <f t="shared" si="121"/>
        <v>1.7050048199465814E-2</v>
      </c>
      <c r="Z81" s="336">
        <f t="shared" si="121"/>
        <v>1.7077462200922194E-2</v>
      </c>
      <c r="AA81" s="336">
        <f t="shared" si="121"/>
        <v>1.7090234790422227E-2</v>
      </c>
      <c r="AB81" s="336">
        <f t="shared" si="121"/>
        <v>1.712316714787478E-2</v>
      </c>
      <c r="AC81" s="336">
        <f t="shared" si="121"/>
        <v>1.7155267820687999E-2</v>
      </c>
      <c r="AD81" s="336">
        <f t="shared" si="121"/>
        <v>1.7185382827812103E-2</v>
      </c>
      <c r="AE81" s="336">
        <f t="shared" ref="AE81:AL81" si="122">AE34/AE$49</f>
        <v>1.723310733465622E-2</v>
      </c>
      <c r="AF81" s="336">
        <f t="shared" si="122"/>
        <v>1.7270522774544061E-2</v>
      </c>
      <c r="AG81" s="336">
        <f t="shared" si="122"/>
        <v>1.7309547011070476E-2</v>
      </c>
      <c r="AH81" s="336">
        <f t="shared" si="122"/>
        <v>1.7350559605116587E-2</v>
      </c>
      <c r="AI81" s="336">
        <f t="shared" si="122"/>
        <v>1.7394438581856454E-2</v>
      </c>
      <c r="AJ81" s="336">
        <f t="shared" si="122"/>
        <v>1.7438772286238011E-2</v>
      </c>
      <c r="AK81" s="336">
        <f t="shared" si="122"/>
        <v>1.7480036755140631E-2</v>
      </c>
      <c r="AL81" s="336">
        <f t="shared" si="122"/>
        <v>1.7545329560317246E-2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1.6725465023345546E-3</v>
      </c>
      <c r="N82" s="336">
        <f t="shared" si="123"/>
        <v>1.230524673669305E-3</v>
      </c>
      <c r="O82" s="336">
        <f t="shared" si="123"/>
        <v>1.1956894923832804E-3</v>
      </c>
      <c r="P82" s="336">
        <f t="shared" si="123"/>
        <v>1.0813522537190651E-3</v>
      </c>
      <c r="Q82" s="336">
        <f t="shared" si="123"/>
        <v>1.170279575788853E-3</v>
      </c>
      <c r="R82" s="336">
        <f t="shared" si="123"/>
        <v>1.0732416799275456E-3</v>
      </c>
      <c r="S82" s="336">
        <f t="shared" si="123"/>
        <v>9.1597883743390566E-4</v>
      </c>
      <c r="T82" s="336">
        <f t="shared" si="123"/>
        <v>9.5875525642115725E-4</v>
      </c>
      <c r="U82" s="336">
        <f t="shared" si="123"/>
        <v>9.2805129819878538E-4</v>
      </c>
      <c r="V82" s="336">
        <f t="shared" si="123"/>
        <v>9.0575842437972049E-4</v>
      </c>
      <c r="W82" s="336">
        <f t="shared" si="123"/>
        <v>1.1408195435633258E-3</v>
      </c>
      <c r="X82" s="336">
        <f t="shared" si="123"/>
        <v>9.1868038209021782E-4</v>
      </c>
      <c r="Y82" s="336">
        <f t="shared" si="123"/>
        <v>9.1951110305713523E-4</v>
      </c>
      <c r="Z82" s="336">
        <f t="shared" si="123"/>
        <v>9.2013191105400603E-4</v>
      </c>
      <c r="AA82" s="336">
        <f t="shared" si="123"/>
        <v>9.2045584054792243E-4</v>
      </c>
      <c r="AB82" s="336">
        <f t="shared" si="123"/>
        <v>9.1860762506512563E-4</v>
      </c>
      <c r="AC82" s="336">
        <f t="shared" si="123"/>
        <v>9.1823432141742889E-4</v>
      </c>
      <c r="AD82" s="336">
        <f t="shared" si="123"/>
        <v>9.1799640714975079E-4</v>
      </c>
      <c r="AE82" s="336">
        <f t="shared" ref="AE82:AL82" si="124">AE35/AE$49</f>
        <v>9.2008135627707902E-4</v>
      </c>
      <c r="AF82" s="336">
        <f t="shared" si="124"/>
        <v>9.1846983678656614E-4</v>
      </c>
      <c r="AG82" s="336">
        <f t="shared" si="124"/>
        <v>9.2023660287110965E-4</v>
      </c>
      <c r="AH82" s="336">
        <f t="shared" si="124"/>
        <v>9.2222962240442997E-4</v>
      </c>
      <c r="AI82" s="336">
        <f t="shared" si="124"/>
        <v>9.2539932886066584E-4</v>
      </c>
      <c r="AJ82" s="336">
        <f t="shared" si="124"/>
        <v>9.259207536831582E-4</v>
      </c>
      <c r="AK82" s="336">
        <f t="shared" si="124"/>
        <v>9.2981875817155267E-4</v>
      </c>
      <c r="AL82" s="336">
        <f t="shared" si="124"/>
        <v>9.2982340291867052E-4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7.2488071812680174E-2</v>
      </c>
      <c r="N84" s="337">
        <f t="shared" si="125"/>
        <v>7.3432574968648148E-2</v>
      </c>
      <c r="O84" s="337">
        <f t="shared" si="125"/>
        <v>7.5607591460565324E-2</v>
      </c>
      <c r="P84" s="337">
        <f t="shared" si="125"/>
        <v>7.1852602678035629E-2</v>
      </c>
      <c r="Q84" s="337">
        <f t="shared" si="125"/>
        <v>6.9219029327395501E-2</v>
      </c>
      <c r="R84" s="337">
        <f t="shared" si="125"/>
        <v>7.0959885384780277E-2</v>
      </c>
      <c r="S84" s="337">
        <f t="shared" si="125"/>
        <v>6.671967871892695E-2</v>
      </c>
      <c r="T84" s="337">
        <f t="shared" si="125"/>
        <v>6.5694101657168172E-2</v>
      </c>
      <c r="U84" s="337">
        <f t="shared" si="125"/>
        <v>6.6492435450129367E-2</v>
      </c>
      <c r="V84" s="337">
        <f t="shared" si="125"/>
        <v>6.1649763133313815E-2</v>
      </c>
      <c r="W84" s="337">
        <f t="shared" si="125"/>
        <v>6.0935952764460059E-2</v>
      </c>
      <c r="X84" s="337">
        <f t="shared" si="125"/>
        <v>6.0180507827453975E-2</v>
      </c>
      <c r="Y84" s="337">
        <f t="shared" si="125"/>
        <v>5.966894381876426E-2</v>
      </c>
      <c r="Z84" s="337">
        <f t="shared" si="125"/>
        <v>5.9343429474461591E-2</v>
      </c>
      <c r="AA84" s="337">
        <f t="shared" si="125"/>
        <v>5.9027176665799222E-2</v>
      </c>
      <c r="AB84" s="337">
        <f t="shared" si="125"/>
        <v>5.8750289856235913E-2</v>
      </c>
      <c r="AC84" s="337">
        <f t="shared" si="125"/>
        <v>5.8447226362319124E-2</v>
      </c>
      <c r="AD84" s="337">
        <f t="shared" si="125"/>
        <v>5.8173831273726835E-2</v>
      </c>
      <c r="AE84" s="337">
        <f t="shared" ref="AE84:AL84" si="126">AE37/AE$49</f>
        <v>5.7898903796961332E-2</v>
      </c>
      <c r="AF84" s="337">
        <f t="shared" si="126"/>
        <v>5.7620159444148195E-2</v>
      </c>
      <c r="AG84" s="337">
        <f t="shared" si="126"/>
        <v>5.7315524027309474E-2</v>
      </c>
      <c r="AH84" s="337">
        <f t="shared" si="126"/>
        <v>5.7002716514862481E-2</v>
      </c>
      <c r="AI84" s="337">
        <f t="shared" si="126"/>
        <v>5.6682639405908335E-2</v>
      </c>
      <c r="AJ84" s="337">
        <f t="shared" si="126"/>
        <v>5.6367404916761829E-2</v>
      </c>
      <c r="AK84" s="337">
        <f t="shared" si="126"/>
        <v>5.6037681068325122E-2</v>
      </c>
      <c r="AL84" s="337">
        <f t="shared" si="126"/>
        <v>5.5739651046392232E-2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5.7821477064656533E-2</v>
      </c>
      <c r="N85" s="336">
        <f t="shared" si="127"/>
        <v>5.8964662252830313E-2</v>
      </c>
      <c r="O85" s="336">
        <f t="shared" si="127"/>
        <v>6.1459845368147713E-2</v>
      </c>
      <c r="P85" s="336">
        <f t="shared" si="127"/>
        <v>5.7906657952345723E-2</v>
      </c>
      <c r="Q85" s="336">
        <f t="shared" si="127"/>
        <v>5.6234812971511047E-2</v>
      </c>
      <c r="R85" s="336">
        <f t="shared" si="127"/>
        <v>5.6946792541985342E-2</v>
      </c>
      <c r="S85" s="336">
        <f t="shared" si="127"/>
        <v>5.3575655111136523E-2</v>
      </c>
      <c r="T85" s="336">
        <f t="shared" si="127"/>
        <v>5.1562919122692258E-2</v>
      </c>
      <c r="U85" s="336">
        <f t="shared" si="127"/>
        <v>5.2117756007358247E-2</v>
      </c>
      <c r="V85" s="336">
        <f t="shared" si="127"/>
        <v>4.7509611946756444E-2</v>
      </c>
      <c r="W85" s="336">
        <f t="shared" si="127"/>
        <v>4.6637758247112741E-2</v>
      </c>
      <c r="X85" s="336">
        <f t="shared" si="127"/>
        <v>4.3101348654604882E-2</v>
      </c>
      <c r="Y85" s="336">
        <f t="shared" si="127"/>
        <v>4.2501399175776534E-2</v>
      </c>
      <c r="Z85" s="336">
        <f t="shared" si="127"/>
        <v>4.2078798660557824E-2</v>
      </c>
      <c r="AA85" s="336">
        <f t="shared" si="127"/>
        <v>4.1661824099483588E-2</v>
      </c>
      <c r="AB85" s="336">
        <f t="shared" si="127"/>
        <v>4.1276483671339965E-2</v>
      </c>
      <c r="AC85" s="336">
        <f t="shared" si="127"/>
        <v>4.0874726234871601E-2</v>
      </c>
      <c r="AD85" s="336">
        <f t="shared" si="127"/>
        <v>4.0523853855128411E-2</v>
      </c>
      <c r="AE85" s="336">
        <f t="shared" ref="AE85:AL85" si="128">AE38/AE$49</f>
        <v>4.0181649286518108E-2</v>
      </c>
      <c r="AF85" s="336">
        <f t="shared" si="128"/>
        <v>3.9831158529155537E-2</v>
      </c>
      <c r="AG85" s="336">
        <f t="shared" si="128"/>
        <v>3.9461025670104358E-2</v>
      </c>
      <c r="AH85" s="336">
        <f t="shared" si="128"/>
        <v>3.9081682533722899E-2</v>
      </c>
      <c r="AI85" s="336">
        <f t="shared" si="128"/>
        <v>3.8702476033735098E-2</v>
      </c>
      <c r="AJ85" s="336">
        <f t="shared" si="128"/>
        <v>3.8324515430398637E-2</v>
      </c>
      <c r="AK85" s="336">
        <f t="shared" si="128"/>
        <v>3.7942438896244164E-2</v>
      </c>
      <c r="AL85" s="336">
        <f t="shared" si="128"/>
        <v>3.7577036487738441E-2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1.466659474802365E-2</v>
      </c>
      <c r="N86" s="336">
        <f t="shared" si="129"/>
        <v>1.4467912715817828E-2</v>
      </c>
      <c r="O86" s="336">
        <f t="shared" si="129"/>
        <v>1.4147746092417604E-2</v>
      </c>
      <c r="P86" s="336">
        <f t="shared" si="129"/>
        <v>1.3945944725689909E-2</v>
      </c>
      <c r="Q86" s="336">
        <f t="shared" si="129"/>
        <v>1.2984216355884459E-2</v>
      </c>
      <c r="R86" s="336">
        <f t="shared" si="129"/>
        <v>1.4013092842794932E-2</v>
      </c>
      <c r="S86" s="336">
        <f t="shared" si="129"/>
        <v>1.3144023607790434E-2</v>
      </c>
      <c r="T86" s="336">
        <f t="shared" si="129"/>
        <v>1.4131182534475917E-2</v>
      </c>
      <c r="U86" s="336">
        <f t="shared" si="129"/>
        <v>1.4374679442771116E-2</v>
      </c>
      <c r="V86" s="336">
        <f t="shared" si="129"/>
        <v>1.4140151186557369E-2</v>
      </c>
      <c r="W86" s="336">
        <f t="shared" si="129"/>
        <v>1.4298194517347314E-2</v>
      </c>
      <c r="X86" s="336">
        <f t="shared" si="129"/>
        <v>1.7079159172849086E-2</v>
      </c>
      <c r="Y86" s="336">
        <f t="shared" si="129"/>
        <v>1.7167544642987729E-2</v>
      </c>
      <c r="Z86" s="336">
        <f t="shared" si="129"/>
        <v>1.7264630813903767E-2</v>
      </c>
      <c r="AA86" s="336">
        <f t="shared" si="129"/>
        <v>1.7365352566315634E-2</v>
      </c>
      <c r="AB86" s="336">
        <f t="shared" si="129"/>
        <v>1.7473806184895947E-2</v>
      </c>
      <c r="AC86" s="336">
        <f t="shared" si="129"/>
        <v>1.7572500127447523E-2</v>
      </c>
      <c r="AD86" s="336">
        <f t="shared" si="129"/>
        <v>1.7649977418598421E-2</v>
      </c>
      <c r="AE86" s="336">
        <f t="shared" ref="AE86:AL86" si="130">AE39/AE$49</f>
        <v>1.7717254510443231E-2</v>
      </c>
      <c r="AF86" s="336">
        <f t="shared" si="130"/>
        <v>1.778900091499265E-2</v>
      </c>
      <c r="AG86" s="336">
        <f t="shared" si="130"/>
        <v>1.7854498357205116E-2</v>
      </c>
      <c r="AH86" s="336">
        <f t="shared" si="130"/>
        <v>1.7921033981139579E-2</v>
      </c>
      <c r="AI86" s="336">
        <f t="shared" si="130"/>
        <v>1.7980163372173234E-2</v>
      </c>
      <c r="AJ86" s="336">
        <f t="shared" si="130"/>
        <v>1.8042889486363189E-2</v>
      </c>
      <c r="AK86" s="336">
        <f t="shared" si="130"/>
        <v>1.8095242172080965E-2</v>
      </c>
      <c r="AL86" s="336">
        <f t="shared" si="130"/>
        <v>1.816261455865379E-2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3.9533642823924312E-2</v>
      </c>
      <c r="N88" s="337">
        <f t="shared" si="131"/>
        <v>3.9924530167020945E-2</v>
      </c>
      <c r="O88" s="337">
        <f t="shared" si="131"/>
        <v>3.9139652527574016E-2</v>
      </c>
      <c r="P88" s="337">
        <f t="shared" si="131"/>
        <v>3.8670445823584219E-2</v>
      </c>
      <c r="Q88" s="337">
        <f t="shared" si="131"/>
        <v>3.9471755626756533E-2</v>
      </c>
      <c r="R88" s="337">
        <f t="shared" si="131"/>
        <v>3.9027733005163268E-2</v>
      </c>
      <c r="S88" s="337">
        <f t="shared" si="131"/>
        <v>3.995256241127295E-2</v>
      </c>
      <c r="T88" s="337">
        <f t="shared" si="131"/>
        <v>4.1140111193190082E-2</v>
      </c>
      <c r="U88" s="337">
        <f t="shared" si="131"/>
        <v>3.8725048999662851E-2</v>
      </c>
      <c r="V88" s="337">
        <f t="shared" si="131"/>
        <v>4.0237685052298355E-2</v>
      </c>
      <c r="W88" s="337">
        <f t="shared" si="131"/>
        <v>3.6111760604410292E-2</v>
      </c>
      <c r="X88" s="337">
        <f t="shared" si="131"/>
        <v>3.969906998651207E-2</v>
      </c>
      <c r="Y88" s="337">
        <f t="shared" si="131"/>
        <v>3.9770734456126208E-2</v>
      </c>
      <c r="Z88" s="337">
        <f t="shared" si="131"/>
        <v>3.9693521089816525E-2</v>
      </c>
      <c r="AA88" s="337">
        <f t="shared" si="131"/>
        <v>3.9524993013713428E-2</v>
      </c>
      <c r="AB88" s="337">
        <f t="shared" si="131"/>
        <v>3.9297347670544498E-2</v>
      </c>
      <c r="AC88" s="337">
        <f t="shared" si="131"/>
        <v>3.9077539238314953E-2</v>
      </c>
      <c r="AD88" s="337">
        <f t="shared" si="131"/>
        <v>3.8868830327024484E-2</v>
      </c>
      <c r="AE88" s="337">
        <f t="shared" ref="AE88:AL88" si="132">AE41/AE$49</f>
        <v>3.8679368219168529E-2</v>
      </c>
      <c r="AF88" s="337">
        <f t="shared" si="132"/>
        <v>3.8494092696174834E-2</v>
      </c>
      <c r="AG88" s="337">
        <f t="shared" si="132"/>
        <v>3.831344319509386E-2</v>
      </c>
      <c r="AH88" s="337">
        <f t="shared" si="132"/>
        <v>3.8132418554214148E-2</v>
      </c>
      <c r="AI88" s="337">
        <f t="shared" si="132"/>
        <v>3.7965576935503786E-2</v>
      </c>
      <c r="AJ88" s="337">
        <f t="shared" si="132"/>
        <v>3.7800466489755033E-2</v>
      </c>
      <c r="AK88" s="337">
        <f t="shared" si="132"/>
        <v>3.7626270671099589E-2</v>
      </c>
      <c r="AL88" s="337">
        <f t="shared" si="132"/>
        <v>3.7438942409712316E-2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6.7903352808717206E-3</v>
      </c>
      <c r="N89" s="336">
        <f t="shared" si="133"/>
        <v>6.0460039054247103E-3</v>
      </c>
      <c r="O89" s="336">
        <f t="shared" si="133"/>
        <v>6.3260376130697109E-3</v>
      </c>
      <c r="P89" s="336">
        <f t="shared" si="133"/>
        <v>6.3257531674683187E-3</v>
      </c>
      <c r="Q89" s="336">
        <f t="shared" si="133"/>
        <v>6.2182960282078439E-3</v>
      </c>
      <c r="R89" s="336">
        <f t="shared" si="133"/>
        <v>6.3528422787591252E-3</v>
      </c>
      <c r="S89" s="336">
        <f t="shared" si="133"/>
        <v>6.0061242718209935E-3</v>
      </c>
      <c r="T89" s="336">
        <f t="shared" si="133"/>
        <v>6.1351872470488738E-3</v>
      </c>
      <c r="U89" s="336">
        <f t="shared" si="133"/>
        <v>6.3863352817327924E-3</v>
      </c>
      <c r="V89" s="336">
        <f t="shared" si="133"/>
        <v>5.685889183642644E-3</v>
      </c>
      <c r="W89" s="336">
        <f t="shared" si="133"/>
        <v>5.2352755792958675E-3</v>
      </c>
      <c r="X89" s="336">
        <f t="shared" si="133"/>
        <v>6.2830283988257489E-3</v>
      </c>
      <c r="Y89" s="336">
        <f t="shared" si="133"/>
        <v>6.1959489962455866E-3</v>
      </c>
      <c r="Z89" s="336">
        <f t="shared" si="133"/>
        <v>6.1928061505154338E-3</v>
      </c>
      <c r="AA89" s="336">
        <f t="shared" si="133"/>
        <v>6.1849206668273295E-3</v>
      </c>
      <c r="AB89" s="336">
        <f t="shared" si="133"/>
        <v>6.1676577887158834E-3</v>
      </c>
      <c r="AC89" s="336">
        <f t="shared" si="133"/>
        <v>6.1512107157724897E-3</v>
      </c>
      <c r="AD89" s="336">
        <f t="shared" si="133"/>
        <v>6.134306758513914E-3</v>
      </c>
      <c r="AE89" s="336">
        <f t="shared" ref="AE89:AL89" si="134">AE42/AE$49</f>
        <v>6.135587405792199E-3</v>
      </c>
      <c r="AF89" s="336">
        <f t="shared" si="134"/>
        <v>6.1463832367664667E-3</v>
      </c>
      <c r="AG89" s="336">
        <f t="shared" si="134"/>
        <v>6.1616888787149595E-3</v>
      </c>
      <c r="AH89" s="336">
        <f t="shared" si="134"/>
        <v>6.1784885846063306E-3</v>
      </c>
      <c r="AI89" s="336">
        <f t="shared" si="134"/>
        <v>6.2149255280596399E-3</v>
      </c>
      <c r="AJ89" s="336">
        <f t="shared" si="134"/>
        <v>6.2565240640605514E-3</v>
      </c>
      <c r="AK89" s="336">
        <f t="shared" si="134"/>
        <v>6.2903920508825296E-3</v>
      </c>
      <c r="AL89" s="336">
        <f t="shared" si="134"/>
        <v>6.3223317332130142E-3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3.2743307543052595E-2</v>
      </c>
      <c r="N90" s="336">
        <f t="shared" si="135"/>
        <v>3.3878526261596237E-2</v>
      </c>
      <c r="O90" s="336">
        <f t="shared" si="135"/>
        <v>3.2813614914504304E-2</v>
      </c>
      <c r="P90" s="336">
        <f t="shared" si="135"/>
        <v>3.2344692656115906E-2</v>
      </c>
      <c r="Q90" s="336">
        <f t="shared" si="135"/>
        <v>3.3253459598548689E-2</v>
      </c>
      <c r="R90" s="336">
        <f t="shared" si="135"/>
        <v>3.2674890726404143E-2</v>
      </c>
      <c r="S90" s="336">
        <f t="shared" si="135"/>
        <v>3.3946438139451959E-2</v>
      </c>
      <c r="T90" s="336">
        <f t="shared" si="135"/>
        <v>3.5004923946141207E-2</v>
      </c>
      <c r="U90" s="336">
        <f t="shared" si="135"/>
        <v>3.2338713717930061E-2</v>
      </c>
      <c r="V90" s="336">
        <f t="shared" si="135"/>
        <v>3.4551795868655706E-2</v>
      </c>
      <c r="W90" s="336">
        <f t="shared" si="135"/>
        <v>3.087648502511442E-2</v>
      </c>
      <c r="X90" s="336">
        <f t="shared" si="135"/>
        <v>3.3416041587686324E-2</v>
      </c>
      <c r="Y90" s="336">
        <f t="shared" si="135"/>
        <v>3.3574785459880623E-2</v>
      </c>
      <c r="Z90" s="336">
        <f t="shared" si="135"/>
        <v>3.3500714939301089E-2</v>
      </c>
      <c r="AA90" s="336">
        <f t="shared" si="135"/>
        <v>3.3340072346886102E-2</v>
      </c>
      <c r="AB90" s="336">
        <f t="shared" si="135"/>
        <v>3.3129689881828614E-2</v>
      </c>
      <c r="AC90" s="336">
        <f t="shared" si="135"/>
        <v>3.2926328522542465E-2</v>
      </c>
      <c r="AD90" s="336">
        <f t="shared" si="135"/>
        <v>3.2734523568510566E-2</v>
      </c>
      <c r="AE90" s="336">
        <f t="shared" ref="AE90:AL90" si="136">AE43/AE$49</f>
        <v>3.2543780813376333E-2</v>
      </c>
      <c r="AF90" s="336">
        <f t="shared" si="136"/>
        <v>3.2347709459408368E-2</v>
      </c>
      <c r="AG90" s="336">
        <f t="shared" si="136"/>
        <v>3.21517543163789E-2</v>
      </c>
      <c r="AH90" s="336">
        <f t="shared" si="136"/>
        <v>3.1953929969607824E-2</v>
      </c>
      <c r="AI90" s="336">
        <f t="shared" si="136"/>
        <v>3.1750651407444146E-2</v>
      </c>
      <c r="AJ90" s="336">
        <f t="shared" si="136"/>
        <v>3.1543942425694485E-2</v>
      </c>
      <c r="AK90" s="336">
        <f t="shared" si="136"/>
        <v>3.1335878620217056E-2</v>
      </c>
      <c r="AL90" s="336">
        <f t="shared" si="136"/>
        <v>3.1116610676499297E-2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0.10799734530755628</v>
      </c>
      <c r="N92" s="337">
        <f t="shared" si="137"/>
        <v>0.10231016558376871</v>
      </c>
      <c r="O92" s="337">
        <f t="shared" si="137"/>
        <v>9.9671275763935238E-2</v>
      </c>
      <c r="P92" s="337">
        <f t="shared" si="137"/>
        <v>0.10193864760499875</v>
      </c>
      <c r="Q92" s="337">
        <f t="shared" si="137"/>
        <v>9.9161456578277518E-2</v>
      </c>
      <c r="R92" s="337">
        <f t="shared" si="137"/>
        <v>9.7935275662838536E-2</v>
      </c>
      <c r="S92" s="337">
        <f t="shared" si="137"/>
        <v>9.5678267376323442E-2</v>
      </c>
      <c r="T92" s="337">
        <f t="shared" si="137"/>
        <v>9.3542422436022579E-2</v>
      </c>
      <c r="U92" s="337">
        <f t="shared" si="137"/>
        <v>9.3654284028840809E-2</v>
      </c>
      <c r="V92" s="337">
        <f t="shared" si="137"/>
        <v>9.5588611079338789E-2</v>
      </c>
      <c r="W92" s="337">
        <f t="shared" si="137"/>
        <v>8.811135440720462E-2</v>
      </c>
      <c r="X92" s="337">
        <f t="shared" si="137"/>
        <v>8.825796604680311E-2</v>
      </c>
      <c r="Y92" s="337">
        <f t="shared" si="137"/>
        <v>8.7325653536120332E-2</v>
      </c>
      <c r="Z92" s="337">
        <f t="shared" si="137"/>
        <v>8.6813388305057859E-2</v>
      </c>
      <c r="AA92" s="337">
        <f t="shared" si="137"/>
        <v>8.6340531146682817E-2</v>
      </c>
      <c r="AB92" s="337">
        <f t="shared" si="137"/>
        <v>8.579222154633033E-2</v>
      </c>
      <c r="AC92" s="337">
        <f t="shared" si="137"/>
        <v>8.5199814790705958E-2</v>
      </c>
      <c r="AD92" s="337">
        <f t="shared" si="137"/>
        <v>8.4649879000009143E-2</v>
      </c>
      <c r="AE92" s="337">
        <f t="shared" ref="AE92:AL92" si="138">AE45/AE$49</f>
        <v>8.4194542006188811E-2</v>
      </c>
      <c r="AF92" s="337">
        <f t="shared" si="138"/>
        <v>8.3735519377595047E-2</v>
      </c>
      <c r="AG92" s="337">
        <f t="shared" si="138"/>
        <v>8.3305556863323513E-2</v>
      </c>
      <c r="AH92" s="337">
        <f t="shared" si="138"/>
        <v>8.2906311739343638E-2</v>
      </c>
      <c r="AI92" s="337">
        <f t="shared" si="138"/>
        <v>8.2494160941204583E-2</v>
      </c>
      <c r="AJ92" s="337">
        <f t="shared" si="138"/>
        <v>8.2041558420479291E-2</v>
      </c>
      <c r="AK92" s="337">
        <f t="shared" si="138"/>
        <v>8.1598792418822799E-2</v>
      </c>
      <c r="AL92" s="337">
        <f t="shared" si="138"/>
        <v>8.1223712540199888E-2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8.7391276748620579E-3</v>
      </c>
      <c r="N93" s="336">
        <f t="shared" si="139"/>
        <v>8.2659165381996878E-3</v>
      </c>
      <c r="O93" s="336">
        <f t="shared" si="139"/>
        <v>8.2859362653728043E-3</v>
      </c>
      <c r="P93" s="336">
        <f t="shared" si="139"/>
        <v>7.739407496593899E-3</v>
      </c>
      <c r="Q93" s="336">
        <f t="shared" si="139"/>
        <v>8.1088001052121161E-3</v>
      </c>
      <c r="R93" s="336">
        <f t="shared" si="139"/>
        <v>7.9098711621862633E-3</v>
      </c>
      <c r="S93" s="336">
        <f t="shared" si="139"/>
        <v>7.5606969623835084E-3</v>
      </c>
      <c r="T93" s="336">
        <f t="shared" si="139"/>
        <v>6.9513898813160797E-3</v>
      </c>
      <c r="U93" s="336">
        <f t="shared" si="139"/>
        <v>6.9477238245544215E-3</v>
      </c>
      <c r="V93" s="336">
        <f t="shared" si="139"/>
        <v>6.6962211341931735E-3</v>
      </c>
      <c r="W93" s="336">
        <f t="shared" si="139"/>
        <v>6.0342806649166412E-3</v>
      </c>
      <c r="X93" s="336">
        <f t="shared" si="139"/>
        <v>4.9867329985372093E-3</v>
      </c>
      <c r="Y93" s="336">
        <f t="shared" si="139"/>
        <v>4.8871470358486943E-3</v>
      </c>
      <c r="Z93" s="336">
        <f t="shared" si="139"/>
        <v>4.8275920328090093E-3</v>
      </c>
      <c r="AA93" s="336">
        <f t="shared" si="139"/>
        <v>4.7674193515890185E-3</v>
      </c>
      <c r="AB93" s="336">
        <f t="shared" si="139"/>
        <v>4.7031332568853159E-3</v>
      </c>
      <c r="AC93" s="336">
        <f t="shared" si="139"/>
        <v>4.6500868640049998E-3</v>
      </c>
      <c r="AD93" s="336">
        <f t="shared" si="139"/>
        <v>4.594895650652955E-3</v>
      </c>
      <c r="AE93" s="336">
        <f t="shared" ref="AE93:AL93" si="140">AE46/AE$49</f>
        <v>4.5418415408296732E-3</v>
      </c>
      <c r="AF93" s="336">
        <f t="shared" si="140"/>
        <v>4.4947050306509409E-3</v>
      </c>
      <c r="AG93" s="336">
        <f t="shared" si="140"/>
        <v>4.4489732850806259E-3</v>
      </c>
      <c r="AH93" s="336">
        <f t="shared" si="140"/>
        <v>4.4013270437184742E-3</v>
      </c>
      <c r="AI93" s="336">
        <f t="shared" si="140"/>
        <v>4.3516975292225459E-3</v>
      </c>
      <c r="AJ93" s="336">
        <f t="shared" si="140"/>
        <v>4.3005532641215791E-3</v>
      </c>
      <c r="AK93" s="336">
        <f t="shared" si="140"/>
        <v>4.2520215258820869E-3</v>
      </c>
      <c r="AL93" s="336">
        <f t="shared" si="140"/>
        <v>4.2034085049650945E-3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9.9258217632694226E-2</v>
      </c>
      <c r="N94" s="336">
        <f t="shared" si="141"/>
        <v>9.4044249045569031E-2</v>
      </c>
      <c r="O94" s="336">
        <f t="shared" si="141"/>
        <v>9.1385339498562437E-2</v>
      </c>
      <c r="P94" s="336">
        <f t="shared" si="141"/>
        <v>9.4199240108404858E-2</v>
      </c>
      <c r="Q94" s="336">
        <f t="shared" si="141"/>
        <v>9.1052656473065402E-2</v>
      </c>
      <c r="R94" s="336">
        <f t="shared" si="141"/>
        <v>9.0025404500652273E-2</v>
      </c>
      <c r="S94" s="336">
        <f t="shared" si="141"/>
        <v>8.811757041393993E-2</v>
      </c>
      <c r="T94" s="336">
        <f t="shared" si="141"/>
        <v>8.6591032554706515E-2</v>
      </c>
      <c r="U94" s="336">
        <f t="shared" si="141"/>
        <v>8.6706560204286381E-2</v>
      </c>
      <c r="V94" s="336">
        <f t="shared" si="141"/>
        <v>8.8892389945145617E-2</v>
      </c>
      <c r="W94" s="336">
        <f t="shared" si="141"/>
        <v>8.2077073742287981E-2</v>
      </c>
      <c r="X94" s="336">
        <f t="shared" si="141"/>
        <v>8.3271233048265891E-2</v>
      </c>
      <c r="Y94" s="336">
        <f t="shared" si="141"/>
        <v>8.2438506500271652E-2</v>
      </c>
      <c r="Z94" s="336">
        <f t="shared" si="141"/>
        <v>8.1985796272248848E-2</v>
      </c>
      <c r="AA94" s="336">
        <f t="shared" si="141"/>
        <v>8.15731117950938E-2</v>
      </c>
      <c r="AB94" s="336">
        <f t="shared" si="141"/>
        <v>8.1089088289445013E-2</v>
      </c>
      <c r="AC94" s="336">
        <f t="shared" si="141"/>
        <v>8.0549727926700954E-2</v>
      </c>
      <c r="AD94" s="336">
        <f t="shared" si="141"/>
        <v>8.0054983349356179E-2</v>
      </c>
      <c r="AE94" s="336">
        <f t="shared" ref="AE94:AL94" si="142">AE47/AE$49</f>
        <v>7.9652700465359133E-2</v>
      </c>
      <c r="AF94" s="336">
        <f t="shared" si="142"/>
        <v>7.9240814346944105E-2</v>
      </c>
      <c r="AG94" s="336">
        <f t="shared" si="142"/>
        <v>7.8856583578242892E-2</v>
      </c>
      <c r="AH94" s="336">
        <f t="shared" si="142"/>
        <v>7.8504984695625168E-2</v>
      </c>
      <c r="AI94" s="336">
        <f t="shared" si="142"/>
        <v>7.8142463411982027E-2</v>
      </c>
      <c r="AJ94" s="336">
        <f t="shared" si="142"/>
        <v>7.7741005156357706E-2</v>
      </c>
      <c r="AK94" s="336">
        <f t="shared" si="142"/>
        <v>7.7346770892940703E-2</v>
      </c>
      <c r="AL94" s="336">
        <f t="shared" si="142"/>
        <v>7.7020304035234785E-2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London Enterprise Panel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London Enterprise Panel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London Enterprise Panel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London Enterprise Panel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London Enterprise Panel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London Enterprise Panel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London Enterprise Panel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London Enterprise Panel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London Enterprise Panel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London Enterprise Panel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London Enterprise Panel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London Enterprise Panel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London Enterprise Panel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98.407368375285614</v>
      </c>
      <c r="Y4" s="11">
        <f>'Occ T1'!D8-'Occ T1'!C8</f>
        <v>0.20927326272908431</v>
      </c>
      <c r="Z4" s="11">
        <f>'Occ T1'!E8-'Occ T1'!D8</f>
        <v>29.033604896296538</v>
      </c>
      <c r="AA4" s="11">
        <f>'Occ T1'!F8-'Occ T1'!E8</f>
        <v>71.301017088969161</v>
      </c>
      <c r="AB4" s="11">
        <f>'Occ T1'!D8-'Occ T1'!B8</f>
        <v>98.616641638014698</v>
      </c>
      <c r="AC4" s="11">
        <f>'Occ T1'!F8-'Occ T1'!D8</f>
        <v>100.3346219852657</v>
      </c>
    </row>
    <row r="5" spans="1:29" x14ac:dyDescent="0.2">
      <c r="W5" s="10" t="str">
        <f>name!E5</f>
        <v>Professional occupations</v>
      </c>
      <c r="X5" s="11">
        <f>'Occ T1'!C9-'Occ T1'!B9</f>
        <v>224.74307638332994</v>
      </c>
      <c r="Y5" s="11">
        <f>'Occ T1'!D9-'Occ T1'!C9</f>
        <v>73.184784200947433</v>
      </c>
      <c r="Z5" s="11">
        <f>'Occ T1'!E9-'Occ T1'!D9</f>
        <v>163.19315837745489</v>
      </c>
      <c r="AA5" s="11">
        <f>'Occ T1'!F9-'Occ T1'!E9</f>
        <v>165.0971128980982</v>
      </c>
      <c r="AB5" s="11">
        <f>'Occ T1'!D9-'Occ T1'!B9</f>
        <v>297.92786058427737</v>
      </c>
      <c r="AC5" s="11">
        <f>'Occ T1'!F9-'Occ T1'!D9</f>
        <v>328.2902712755531</v>
      </c>
    </row>
    <row r="6" spans="1:29" x14ac:dyDescent="0.2">
      <c r="W6" s="10" t="str">
        <f>name!E6</f>
        <v>Associate professional occupations</v>
      </c>
      <c r="X6" s="11">
        <f>'Occ T1'!C10-'Occ T1'!B10</f>
        <v>62.919969238149179</v>
      </c>
      <c r="Y6" s="11">
        <f>'Occ T1'!D10-'Occ T1'!C10</f>
        <v>50.616993920154982</v>
      </c>
      <c r="Z6" s="11">
        <f>'Occ T1'!E10-'Occ T1'!D10</f>
        <v>-2.0753528471545906</v>
      </c>
      <c r="AA6" s="11">
        <f>'Occ T1'!F10-'Occ T1'!E10</f>
        <v>67.583955253549675</v>
      </c>
      <c r="AB6" s="11">
        <f>'Occ T1'!D10-'Occ T1'!B10</f>
        <v>113.53696315830416</v>
      </c>
      <c r="AC6" s="11">
        <f>'Occ T1'!F10-'Occ T1'!D10</f>
        <v>65.508602406395084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-16.975777311465436</v>
      </c>
      <c r="Y7" s="11">
        <f>'Occ T1'!D11-'Occ T1'!C11</f>
        <v>7.4174104430870216</v>
      </c>
      <c r="Z7" s="11">
        <f>'Occ T1'!E11-'Occ T1'!D11</f>
        <v>-38.60363863806225</v>
      </c>
      <c r="AA7" s="11">
        <f>'Occ T1'!F11-'Occ T1'!E11</f>
        <v>-39.868098237257243</v>
      </c>
      <c r="AB7" s="11">
        <f>'Occ T1'!D11-'Occ T1'!B11</f>
        <v>-9.558366868378414</v>
      </c>
      <c r="AC7" s="11">
        <f>'Occ T1'!F11-'Occ T1'!D11</f>
        <v>-78.471736875319493</v>
      </c>
    </row>
    <row r="8" spans="1:29" x14ac:dyDescent="0.2">
      <c r="W8" s="10" t="str">
        <f>name!E8</f>
        <v>Skilled trades occupations</v>
      </c>
      <c r="X8" s="11">
        <f>'Occ T1'!C12-'Occ T1'!B12</f>
        <v>-13.918248297272442</v>
      </c>
      <c r="Y8" s="11">
        <f>'Occ T1'!D12-'Occ T1'!C12</f>
        <v>-62.594559525191414</v>
      </c>
      <c r="Z8" s="11">
        <f>'Occ T1'!E12-'Occ T1'!D12</f>
        <v>27.532797583803642</v>
      </c>
      <c r="AA8" s="11">
        <f>'Occ T1'!F12-'Occ T1'!E12</f>
        <v>19.233217668807583</v>
      </c>
      <c r="AB8" s="11">
        <f>'Occ T1'!D12-'Occ T1'!B12</f>
        <v>-76.512807822463856</v>
      </c>
      <c r="AC8" s="11">
        <f>'Occ T1'!F12-'Occ T1'!D12</f>
        <v>46.766015252611226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21.048423376920255</v>
      </c>
      <c r="Y9" s="11">
        <f>'Occ T1'!D13-'Occ T1'!C13</f>
        <v>-21.805361098526248</v>
      </c>
      <c r="Z9" s="11">
        <f>'Occ T1'!E13-'Occ T1'!D13</f>
        <v>26.470305075654608</v>
      </c>
      <c r="AA9" s="11">
        <f>'Occ T1'!F13-'Occ T1'!E13</f>
        <v>23.590588982517374</v>
      </c>
      <c r="AB9" s="11">
        <f>'Occ T1'!D13-'Occ T1'!B13</f>
        <v>-0.75693772160599337</v>
      </c>
      <c r="AC9" s="11">
        <f>'Occ T1'!F13-'Occ T1'!D13</f>
        <v>50.060894058171982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-27.515750558356842</v>
      </c>
      <c r="Y10" s="11">
        <f>'Occ T1'!D14-'Occ T1'!C14</f>
        <v>-6.2517567919342127</v>
      </c>
      <c r="Z10" s="11">
        <f>'Occ T1'!E14-'Occ T1'!D14</f>
        <v>1.2438083109080367</v>
      </c>
      <c r="AA10" s="11">
        <f>'Occ T1'!F14-'Occ T1'!E14</f>
        <v>-1.8379332533274919</v>
      </c>
      <c r="AB10" s="11">
        <f>'Occ T1'!D14-'Occ T1'!B14</f>
        <v>-33.767507350291055</v>
      </c>
      <c r="AC10" s="11">
        <f>'Occ T1'!F14-'Occ T1'!D14</f>
        <v>-0.59412494241945524</v>
      </c>
    </row>
    <row r="11" spans="1:29" x14ac:dyDescent="0.2">
      <c r="W11" s="10" t="str">
        <f>name!E11</f>
        <v>Process, plant and machine operatives</v>
      </c>
      <c r="X11" s="11">
        <f>'Occ T1'!C15-'Occ T1'!B15</f>
        <v>22.691507942863836</v>
      </c>
      <c r="Y11" s="11">
        <f>'Occ T1'!D15-'Occ T1'!C15</f>
        <v>-25.830010240357069</v>
      </c>
      <c r="Z11" s="11">
        <f>'Occ T1'!E15-'Occ T1'!D15</f>
        <v>28.449849000818631</v>
      </c>
      <c r="AA11" s="11">
        <f>'Occ T1'!F15-'Occ T1'!E15</f>
        <v>-0.22164826426910622</v>
      </c>
      <c r="AB11" s="11">
        <f>'Occ T1'!D15-'Occ T1'!B15</f>
        <v>-3.1385022974932326</v>
      </c>
      <c r="AC11" s="11">
        <f>'Occ T1'!F15-'Occ T1'!D15</f>
        <v>28.228200736549525</v>
      </c>
    </row>
    <row r="12" spans="1:29" x14ac:dyDescent="0.2">
      <c r="W12" s="10" t="str">
        <f>name!E12</f>
        <v>Elementary occupations</v>
      </c>
      <c r="X12" s="11">
        <f>'Occ T1'!C16-'Occ T1'!B16</f>
        <v>24.778430850548375</v>
      </c>
      <c r="Y12" s="11">
        <f>'Occ T1'!D16-'Occ T1'!C16</f>
        <v>-47.549774170910268</v>
      </c>
      <c r="Z12" s="11">
        <f>'Occ T1'!E16-'Occ T1'!D16</f>
        <v>7.0014682402812696</v>
      </c>
      <c r="AA12" s="11">
        <f>'Occ T1'!F16-'Occ T1'!E16</f>
        <v>-3.8002121370908526</v>
      </c>
      <c r="AB12" s="11">
        <f>'Occ T1'!D16-'Occ T1'!B16</f>
        <v>-22.771343320361893</v>
      </c>
      <c r="AC12" s="11">
        <f>'Occ T1'!F16-'Occ T1'!D16</f>
        <v>3.201256103190417</v>
      </c>
    </row>
    <row r="14" spans="1:29" x14ac:dyDescent="0.2">
      <c r="W14" s="10" t="str">
        <f>name!E3</f>
        <v>All occupations</v>
      </c>
      <c r="X14" s="11">
        <f>'Occ T1'!C18-'Occ T1'!B18</f>
        <v>396.17900000000373</v>
      </c>
      <c r="Y14" s="11">
        <f>'Occ T1'!D18-'Occ T1'!C18</f>
        <v>-32.603000000001884</v>
      </c>
      <c r="Z14" s="11">
        <f>'Occ T1'!E18-'Occ T1'!D18</f>
        <v>242.24600000000009</v>
      </c>
      <c r="AA14" s="11">
        <f>'Occ T1'!F18-'Occ T1'!E18</f>
        <v>301.0779999999977</v>
      </c>
      <c r="AB14" s="11">
        <f>'Occ T1'!D18-'Occ T1'!B18</f>
        <v>363.57600000000184</v>
      </c>
      <c r="AC14" s="11">
        <f>'Occ T1'!F18-'Occ T1'!D18</f>
        <v>543.3239999999978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300</v>
      </c>
      <c r="Y18">
        <f>MAX(X18,(X19*-1))</f>
        <v>300</v>
      </c>
      <c r="Z18">
        <f>IF(Y18&gt;1000,1000,IF(Y18&gt;500,500,IF(Y18&gt;100,100,IF(Y18&gt;40,20,10))))</f>
        <v>100</v>
      </c>
    </row>
    <row r="19" spans="23:26" x14ac:dyDescent="0.2">
      <c r="W19" s="83" t="s">
        <v>439</v>
      </c>
      <c r="X19">
        <f>FLOOR(MIN(X4:AA12),IF(MIN(X4:AA12)&gt;-100,10,IF(MIN(X4:AA12)&gt;-1000,100,1000)))</f>
        <v>-70</v>
      </c>
      <c r="Y19">
        <f>Y18*-1</f>
        <v>-300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London Enterprise Panel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100.3346219852657</v>
      </c>
      <c r="O3" s="11">
        <f>'Occ T1'!AB64</f>
        <v>57.536499869741135</v>
      </c>
      <c r="P3" s="11">
        <f>'Occ T1'!Q64</f>
        <v>42.798122115524677</v>
      </c>
    </row>
    <row r="4" spans="1:16" x14ac:dyDescent="0.2">
      <c r="M4" s="10" t="str">
        <f>name!E5</f>
        <v>Professional occupations</v>
      </c>
      <c r="N4" s="11">
        <f>'Occ T1'!F65</f>
        <v>328.2902712755531</v>
      </c>
      <c r="O4" s="11">
        <f>'Occ T1'!AB65</f>
        <v>164.16938088469146</v>
      </c>
      <c r="P4" s="11">
        <f>'Occ T1'!Q65</f>
        <v>164.12089039086266</v>
      </c>
    </row>
    <row r="5" spans="1:16" x14ac:dyDescent="0.2">
      <c r="M5" s="10" t="str">
        <f>name!E6</f>
        <v>Associate professional occupations</v>
      </c>
      <c r="N5" s="11">
        <f>'Occ T1'!F66</f>
        <v>65.508602406395084</v>
      </c>
      <c r="O5" s="11">
        <f>'Occ T1'!AB66</f>
        <v>58.509459679332338</v>
      </c>
      <c r="P5" s="11">
        <f>'Occ T1'!Q66</f>
        <v>6.9991427270610984</v>
      </c>
    </row>
    <row r="6" spans="1:16" x14ac:dyDescent="0.2">
      <c r="M6" s="10" t="str">
        <f>name!E7</f>
        <v>Administrative and secretarial occupations</v>
      </c>
      <c r="N6" s="11">
        <f>'Occ T1'!F67</f>
        <v>-78.471736875319493</v>
      </c>
      <c r="O6" s="11">
        <f>'Occ T1'!AB67</f>
        <v>-71.550496835015679</v>
      </c>
      <c r="P6" s="11">
        <f>'Occ T1'!Q67</f>
        <v>-6.9212400403036582</v>
      </c>
    </row>
    <row r="7" spans="1:16" x14ac:dyDescent="0.2">
      <c r="M7" s="10" t="str">
        <f>name!E8</f>
        <v>Skilled trades occupations</v>
      </c>
      <c r="N7" s="11">
        <f>'Occ T1'!F68</f>
        <v>46.766015252611226</v>
      </c>
      <c r="O7" s="11">
        <f>'Occ T1'!AB68</f>
        <v>15.408706243790043</v>
      </c>
      <c r="P7" s="11">
        <f>'Occ T1'!Q68</f>
        <v>31.357309008821289</v>
      </c>
    </row>
    <row r="8" spans="1:16" x14ac:dyDescent="0.2">
      <c r="M8" s="10" t="str">
        <f>name!E9</f>
        <v>Caring, leisure and other service occupations</v>
      </c>
      <c r="N8" s="11">
        <f>'Occ T1'!F69</f>
        <v>50.060894058171982</v>
      </c>
      <c r="O8" s="11">
        <f>'Occ T1'!AB69</f>
        <v>21.021650249399414</v>
      </c>
      <c r="P8" s="11">
        <f>'Occ T1'!Q69</f>
        <v>29.039243808772824</v>
      </c>
    </row>
    <row r="9" spans="1:16" x14ac:dyDescent="0.2">
      <c r="M9" s="10" t="str">
        <f>name!E10</f>
        <v>Sales and customer service occupations</v>
      </c>
      <c r="N9" s="11">
        <f>'Occ T1'!F70</f>
        <v>-0.59412494241945524</v>
      </c>
      <c r="O9" s="11">
        <f>'Occ T1'!AB70</f>
        <v>-6.5443342960054736</v>
      </c>
      <c r="P9" s="11">
        <f>'Occ T1'!Q70</f>
        <v>5.9502093535861604</v>
      </c>
    </row>
    <row r="10" spans="1:16" x14ac:dyDescent="0.2">
      <c r="M10" s="10" t="str">
        <f>name!E11</f>
        <v>Process, plant and machine operatives</v>
      </c>
      <c r="N10" s="11">
        <f>'Occ T1'!F71</f>
        <v>28.228200736549525</v>
      </c>
      <c r="O10" s="11">
        <f>'Occ T1'!AB71</f>
        <v>11.858565431751174</v>
      </c>
      <c r="P10" s="11">
        <f>'Occ T1'!Q71</f>
        <v>16.369635304797981</v>
      </c>
    </row>
    <row r="11" spans="1:16" x14ac:dyDescent="0.2">
      <c r="M11" s="10" t="str">
        <f>name!E12</f>
        <v>Elementary occupations</v>
      </c>
      <c r="N11" s="11">
        <f>'Occ T1'!F72</f>
        <v>3.201256103190417</v>
      </c>
      <c r="O11" s="11">
        <f>'Occ T1'!AB72</f>
        <v>-0.39505267979120617</v>
      </c>
      <c r="P11" s="11">
        <f>'Occ T1'!Q72</f>
        <v>3.5963087829815095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543.3239999999978</v>
      </c>
      <c r="O13" s="11">
        <f>'Occ T1'!AB74</f>
        <v>250.0143785478931</v>
      </c>
      <c r="P13" s="11">
        <f>'Occ T1'!Q74</f>
        <v>293.30962145210378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London Enterprise Panel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20.770579872321591</v>
      </c>
      <c r="O3" s="11">
        <f>'Occ T5'!H44</f>
        <v>20.288175195900578</v>
      </c>
      <c r="P3" s="11">
        <f>'Occ T5'!G44</f>
        <v>59.275866917044482</v>
      </c>
    </row>
    <row r="4" spans="1:16" x14ac:dyDescent="0.2">
      <c r="M4" s="10" t="str">
        <f>name!E5</f>
        <v>Professional occupations</v>
      </c>
      <c r="N4" s="11">
        <f>'Occ T5'!I45</f>
        <v>0.60665569148406462</v>
      </c>
      <c r="O4" s="11">
        <f>'Occ T5'!H45</f>
        <v>63.850769043517971</v>
      </c>
      <c r="P4" s="11">
        <f>'Occ T5'!G45</f>
        <v>263.83284654055092</v>
      </c>
    </row>
    <row r="5" spans="1:16" x14ac:dyDescent="0.2">
      <c r="M5" s="10" t="str">
        <f>name!E6</f>
        <v>Associate professional occupations</v>
      </c>
      <c r="N5" s="11">
        <f>'Occ T5'!I46</f>
        <v>12.469836489447374</v>
      </c>
      <c r="O5" s="11">
        <f>'Occ T5'!H46</f>
        <v>15.726366914525585</v>
      </c>
      <c r="P5" s="11">
        <f>'Occ T5'!G46</f>
        <v>37.312399002420875</v>
      </c>
    </row>
    <row r="6" spans="1:16" x14ac:dyDescent="0.2">
      <c r="M6" s="10" t="str">
        <f>name!E7</f>
        <v>Administrative and secretarial occupations</v>
      </c>
      <c r="N6" s="11">
        <f>'Occ T5'!I47</f>
        <v>-2.2996817614446812</v>
      </c>
      <c r="O6" s="11">
        <f>'Occ T5'!H47</f>
        <v>-18.313753488737461</v>
      </c>
      <c r="P6" s="11">
        <f>'Occ T5'!G47</f>
        <v>-57.85830162513696</v>
      </c>
    </row>
    <row r="7" spans="1:16" x14ac:dyDescent="0.2">
      <c r="M7" s="10" t="str">
        <f>name!E8</f>
        <v>Skilled trades occupations</v>
      </c>
      <c r="N7" s="11">
        <f>'Occ T5'!I48</f>
        <v>30.268057276389882</v>
      </c>
      <c r="O7" s="11">
        <f>'Occ T5'!H48</f>
        <v>7.0884891224884612</v>
      </c>
      <c r="P7" s="11">
        <f>'Occ T5'!G48</f>
        <v>9.4094688537327045</v>
      </c>
    </row>
    <row r="8" spans="1:16" x14ac:dyDescent="0.2">
      <c r="M8" s="10" t="str">
        <f>name!E9</f>
        <v>Caring, leisure and other service occupations</v>
      </c>
      <c r="N8" s="11">
        <f>'Occ T5'!I49</f>
        <v>11.833265336858645</v>
      </c>
      <c r="O8" s="11">
        <f>'Occ T5'!H49</f>
        <v>2.8986730727683323</v>
      </c>
      <c r="P8" s="11">
        <f>'Occ T5'!G49</f>
        <v>35.328955648545275</v>
      </c>
    </row>
    <row r="9" spans="1:16" x14ac:dyDescent="0.2">
      <c r="M9" s="10" t="str">
        <f>name!E10</f>
        <v>Sales and customer service occupations</v>
      </c>
      <c r="N9" s="11">
        <f>'Occ T5'!I50</f>
        <v>-0.71216740952245772</v>
      </c>
      <c r="O9" s="11">
        <f>'Occ T5'!H50</f>
        <v>1.6961546891405703</v>
      </c>
      <c r="P9" s="11">
        <f>'Occ T5'!G50</f>
        <v>-1.5781122220375323</v>
      </c>
    </row>
    <row r="10" spans="1:16" x14ac:dyDescent="0.2">
      <c r="M10" s="10" t="str">
        <f>name!E11</f>
        <v>Process, plant and machine operatives</v>
      </c>
      <c r="N10" s="11">
        <f>'Occ T5'!I51</f>
        <v>16.861009246726205</v>
      </c>
      <c r="O10" s="11">
        <f>'Occ T5'!H51</f>
        <v>15.778051405281026</v>
      </c>
      <c r="P10" s="11">
        <f>'Occ T5'!G51</f>
        <v>-4.4108599154582038</v>
      </c>
    </row>
    <row r="11" spans="1:16" x14ac:dyDescent="0.2">
      <c r="M11" s="10" t="str">
        <f>name!E12</f>
        <v>Elementary occupations</v>
      </c>
      <c r="N11" s="11">
        <f>'Occ T5'!I52</f>
        <v>12.032631368134076</v>
      </c>
      <c r="O11" s="11">
        <f>'Occ T5'!H52</f>
        <v>-16.738939844142351</v>
      </c>
      <c r="P11" s="11">
        <f>'Occ T5'!G52</f>
        <v>7.9075645791991178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101.83018611039461</v>
      </c>
      <c r="O13" s="11">
        <f>'Occ T5'!H54</f>
        <v>92.273986110742499</v>
      </c>
      <c r="P13" s="11">
        <f>'Occ T5'!G54</f>
        <v>349.21982777886069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6.541446563235354</v>
      </c>
      <c r="O18" s="11">
        <f>'Occ T5'!AN44</f>
        <v>9.1687720752298176</v>
      </c>
      <c r="P18" s="11">
        <f>'Occ T5'!AM44</f>
        <v>41.826281231276027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1.3236120185626561</v>
      </c>
      <c r="O19" s="11">
        <f>'Occ T5'!AN45</f>
        <v>31.409565821724357</v>
      </c>
      <c r="P19" s="11">
        <f>'Occ T5'!AM45</f>
        <v>131.43620304440367</v>
      </c>
    </row>
    <row r="20" spans="13:16" x14ac:dyDescent="0.2">
      <c r="M20" s="10" t="str">
        <f t="shared" si="0"/>
        <v>Associate professional occupations</v>
      </c>
      <c r="N20" s="11">
        <f>'Occ T5'!AO46</f>
        <v>7.0740544227880662</v>
      </c>
      <c r="O20" s="11">
        <f>'Occ T5'!AN46</f>
        <v>17.916818584676307</v>
      </c>
      <c r="P20" s="11">
        <f>'Occ T5'!AM46</f>
        <v>33.518586671868377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-3.2481813295942459</v>
      </c>
      <c r="O21" s="11">
        <f>'Occ T5'!AN47</f>
        <v>-11.909464350724946</v>
      </c>
      <c r="P21" s="11">
        <f>'Occ T5'!AM47</f>
        <v>-56.392851154696359</v>
      </c>
    </row>
    <row r="22" spans="13:16" x14ac:dyDescent="0.2">
      <c r="M22" s="10" t="str">
        <f t="shared" si="0"/>
        <v>Skilled trades occupations</v>
      </c>
      <c r="N22" s="11">
        <f>'Occ T5'!AO48</f>
        <v>6.3122571300483639</v>
      </c>
      <c r="O22" s="11">
        <f>'Occ T5'!AN48</f>
        <v>2.6926815597230949</v>
      </c>
      <c r="P22" s="11">
        <f>'Occ T5'!AM48</f>
        <v>6.4037675540185184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7.3883534389557575</v>
      </c>
      <c r="O23" s="11">
        <f>'Occ T5'!AN49</f>
        <v>-3.5367564001659844</v>
      </c>
      <c r="P23" s="11">
        <f>'Occ T5'!AM49</f>
        <v>17.170053210609751</v>
      </c>
    </row>
    <row r="24" spans="13:16" x14ac:dyDescent="0.2">
      <c r="M24" s="10" t="str">
        <f t="shared" si="0"/>
        <v>Sales and customer service occupations</v>
      </c>
      <c r="N24" s="11">
        <f>'Occ T5'!AO50</f>
        <v>-0.21782387940558845</v>
      </c>
      <c r="O24" s="11">
        <f>'Occ T5'!AN50</f>
        <v>-2.8204075269451323</v>
      </c>
      <c r="P24" s="11">
        <f>'Occ T5'!AM50</f>
        <v>-3.5061028896546276</v>
      </c>
    </row>
    <row r="25" spans="13:16" x14ac:dyDescent="0.2">
      <c r="M25" s="10" t="str">
        <f t="shared" si="0"/>
        <v>Process, plant and machine operatives</v>
      </c>
      <c r="N25" s="11">
        <f>'Occ T5'!AO51</f>
        <v>1.5719721708076779</v>
      </c>
      <c r="O25" s="11">
        <f>'Occ T5'!AN51</f>
        <v>8.1115891605541712</v>
      </c>
      <c r="P25" s="11">
        <f>'Occ T5'!AM51</f>
        <v>2.1750041003892822</v>
      </c>
    </row>
    <row r="26" spans="13:16" x14ac:dyDescent="0.2">
      <c r="M26" s="10" t="str">
        <f t="shared" si="0"/>
        <v>Elementary occupations</v>
      </c>
      <c r="N26" s="11">
        <f>'Occ T5'!AO52</f>
        <v>9.3466954087390697</v>
      </c>
      <c r="O26" s="11">
        <f>'Occ T5'!AN52</f>
        <v>-20.471358806340163</v>
      </c>
      <c r="P26" s="11">
        <f>'Occ T5'!AM52</f>
        <v>10.729610717810019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36.092385944137106</v>
      </c>
      <c r="O28" s="11">
        <f>'Occ T5'!AN54</f>
        <v>30.561440117731536</v>
      </c>
      <c r="P28" s="11">
        <f>'Occ T5'!AM54</f>
        <v>183.36055248602497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14.22913330908623</v>
      </c>
      <c r="O33" s="11">
        <f>'Occ T5'!X44</f>
        <v>11.119403120670803</v>
      </c>
      <c r="P33" s="11">
        <f>'Occ T5'!W44</f>
        <v>17.449585685768454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-0.71695632707871937</v>
      </c>
      <c r="O34" s="11">
        <f>'Occ T5'!X45</f>
        <v>32.441203221793657</v>
      </c>
      <c r="P34" s="11">
        <f>'Occ T5'!W45</f>
        <v>132.39664349614782</v>
      </c>
    </row>
    <row r="35" spans="1:16" x14ac:dyDescent="0.2">
      <c r="M35" s="10" t="str">
        <f t="shared" si="1"/>
        <v>Associate professional occupations</v>
      </c>
      <c r="N35" s="11">
        <f>'Occ T5'!Y46</f>
        <v>5.3957820666594642</v>
      </c>
      <c r="O35" s="11">
        <f>'Occ T5'!X46</f>
        <v>-2.190451670150722</v>
      </c>
      <c r="P35" s="11">
        <f>'Occ T5'!W46</f>
        <v>3.7938123305523845</v>
      </c>
    </row>
    <row r="36" spans="1:16" x14ac:dyDescent="0.2">
      <c r="M36" s="10" t="str">
        <f t="shared" si="1"/>
        <v>Administrative and secretarial occupations</v>
      </c>
      <c r="N36" s="11">
        <f>'Occ T5'!Y47</f>
        <v>0.94849956814955316</v>
      </c>
      <c r="O36" s="11">
        <f>'Occ T5'!X47</f>
        <v>-6.404289138012512</v>
      </c>
      <c r="P36" s="11">
        <f>'Occ T5'!W47</f>
        <v>-1.4654504704407003</v>
      </c>
    </row>
    <row r="37" spans="1:16" x14ac:dyDescent="0.2">
      <c r="M37" s="10" t="str">
        <f t="shared" si="1"/>
        <v>Skilled trades occupations</v>
      </c>
      <c r="N37" s="11">
        <f>'Occ T5'!Y48</f>
        <v>23.955800146341559</v>
      </c>
      <c r="O37" s="11">
        <f>'Occ T5'!X48</f>
        <v>4.3958075627653379</v>
      </c>
      <c r="P37" s="11">
        <f>'Occ T5'!W48</f>
        <v>3.0057012997143033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4.4449118979028945</v>
      </c>
      <c r="O38" s="11">
        <f>'Occ T5'!X49</f>
        <v>6.4354294729342385</v>
      </c>
      <c r="P38" s="11">
        <f>'Occ T5'!W49</f>
        <v>18.158902437935566</v>
      </c>
    </row>
    <row r="39" spans="1:16" x14ac:dyDescent="0.2">
      <c r="M39" s="10" t="str">
        <f t="shared" si="1"/>
        <v>Sales and customer service occupations</v>
      </c>
      <c r="N39" s="11">
        <f>'Occ T5'!Y50</f>
        <v>-0.49434353011688081</v>
      </c>
      <c r="O39" s="11">
        <f>'Occ T5'!X50</f>
        <v>4.5165622160858589</v>
      </c>
      <c r="P39" s="11">
        <f>'Occ T5'!W50</f>
        <v>1.9279906676171095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London Enterprise Panel</v>
      </c>
      <c r="M40" s="10" t="str">
        <f t="shared" si="1"/>
        <v>Process, plant and machine operatives</v>
      </c>
      <c r="N40" s="11">
        <f>'Occ T5'!Y51</f>
        <v>15.289037075918522</v>
      </c>
      <c r="O40" s="11">
        <f>'Occ T5'!X51</f>
        <v>7.6664622447267732</v>
      </c>
      <c r="P40" s="11">
        <f>'Occ T5'!W51</f>
        <v>-6.585864015847477</v>
      </c>
    </row>
    <row r="41" spans="1:16" x14ac:dyDescent="0.2">
      <c r="M41" s="10" t="str">
        <f t="shared" si="1"/>
        <v>Elementary occupations</v>
      </c>
      <c r="N41" s="11">
        <f>'Occ T5'!Y52</f>
        <v>2.6859359593950014</v>
      </c>
      <c r="O41" s="11">
        <f>'Occ T5'!X52</f>
        <v>3.7324189621977553</v>
      </c>
      <c r="P41" s="11">
        <f>'Occ T5'!W52</f>
        <v>-2.8220461386108298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65.737800166257557</v>
      </c>
      <c r="O43" s="11">
        <f>'Occ T5'!X54</f>
        <v>61.71254599301119</v>
      </c>
      <c r="P43" s="11">
        <f>'Occ T5'!W54</f>
        <v>165.85927529283663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London Enterprise Panel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London Enterprise Panel, London Enterprise Panel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113.75648756347657</v>
      </c>
      <c r="C5" s="11">
        <f>HLOOKUP(C$3,'Qual F1'!$M$4:$BW$14,11,FALSE)</f>
        <v>151.44841281586798</v>
      </c>
      <c r="D5" s="11">
        <f>HLOOKUP(D$3,'Qual F1'!$M$4:$BW$14,11,FALSE)</f>
        <v>161.80921627495098</v>
      </c>
      <c r="E5" s="11">
        <f>HLOOKUP(E$3,'Qual F1'!$M$4:$BW$14,11,FALSE)</f>
        <v>220.66242774516988</v>
      </c>
      <c r="F5" s="11">
        <f>HLOOKUP(F$3,'Qual F1'!$M$4:$BW$14,11,FALSE)</f>
        <v>331.62917149467637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882.48352194271115</v>
      </c>
      <c r="C6" s="11">
        <f>HLOOKUP(C$3,'Qual F1'!$M$4:$BW$14,10,FALSE)</f>
        <v>1172.2971151163906</v>
      </c>
      <c r="D6" s="11">
        <f>HLOOKUP(D$3,'Qual F1'!$M$4:$BW$14,10,FALSE)</f>
        <v>1288.2423894589656</v>
      </c>
      <c r="E6" s="11">
        <f>HLOOKUP(E$3,'Qual F1'!$M$4:$BW$14,10,FALSE)</f>
        <v>1745.240707375536</v>
      </c>
      <c r="F6" s="11">
        <f>HLOOKUP(F$3,'Qual F1'!$M$4:$BW$14,10,FALSE)</f>
        <v>2637.0610168584831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1468.4035975629711</v>
      </c>
      <c r="C7" s="11">
        <f>HLOOKUP(C$3,'Qual F1'!$M$4:$BW$14,9,FALSE)</f>
        <v>1568.1780561871137</v>
      </c>
      <c r="D7" s="11">
        <f>HLOOKUP(D$3,'Qual F1'!$M$4:$BW$14,9,FALSE)</f>
        <v>1633.5470280091183</v>
      </c>
      <c r="E7" s="11">
        <f>HLOOKUP(E$3,'Qual F1'!$M$4:$BW$14,9,FALSE)</f>
        <v>1594.1923373463242</v>
      </c>
      <c r="F7" s="11">
        <f>HLOOKUP(F$3,'Qual F1'!$M$4:$BW$14,9,FALSE)</f>
        <v>1478.801287808682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359.97343312807112</v>
      </c>
      <c r="C8" s="11">
        <f>HLOOKUP(C$3,'Qual F1'!$M$4:$BW$14,8,FALSE)</f>
        <v>358.23031392592526</v>
      </c>
      <c r="D8" s="11">
        <f>HLOOKUP(D$3,'Qual F1'!$M$4:$BW$14,8,FALSE)</f>
        <v>382.74256151592704</v>
      </c>
      <c r="E8" s="11">
        <f>HLOOKUP(E$3,'Qual F1'!$M$4:$BW$14,8,FALSE)</f>
        <v>361.51475824184814</v>
      </c>
      <c r="F8" s="11">
        <f>HLOOKUP(F$3,'Qual F1'!$M$4:$BW$14,8,FALSE)</f>
        <v>355.0122754584454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348.13164190526385</v>
      </c>
      <c r="C9" s="11">
        <f>HLOOKUP(C$3,'Qual F1'!$M$4:$BW$14,7,FALSE)</f>
        <v>367.45737484351673</v>
      </c>
      <c r="D9" s="11">
        <f>HLOOKUP(D$3,'Qual F1'!$M$4:$BW$14,7,FALSE)</f>
        <v>392.53698818973425</v>
      </c>
      <c r="E9" s="11">
        <f>HLOOKUP(E$3,'Qual F1'!$M$4:$BW$14,7,FALSE)</f>
        <v>384.97577717825436</v>
      </c>
      <c r="F9" s="11">
        <f>HLOOKUP(F$3,'Qual F1'!$M$4:$BW$14,7,FALSE)</f>
        <v>384.95595701073393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787.5478592557165</v>
      </c>
      <c r="C10" s="11">
        <f>HLOOKUP(C$3,'Qual F1'!$M$4:$BW$14,6,FALSE)</f>
        <v>763.18124641932275</v>
      </c>
      <c r="D10" s="11">
        <f>HLOOKUP(D$3,'Qual F1'!$M$4:$BW$14,6,FALSE)</f>
        <v>758.70175981940361</v>
      </c>
      <c r="E10" s="11">
        <f>HLOOKUP(E$3,'Qual F1'!$M$4:$BW$14,6,FALSE)</f>
        <v>676.21775987095259</v>
      </c>
      <c r="F10" s="11">
        <f>HLOOKUP(F$3,'Qual F1'!$M$4:$BW$14,6,FALSE)</f>
        <v>527.13219512472278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733.47126648445885</v>
      </c>
      <c r="C11" s="11">
        <f>HLOOKUP(C$3,'Qual F1'!$M$4:$BW$14,5,FALSE)</f>
        <v>777.83852129861316</v>
      </c>
      <c r="D11" s="11">
        <f>HLOOKUP(D$3,'Qual F1'!$M$4:$BW$14,5,FALSE)</f>
        <v>630.52120595181248</v>
      </c>
      <c r="E11" s="11">
        <f>HLOOKUP(E$3,'Qual F1'!$M$4:$BW$14,5,FALSE)</f>
        <v>600.04811562540283</v>
      </c>
      <c r="F11" s="11">
        <f>HLOOKUP(F$3,'Qual F1'!$M$4:$BW$14,5,FALSE)</f>
        <v>411.18235659822642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619.62458595785654</v>
      </c>
      <c r="C12" s="11">
        <f>HLOOKUP(C$3,'Qual F1'!$M$4:$BW$14,4,FALSE)</f>
        <v>590.12154676342811</v>
      </c>
      <c r="D12" s="11">
        <f>HLOOKUP(D$3,'Qual F1'!$M$4:$BW$14,4,FALSE)</f>
        <v>549.05243077829596</v>
      </c>
      <c r="E12" s="11">
        <f>HLOOKUP(E$3,'Qual F1'!$M$4:$BW$14,4,FALSE)</f>
        <v>484.22035662758958</v>
      </c>
      <c r="F12" s="11">
        <f>HLOOKUP(F$3,'Qual F1'!$M$4:$BW$14,4,FALSE)</f>
        <v>299.12853497014635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265.49160619947645</v>
      </c>
      <c r="C13" s="11">
        <f>HLOOKUP(C$3,'Qual F1'!$M$4:$BW$14,3,FALSE)</f>
        <v>226.31041262982293</v>
      </c>
      <c r="D13" s="11">
        <f>HLOOKUP(D$3,'Qual F1'!$M$4:$BW$14,3,FALSE)</f>
        <v>145.30642000179154</v>
      </c>
      <c r="E13" s="11">
        <f>HLOOKUP(E$3,'Qual F1'!$M$4:$BW$14,3,FALSE)</f>
        <v>117.63375998892798</v>
      </c>
      <c r="F13" s="11">
        <f>HLOOKUP(F$3,'Qual F1'!$M$4:$BW$14,3,FALSE)</f>
        <v>60.881204675884362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5578.8840000000018</v>
      </c>
      <c r="C15" s="11">
        <f t="shared" ref="C15:F15" si="0">SUM(C5:C13)</f>
        <v>5975.0630000000019</v>
      </c>
      <c r="D15" s="11">
        <f t="shared" si="0"/>
        <v>5942.46</v>
      </c>
      <c r="E15" s="11">
        <f t="shared" si="0"/>
        <v>6184.7060000000056</v>
      </c>
      <c r="F15" s="11">
        <f t="shared" si="0"/>
        <v>6485.7840000000015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2.0390545414365406</v>
      </c>
      <c r="C19" s="18">
        <f t="shared" si="1"/>
        <v>2.5346747442808204</v>
      </c>
      <c r="D19" s="18">
        <f t="shared" si="1"/>
        <v>2.7229332006433529</v>
      </c>
      <c r="E19" s="18">
        <f t="shared" si="1"/>
        <v>3.5678725511797924</v>
      </c>
      <c r="F19" s="18">
        <f t="shared" si="1"/>
        <v>5.1131701502035272</v>
      </c>
      <c r="G19" s="11"/>
    </row>
    <row r="20" spans="1:7" x14ac:dyDescent="0.2">
      <c r="A20" t="str">
        <f>$A6</f>
        <v>RQF7 Other higher degree</v>
      </c>
      <c r="B20" s="18">
        <f t="shared" si="1"/>
        <v>15.818280536801103</v>
      </c>
      <c r="C20" s="18">
        <f t="shared" si="1"/>
        <v>19.619828529278944</v>
      </c>
      <c r="D20" s="18">
        <f t="shared" si="1"/>
        <v>21.678604306279986</v>
      </c>
      <c r="E20" s="18">
        <f t="shared" si="1"/>
        <v>28.218652711633091</v>
      </c>
      <c r="F20" s="18">
        <f t="shared" si="1"/>
        <v>40.659094056454585</v>
      </c>
      <c r="G20" s="11"/>
    </row>
    <row r="21" spans="1:7" x14ac:dyDescent="0.2">
      <c r="A21" t="str">
        <f>$A7</f>
        <v>RQF6 First degree</v>
      </c>
      <c r="B21" s="18">
        <f t="shared" si="1"/>
        <v>26.320740806995996</v>
      </c>
      <c r="C21" s="18">
        <f t="shared" si="1"/>
        <v>26.245381114594331</v>
      </c>
      <c r="D21" s="18">
        <f t="shared" si="1"/>
        <v>27.48940721534715</v>
      </c>
      <c r="E21" s="18">
        <f t="shared" si="1"/>
        <v>25.776364104394332</v>
      </c>
      <c r="F21" s="18">
        <f t="shared" si="1"/>
        <v>22.800655831410385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6.452427279865848</v>
      </c>
      <c r="C22" s="18">
        <f t="shared" si="3"/>
        <v>5.9954232101975347</v>
      </c>
      <c r="D22" s="18">
        <f t="shared" si="3"/>
        <v>6.4408100604114633</v>
      </c>
      <c r="E22" s="18">
        <f t="shared" si="3"/>
        <v>5.8453022381637512</v>
      </c>
      <c r="F22" s="18">
        <f t="shared" si="3"/>
        <v>5.4736987148885214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6.2401663469838002</v>
      </c>
      <c r="C23" s="18">
        <f t="shared" si="4"/>
        <v>6.1498493797222995</v>
      </c>
      <c r="D23" s="18">
        <f t="shared" si="4"/>
        <v>6.6056311391197289</v>
      </c>
      <c r="E23" s="18">
        <f t="shared" si="4"/>
        <v>6.2246415137316795</v>
      </c>
      <c r="F23" s="18">
        <f t="shared" si="4"/>
        <v>5.9353804722872949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14.116584235408306</v>
      </c>
      <c r="C24" s="18">
        <f t="shared" si="5"/>
        <v>12.772773214597443</v>
      </c>
      <c r="D24" s="18">
        <f t="shared" si="5"/>
        <v>12.767469361500181</v>
      </c>
      <c r="E24" s="18">
        <f t="shared" si="5"/>
        <v>10.933709053768311</v>
      </c>
      <c r="F24" s="18">
        <f t="shared" si="5"/>
        <v>8.1275015499239966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13.147275807929661</v>
      </c>
      <c r="C25" s="18">
        <f t="shared" si="6"/>
        <v>13.018080667912841</v>
      </c>
      <c r="D25" s="18">
        <f t="shared" si="6"/>
        <v>10.61044089403736</v>
      </c>
      <c r="E25" s="18">
        <f t="shared" si="6"/>
        <v>9.7021283732064596</v>
      </c>
      <c r="F25" s="18">
        <f t="shared" si="6"/>
        <v>6.3397479255896645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11.106604581809846</v>
      </c>
      <c r="C26" s="18">
        <f>C12/C$15*100</f>
        <v>9.8764071067272088</v>
      </c>
      <c r="D26" s="18">
        <f t="shared" si="7"/>
        <v>9.2394804639542549</v>
      </c>
      <c r="E26" s="18">
        <f t="shared" si="7"/>
        <v>7.8293189139077777</v>
      </c>
      <c r="F26" s="18">
        <f t="shared" si="7"/>
        <v>4.6120644006976841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4.7588658627689044</v>
      </c>
      <c r="C27" s="18">
        <f>C13/C$15*100</f>
        <v>3.7875820326885736</v>
      </c>
      <c r="D27" s="18">
        <f t="shared" si="8"/>
        <v>2.4452233587065213</v>
      </c>
      <c r="E27" s="18">
        <f t="shared" si="8"/>
        <v>1.9020105400148022</v>
      </c>
      <c r="F27" s="18">
        <f t="shared" si="8"/>
        <v>0.93868689854432941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7.4167821158668712</v>
      </c>
      <c r="C33" s="18">
        <f t="shared" si="9"/>
        <v>6.8411436385799052</v>
      </c>
      <c r="D33" s="18">
        <f t="shared" si="9"/>
        <v>6.4008328803857983</v>
      </c>
      <c r="E33" s="18">
        <f t="shared" si="9"/>
        <v>4.15795232970817</v>
      </c>
      <c r="F33" s="18">
        <f>IF(F$3-D$3 &lt;&gt; 0,(EXP(LN(F5/D5)/(F$3-D$3))-1)*100,0)</f>
        <v>4.9002761405720241</v>
      </c>
    </row>
    <row r="34" spans="1:6" x14ac:dyDescent="0.2">
      <c r="A34" t="str">
        <f>$A20</f>
        <v>RQF7 Other higher degree</v>
      </c>
      <c r="B34" s="18">
        <f t="shared" si="9"/>
        <v>7.3575947239820083</v>
      </c>
      <c r="C34" s="18">
        <f t="shared" si="9"/>
        <v>9.8904341610585256</v>
      </c>
      <c r="D34" s="18">
        <f t="shared" si="9"/>
        <v>6.2604252875230637</v>
      </c>
      <c r="E34" s="18">
        <f t="shared" si="9"/>
        <v>4.2141005185646119</v>
      </c>
      <c r="F34" s="18">
        <f t="shared" ref="F34:F43" si="10">IF(F$3-D$3 &lt;&gt; 0,(EXP(LN(F6/D6)/(F$3-D$3))-1)*100,0)</f>
        <v>4.8917922743245246</v>
      </c>
    </row>
    <row r="35" spans="1:6" x14ac:dyDescent="0.2">
      <c r="A35" t="str">
        <f>$A21</f>
        <v>RQF6 First degree</v>
      </c>
      <c r="B35" s="18">
        <f t="shared" si="9"/>
        <v>1.6570454214594355</v>
      </c>
      <c r="C35" s="18">
        <f t="shared" si="9"/>
        <v>4.1684661741118623</v>
      </c>
      <c r="D35" s="18">
        <f t="shared" si="9"/>
        <v>-0.48654262704517226</v>
      </c>
      <c r="E35" s="18">
        <f t="shared" si="9"/>
        <v>-0.7485385655718102</v>
      </c>
      <c r="F35" s="18">
        <f t="shared" si="10"/>
        <v>-0.66128331752147718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-0.1212793301664794</v>
      </c>
      <c r="C36" s="18">
        <f t="shared" ref="C36:E36" si="12">IF(D$3-C$3 &lt;&gt; 0,(EXP(LN(D8/C8)/(D$3-C$3))-1)*100,0)</f>
        <v>6.8425944530954519</v>
      </c>
      <c r="D36" s="18">
        <f t="shared" si="12"/>
        <v>-1.1347077581853382</v>
      </c>
      <c r="E36" s="18">
        <f t="shared" si="12"/>
        <v>-0.18134036075947435</v>
      </c>
      <c r="F36" s="18">
        <f t="shared" si="10"/>
        <v>-0.50014663003701276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1.359828585821421</v>
      </c>
      <c r="C37" s="18">
        <f t="shared" si="13"/>
        <v>6.8251762144923012</v>
      </c>
      <c r="D37" s="18">
        <f t="shared" si="13"/>
        <v>-0.38825143400084139</v>
      </c>
      <c r="E37" s="18">
        <f t="shared" si="13"/>
        <v>-5.1485386618477236E-4</v>
      </c>
      <c r="F37" s="18">
        <f t="shared" si="10"/>
        <v>-0.12992778626431667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-0.78263620366686437</v>
      </c>
      <c r="C38" s="18">
        <f t="shared" si="14"/>
        <v>-0.58694924972749751</v>
      </c>
      <c r="D38" s="18">
        <f t="shared" si="14"/>
        <v>-2.2755811914909052</v>
      </c>
      <c r="E38" s="18">
        <f t="shared" si="14"/>
        <v>-2.4598774445313332</v>
      </c>
      <c r="F38" s="18">
        <f t="shared" si="10"/>
        <v>-2.3984840103773775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1.4790950013394699</v>
      </c>
      <c r="C39" s="18">
        <f t="shared" si="15"/>
        <v>-18.939318549157502</v>
      </c>
      <c r="D39" s="18">
        <f t="shared" si="15"/>
        <v>-0.98584722378617373</v>
      </c>
      <c r="E39" s="18">
        <f t="shared" si="15"/>
        <v>-3.7091901133051497</v>
      </c>
      <c r="F39" s="18">
        <f t="shared" si="10"/>
        <v>-2.8098352639859936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-1.2122241639892062</v>
      </c>
      <c r="C40" s="18">
        <f t="shared" si="16"/>
        <v>-6.9594333930660941</v>
      </c>
      <c r="D40" s="18">
        <f t="shared" si="16"/>
        <v>-2.4817621667145295</v>
      </c>
      <c r="E40" s="18">
        <f t="shared" si="16"/>
        <v>-4.7025060545224928</v>
      </c>
      <c r="F40" s="18">
        <f t="shared" si="10"/>
        <v>-3.9679348548463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-3.9132652324528894</v>
      </c>
      <c r="C41" s="18">
        <f t="shared" si="17"/>
        <v>-35.793312241681974</v>
      </c>
      <c r="D41" s="18">
        <f t="shared" si="17"/>
        <v>-4.1373489315213119</v>
      </c>
      <c r="E41" s="18">
        <f t="shared" si="17"/>
        <v>-6.3742896309673114</v>
      </c>
      <c r="F41" s="18">
        <f t="shared" si="10"/>
        <v>-5.6345035665691938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1.7299402345130277</v>
      </c>
      <c r="C43" s="18">
        <f t="shared" ref="C43" si="18">IF(D$3-C$3 &lt;&gt; 0,(EXP(LN(D15/C15)/(D$3-C$3))-1)*100,0)</f>
        <v>-0.54565115045651646</v>
      </c>
      <c r="D43" s="18">
        <f>IF(E$3-D$3 &lt;&gt; 0,(EXP(LN(E15/D15)/(E$3-D$3))-1)*100,0)</f>
        <v>0.80232715726487047</v>
      </c>
      <c r="E43" s="18">
        <f>IF(F$3-E$3 &lt;&gt; 0,(EXP(LN(F15/E15)/(F$3-E$3))-1)*100,0)</f>
        <v>0.47646384102428829</v>
      </c>
      <c r="F43" s="18">
        <f t="shared" si="10"/>
        <v>0.5849677316024593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37.691925252391414</v>
      </c>
      <c r="C47" s="27">
        <f>D5-C5</f>
        <v>10.360803459083002</v>
      </c>
      <c r="D47" s="27">
        <f>E5-D5</f>
        <v>58.853211470218895</v>
      </c>
      <c r="E47" s="27">
        <f>F5-E5</f>
        <v>110.96674374950649</v>
      </c>
      <c r="F47" s="27">
        <f>F5-D5</f>
        <v>169.81995521972539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289.81359317367946</v>
      </c>
      <c r="C48" s="27">
        <f t="shared" si="20"/>
        <v>115.94527434257498</v>
      </c>
      <c r="D48" s="27">
        <f t="shared" si="20"/>
        <v>456.99831791657039</v>
      </c>
      <c r="E48" s="27">
        <f t="shared" si="20"/>
        <v>891.8203094829471</v>
      </c>
      <c r="F48" s="27">
        <f t="shared" ref="F48:F57" si="21">F6-D6</f>
        <v>1348.8186273995175</v>
      </c>
    </row>
    <row r="49" spans="1:6" x14ac:dyDescent="0.2">
      <c r="A49" t="str">
        <f t="shared" si="19"/>
        <v>RQF6 First degree</v>
      </c>
      <c r="B49" s="27">
        <f t="shared" ref="B49:E49" si="22">C7-B7</f>
        <v>99.774458624142653</v>
      </c>
      <c r="C49" s="27">
        <f t="shared" si="22"/>
        <v>65.368971822004596</v>
      </c>
      <c r="D49" s="27">
        <f t="shared" si="22"/>
        <v>-39.354690662794155</v>
      </c>
      <c r="E49" s="27">
        <f t="shared" si="22"/>
        <v>-115.39104953764217</v>
      </c>
      <c r="F49" s="27">
        <f t="shared" si="21"/>
        <v>-154.74574020043633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-1.7431192021458628</v>
      </c>
      <c r="C50" s="27">
        <f t="shared" si="23"/>
        <v>24.512247590001778</v>
      </c>
      <c r="D50" s="27">
        <f t="shared" si="23"/>
        <v>-21.227803274078894</v>
      </c>
      <c r="E50" s="27">
        <f t="shared" si="23"/>
        <v>-6.5024827834027406</v>
      </c>
      <c r="F50" s="27">
        <f t="shared" si="21"/>
        <v>-27.730286057481635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19.325732938252884</v>
      </c>
      <c r="C51" s="27">
        <f t="shared" si="24"/>
        <v>25.079613346217513</v>
      </c>
      <c r="D51" s="27">
        <f t="shared" si="24"/>
        <v>-7.5612110114798838</v>
      </c>
      <c r="E51" s="27">
        <f t="shared" si="24"/>
        <v>-1.9820167520435916E-2</v>
      </c>
      <c r="F51" s="27">
        <f t="shared" si="21"/>
        <v>-7.5810311790003198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-24.366612836393756</v>
      </c>
      <c r="C52" s="27">
        <f t="shared" si="25"/>
        <v>-4.4794865999191416</v>
      </c>
      <c r="D52" s="27">
        <f t="shared" si="25"/>
        <v>-82.483999948451014</v>
      </c>
      <c r="E52" s="27">
        <f t="shared" si="25"/>
        <v>-149.08556474622981</v>
      </c>
      <c r="F52" s="27">
        <f t="shared" si="21"/>
        <v>-231.56956469468082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44.367254814154307</v>
      </c>
      <c r="C53" s="27">
        <f>D11-C11</f>
        <v>-147.31731534680068</v>
      </c>
      <c r="D53" s="27">
        <f t="shared" si="26"/>
        <v>-30.473090326409647</v>
      </c>
      <c r="E53" s="27">
        <f t="shared" si="26"/>
        <v>-188.86575902717641</v>
      </c>
      <c r="F53" s="27">
        <f t="shared" si="21"/>
        <v>-219.33884935358606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-29.503039194428425</v>
      </c>
      <c r="C54" s="27">
        <f t="shared" si="27"/>
        <v>-41.069115985132157</v>
      </c>
      <c r="D54" s="27">
        <f t="shared" si="27"/>
        <v>-64.832074150706376</v>
      </c>
      <c r="E54" s="27">
        <f t="shared" si="27"/>
        <v>-185.09182165744323</v>
      </c>
      <c r="F54" s="27">
        <f t="shared" si="21"/>
        <v>-249.92389580814961</v>
      </c>
    </row>
    <row r="55" spans="1:6" x14ac:dyDescent="0.2">
      <c r="A55" t="str">
        <f t="shared" si="19"/>
        <v>No Qualification</v>
      </c>
      <c r="B55" s="27">
        <f t="shared" ref="B55:E55" si="28">C13-B13</f>
        <v>-39.181193569653516</v>
      </c>
      <c r="C55" s="27">
        <f t="shared" si="28"/>
        <v>-81.003992628031398</v>
      </c>
      <c r="D55" s="27">
        <f t="shared" si="28"/>
        <v>-27.67266001286356</v>
      </c>
      <c r="E55" s="27">
        <f t="shared" si="28"/>
        <v>-56.752555313043615</v>
      </c>
      <c r="F55" s="27">
        <f t="shared" si="21"/>
        <v>-84.425215325907175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396.17900000000009</v>
      </c>
      <c r="C57" s="29">
        <f t="shared" ref="C57" si="29">D15-C15</f>
        <v>-32.603000000001884</v>
      </c>
      <c r="D57" s="29">
        <f>E15-D15</f>
        <v>242.24600000000555</v>
      </c>
      <c r="E57" s="29">
        <f>F15-E15</f>
        <v>301.07799999999588</v>
      </c>
      <c r="F57" s="29">
        <f t="shared" si="21"/>
        <v>543.32400000000143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London Enterprise Panel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288.73343156202742</v>
      </c>
      <c r="N6" s="11">
        <v>248.66010381659734</v>
      </c>
      <c r="O6" s="11">
        <v>270.99989200748132</v>
      </c>
      <c r="P6" s="11">
        <v>267.59261106937424</v>
      </c>
      <c r="Q6" s="11">
        <v>251.75689953373978</v>
      </c>
      <c r="R6" s="11">
        <v>265.49160619947645</v>
      </c>
      <c r="S6" s="11">
        <v>212.3887955451444</v>
      </c>
      <c r="T6" s="11">
        <v>233.91568995123046</v>
      </c>
      <c r="U6" s="11">
        <v>222.64094270831194</v>
      </c>
      <c r="V6" s="11">
        <v>226.31041262982293</v>
      </c>
      <c r="W6" s="11">
        <v>145.30642000179154</v>
      </c>
      <c r="X6" s="11">
        <v>166.24775113702552</v>
      </c>
      <c r="Y6" s="11">
        <v>151.01836149730752</v>
      </c>
      <c r="Z6" s="11">
        <v>138.37684919568741</v>
      </c>
      <c r="AA6" s="11">
        <v>126.01882158820428</v>
      </c>
      <c r="AB6" s="11">
        <v>117.63375998892798</v>
      </c>
      <c r="AC6" s="11">
        <v>110.0584892406916</v>
      </c>
      <c r="AD6" s="11">
        <v>102.84299555870483</v>
      </c>
      <c r="AE6" s="11">
        <v>96.024772445377081</v>
      </c>
      <c r="AF6" s="11">
        <v>89.60246515004205</v>
      </c>
      <c r="AG6" s="11">
        <v>83.602822019420557</v>
      </c>
      <c r="AH6" s="11">
        <v>77.982248950811268</v>
      </c>
      <c r="AI6" s="11">
        <v>72.741369200903193</v>
      </c>
      <c r="AJ6" s="11">
        <v>67.868892713331675</v>
      </c>
      <c r="AK6" s="11">
        <v>63.46430534739369</v>
      </c>
      <c r="AL6" s="11">
        <v>60.881204675884362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719.80897361604616</v>
      </c>
      <c r="N7" s="11">
        <v>631.79961491892834</v>
      </c>
      <c r="O7" s="11">
        <v>559.88502995613351</v>
      </c>
      <c r="P7" s="11">
        <v>595.77487672909422</v>
      </c>
      <c r="Q7" s="11">
        <v>606.3095716176482</v>
      </c>
      <c r="R7" s="11">
        <v>619.62458595785654</v>
      </c>
      <c r="S7" s="11">
        <v>625.53604477798353</v>
      </c>
      <c r="T7" s="11">
        <v>608.29475800933153</v>
      </c>
      <c r="U7" s="11">
        <v>661.61826867198533</v>
      </c>
      <c r="V7" s="11">
        <v>590.12154676342811</v>
      </c>
      <c r="W7" s="11">
        <v>549.05243077829596</v>
      </c>
      <c r="X7" s="11">
        <v>494.86468967204979</v>
      </c>
      <c r="Y7" s="11">
        <v>530.60490292444183</v>
      </c>
      <c r="Z7" s="11">
        <v>516.46113150998417</v>
      </c>
      <c r="AA7" s="11">
        <v>501.38840255604299</v>
      </c>
      <c r="AB7" s="11">
        <v>484.22035662758958</v>
      </c>
      <c r="AC7" s="11">
        <v>466.40539235940179</v>
      </c>
      <c r="AD7" s="11">
        <v>448.21765594058218</v>
      </c>
      <c r="AE7" s="11">
        <v>429.82927973725003</v>
      </c>
      <c r="AF7" s="11">
        <v>411.28625826488337</v>
      </c>
      <c r="AG7" s="11">
        <v>392.77457588113685</v>
      </c>
      <c r="AH7" s="11">
        <v>374.14450390322355</v>
      </c>
      <c r="AI7" s="11">
        <v>355.46385694189439</v>
      </c>
      <c r="AJ7" s="11">
        <v>336.74179323227185</v>
      </c>
      <c r="AK7" s="11">
        <v>317.98322191778425</v>
      </c>
      <c r="AL7" s="11">
        <v>299.12853497014635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819.72342927802629</v>
      </c>
      <c r="N8" s="11">
        <v>744.7366518268675</v>
      </c>
      <c r="O8" s="11">
        <v>758.23224462072119</v>
      </c>
      <c r="P8" s="11">
        <v>720.9853982065473</v>
      </c>
      <c r="Q8" s="11">
        <v>774.5736200310422</v>
      </c>
      <c r="R8" s="11">
        <v>733.47126648445885</v>
      </c>
      <c r="S8" s="11">
        <v>769.10335376614762</v>
      </c>
      <c r="T8" s="11">
        <v>758.1063595606098</v>
      </c>
      <c r="U8" s="11">
        <v>803.39749878427551</v>
      </c>
      <c r="V8" s="11">
        <v>777.83852129861316</v>
      </c>
      <c r="W8" s="11">
        <v>630.52120595181248</v>
      </c>
      <c r="X8" s="11">
        <v>640.43851305560713</v>
      </c>
      <c r="Y8" s="11">
        <v>654.16229282288157</v>
      </c>
      <c r="Z8" s="11">
        <v>637.23614525915457</v>
      </c>
      <c r="AA8" s="11">
        <v>619.68869254893582</v>
      </c>
      <c r="AB8" s="11">
        <v>600.04811562540283</v>
      </c>
      <c r="AC8" s="11">
        <v>580.090938722754</v>
      </c>
      <c r="AD8" s="11">
        <v>560.11222879406057</v>
      </c>
      <c r="AE8" s="11">
        <v>540.34915410982887</v>
      </c>
      <c r="AF8" s="11">
        <v>520.83428060304118</v>
      </c>
      <c r="AG8" s="11">
        <v>501.78839806370718</v>
      </c>
      <c r="AH8" s="11">
        <v>483.01025805470618</v>
      </c>
      <c r="AI8" s="11">
        <v>464.5708959367812</v>
      </c>
      <c r="AJ8" s="11">
        <v>446.47461328170135</v>
      </c>
      <c r="AK8" s="11">
        <v>428.70549358378673</v>
      </c>
      <c r="AL8" s="11">
        <v>411.18235659822642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693.07168888424496</v>
      </c>
      <c r="N9" s="11">
        <v>659.6862028699411</v>
      </c>
      <c r="O9" s="11">
        <v>745.80111736042909</v>
      </c>
      <c r="P9" s="11">
        <v>735.18442237282716</v>
      </c>
      <c r="Q9" s="11">
        <v>800.26714153750822</v>
      </c>
      <c r="R9" s="11">
        <v>787.5478592557165</v>
      </c>
      <c r="S9" s="11">
        <v>800.13058337891505</v>
      </c>
      <c r="T9" s="11">
        <v>825.14844685246578</v>
      </c>
      <c r="U9" s="11">
        <v>735.92590934047723</v>
      </c>
      <c r="V9" s="11">
        <v>763.18124641932275</v>
      </c>
      <c r="W9" s="11">
        <v>758.70175981940361</v>
      </c>
      <c r="X9" s="11">
        <v>699.84441727209651</v>
      </c>
      <c r="Y9" s="11">
        <v>714.79871759924356</v>
      </c>
      <c r="Z9" s="11">
        <v>703.2580236651803</v>
      </c>
      <c r="AA9" s="11">
        <v>690.979314235267</v>
      </c>
      <c r="AB9" s="11">
        <v>676.21775987095259</v>
      </c>
      <c r="AC9" s="11">
        <v>660.90959753379855</v>
      </c>
      <c r="AD9" s="11">
        <v>645.40734729728604</v>
      </c>
      <c r="AE9" s="11">
        <v>629.94996674068955</v>
      </c>
      <c r="AF9" s="11">
        <v>614.59243451936777</v>
      </c>
      <c r="AG9" s="11">
        <v>599.58348853136431</v>
      </c>
      <c r="AH9" s="11">
        <v>584.70088175597039</v>
      </c>
      <c r="AI9" s="11">
        <v>570.02364205344816</v>
      </c>
      <c r="AJ9" s="11">
        <v>555.55271952235125</v>
      </c>
      <c r="AK9" s="11">
        <v>541.27525534767926</v>
      </c>
      <c r="AL9" s="11">
        <v>527.13219512472278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271.9292371994427</v>
      </c>
      <c r="N10" s="11">
        <v>311.72023716589933</v>
      </c>
      <c r="O10" s="11">
        <v>335.97188423760571</v>
      </c>
      <c r="P10" s="11">
        <v>350.03994777951681</v>
      </c>
      <c r="Q10" s="11">
        <v>366.76815446474001</v>
      </c>
      <c r="R10" s="11">
        <v>348.13164190526385</v>
      </c>
      <c r="S10" s="11">
        <v>339.03913966571696</v>
      </c>
      <c r="T10" s="11">
        <v>354.32346476262148</v>
      </c>
      <c r="U10" s="11">
        <v>351.34370244494733</v>
      </c>
      <c r="V10" s="11">
        <v>367.45737484351673</v>
      </c>
      <c r="W10" s="11">
        <v>392.53698818973425</v>
      </c>
      <c r="X10" s="11">
        <v>404.72912915913435</v>
      </c>
      <c r="Y10" s="11">
        <v>379.53000731304184</v>
      </c>
      <c r="Z10" s="11">
        <v>382.2934624956946</v>
      </c>
      <c r="AA10" s="11">
        <v>384.49180372463906</v>
      </c>
      <c r="AB10" s="11">
        <v>384.97577717825436</v>
      </c>
      <c r="AC10" s="11">
        <v>385.09084248785035</v>
      </c>
      <c r="AD10" s="11">
        <v>385.06316717049032</v>
      </c>
      <c r="AE10">
        <v>385.24615067654622</v>
      </c>
      <c r="AF10">
        <v>385.3043262196054</v>
      </c>
      <c r="AG10">
        <v>385.52892980134692</v>
      </c>
      <c r="AH10">
        <v>385.5750543514975</v>
      </c>
      <c r="AI10" s="11">
        <v>385.55379267420307</v>
      </c>
      <c r="AJ10" s="11">
        <v>385.54403014102451</v>
      </c>
      <c r="AK10" s="11">
        <v>385.54029915481311</v>
      </c>
      <c r="AL10" s="11">
        <v>384.95595701073393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321.63301560900612</v>
      </c>
      <c r="N11" s="11">
        <v>354.23478578756004</v>
      </c>
      <c r="O11" s="11">
        <v>368.5431277048358</v>
      </c>
      <c r="P11" s="11">
        <v>379.02328877384497</v>
      </c>
      <c r="Q11" s="11">
        <v>389.19444503055064</v>
      </c>
      <c r="R11" s="11">
        <v>359.97343312807112</v>
      </c>
      <c r="S11" s="11">
        <v>343.43164710904267</v>
      </c>
      <c r="T11" s="11">
        <v>356.09703448936705</v>
      </c>
      <c r="U11" s="11">
        <v>347.10183179621322</v>
      </c>
      <c r="V11" s="11">
        <v>358.23031392592526</v>
      </c>
      <c r="W11" s="11">
        <v>382.74256151592704</v>
      </c>
      <c r="X11" s="11">
        <v>387.33119849475105</v>
      </c>
      <c r="Y11" s="11">
        <v>362.25661039458009</v>
      </c>
      <c r="Z11" s="11">
        <v>362.47131780090268</v>
      </c>
      <c r="AA11" s="11">
        <v>362.70681484357567</v>
      </c>
      <c r="AB11" s="11">
        <v>361.51475824184814</v>
      </c>
      <c r="AC11" s="11">
        <v>360.14312291746489</v>
      </c>
      <c r="AD11" s="11">
        <v>358.70844903906885</v>
      </c>
      <c r="AE11">
        <v>357.94433396171951</v>
      </c>
      <c r="AF11">
        <v>357.40648533096777</v>
      </c>
      <c r="AG11">
        <v>356.98081755135695</v>
      </c>
      <c r="AH11">
        <v>356.53577323522308</v>
      </c>
      <c r="AI11" s="11">
        <v>356.2313157738273</v>
      </c>
      <c r="AJ11" s="11">
        <v>355.90524414546229</v>
      </c>
      <c r="AK11" s="11">
        <v>355.46312704354972</v>
      </c>
      <c r="AL11" s="11">
        <v>355.0122754584454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1082.7485489414764</v>
      </c>
      <c r="N12" s="11">
        <v>1234.9231873220911</v>
      </c>
      <c r="O12" s="11">
        <v>1349.1351044533283</v>
      </c>
      <c r="P12" s="11">
        <v>1426.2309572353633</v>
      </c>
      <c r="Q12" s="11">
        <v>1549.3467337482582</v>
      </c>
      <c r="R12" s="11">
        <v>1468.4035975629711</v>
      </c>
      <c r="S12" s="11">
        <v>1417.9720117553356</v>
      </c>
      <c r="T12" s="11">
        <v>1498.9239520901201</v>
      </c>
      <c r="U12" s="11">
        <v>1516.7176282780119</v>
      </c>
      <c r="V12" s="11">
        <v>1568.1780561871137</v>
      </c>
      <c r="W12" s="11">
        <v>1633.5470280091183</v>
      </c>
      <c r="X12" s="11">
        <v>1685.8469608591138</v>
      </c>
      <c r="Y12" s="11">
        <v>1590.5878430099995</v>
      </c>
      <c r="Z12" s="11">
        <v>1595.6259848067878</v>
      </c>
      <c r="AA12" s="11">
        <v>1598.0136483994422</v>
      </c>
      <c r="AB12" s="11">
        <v>1594.1923373463242</v>
      </c>
      <c r="AC12" s="11">
        <v>1587.8684115143681</v>
      </c>
      <c r="AD12" s="11">
        <v>1579.7823788344747</v>
      </c>
      <c r="AE12">
        <v>1569.6392673768291</v>
      </c>
      <c r="AF12">
        <v>1558.3862508186533</v>
      </c>
      <c r="AG12">
        <v>1546.7737766218468</v>
      </c>
      <c r="AH12">
        <v>1534.4325719508561</v>
      </c>
      <c r="AI12">
        <v>1521.3886582523244</v>
      </c>
      <c r="AJ12">
        <v>1507.7205765745073</v>
      </c>
      <c r="AK12">
        <v>1493.4716280492146</v>
      </c>
      <c r="AL12">
        <v>1478.801287808682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556.85742768624232</v>
      </c>
      <c r="N13" s="11">
        <v>597.04899857901114</v>
      </c>
      <c r="O13" s="11">
        <v>621.008478009177</v>
      </c>
      <c r="P13" s="11">
        <v>639.78184249807668</v>
      </c>
      <c r="Q13" s="11">
        <v>664.05741180088376</v>
      </c>
      <c r="R13" s="11">
        <v>882.48352194271115</v>
      </c>
      <c r="S13" s="11">
        <v>1094.4845520993131</v>
      </c>
      <c r="T13" s="11">
        <v>1093.6421156481638</v>
      </c>
      <c r="U13" s="11">
        <v>1125.1920696168168</v>
      </c>
      <c r="V13" s="11">
        <v>1172.2971151163906</v>
      </c>
      <c r="W13" s="11">
        <v>1288.2423894589656</v>
      </c>
      <c r="X13" s="11">
        <v>1342.0600071538397</v>
      </c>
      <c r="Y13" s="11">
        <v>1467.3331796982286</v>
      </c>
      <c r="Z13" s="11">
        <v>1561.359955708057</v>
      </c>
      <c r="AA13" s="11">
        <v>1655.6228901978184</v>
      </c>
      <c r="AB13" s="11">
        <v>1745.240707375536</v>
      </c>
      <c r="AC13" s="11">
        <v>1834.1039835717604</v>
      </c>
      <c r="AD13" s="11">
        <v>1922.5926883637026</v>
      </c>
      <c r="AE13">
        <v>2011.2991111960953</v>
      </c>
      <c r="AF13">
        <v>2100.1217433860884</v>
      </c>
      <c r="AG13">
        <v>2189.7993305319224</v>
      </c>
      <c r="AH13">
        <v>2279.4174570842461</v>
      </c>
      <c r="AI13">
        <v>2369.1495603294616</v>
      </c>
      <c r="AJ13">
        <v>2458.8715941811674</v>
      </c>
      <c r="AK13">
        <v>2548.3648932031442</v>
      </c>
      <c r="AL13">
        <v>2637.0610168584831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75.985247223485999</v>
      </c>
      <c r="N14" s="11">
        <v>76.980217713102604</v>
      </c>
      <c r="O14" s="11">
        <v>79.817121650286737</v>
      </c>
      <c r="P14" s="11">
        <v>83.515655335353586</v>
      </c>
      <c r="Q14" s="11">
        <v>87.988022235626005</v>
      </c>
      <c r="R14" s="11">
        <v>113.75648756347657</v>
      </c>
      <c r="S14" s="11">
        <v>141.14587190240741</v>
      </c>
      <c r="T14" s="11">
        <v>141.60417863608879</v>
      </c>
      <c r="U14" s="11">
        <v>144.55314835895254</v>
      </c>
      <c r="V14" s="11">
        <v>151.44841281586798</v>
      </c>
      <c r="W14" s="11">
        <v>161.80921627495098</v>
      </c>
      <c r="X14" s="11">
        <v>171.39833319637998</v>
      </c>
      <c r="Y14" s="11">
        <v>185.99908474027478</v>
      </c>
      <c r="Z14" s="11">
        <v>197.67412955855531</v>
      </c>
      <c r="AA14" s="11">
        <v>209.45261190607263</v>
      </c>
      <c r="AB14" s="11">
        <v>220.66242774516988</v>
      </c>
      <c r="AC14" s="11">
        <v>231.72622165190984</v>
      </c>
      <c r="AD14" s="11">
        <v>242.83008900162832</v>
      </c>
      <c r="AE14">
        <v>253.86096375566166</v>
      </c>
      <c r="AF14">
        <v>264.89475570734783</v>
      </c>
      <c r="AG14">
        <v>276.01086099789461</v>
      </c>
      <c r="AH14">
        <v>287.1282507134635</v>
      </c>
      <c r="AI14">
        <v>298.25690883715743</v>
      </c>
      <c r="AJ14">
        <v>309.38353620818128</v>
      </c>
      <c r="AK14">
        <v>320.51677635262962</v>
      </c>
      <c r="AL14">
        <v>331.62917149467637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London Enterprise Panel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London Enterprise Panel</v>
      </c>
      <c r="W1" s="203" t="str">
        <f>CONCATENATE("Shift-share Figure 1: Levels of Employment, ",C4," - ",F40,", ",Info!B5)</f>
        <v>Shift-share Figure 1: Levels of Employment, 2015 - 2035, London Enterprise Panel</v>
      </c>
      <c r="AK1" s="203" t="str">
        <f>CONCATENATE("Shift-share Figure 1.1: Net Changes, ",C4,"-",F40,", ",Info!B5)</f>
        <v>Shift-share Figure 1.1: Net Changes, 2015-2035, London Enterprise Panel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440.00429133457959</v>
      </c>
      <c r="C8" s="141">
        <f t="shared" ref="C8:C33" si="0">B8/B$35*100</f>
        <v>7.8869589569272227</v>
      </c>
      <c r="E8" s="151">
        <v>527.26635155430517</v>
      </c>
      <c r="F8" s="141">
        <f t="shared" ref="F8:F33" si="1">E8/E$35*100</f>
        <v>8.8728632848063764</v>
      </c>
      <c r="H8" s="151">
        <f>E8-B8</f>
        <v>87.262060219725583</v>
      </c>
      <c r="I8" s="141">
        <f>IF(B8&lt;&gt;0,((E8/B8)-1)*100,0)</f>
        <v>19.832092990513917</v>
      </c>
      <c r="K8" s="207">
        <f t="shared" ref="K8:K33" si="2">(($E$35/$B$35)-1)*B8</f>
        <v>28.675089897238042</v>
      </c>
      <c r="L8" s="141">
        <f>IF(B8&lt;&gt;0,K8/B8*100,0)</f>
        <v>6.5170023251962972</v>
      </c>
      <c r="N8" s="151">
        <f>H8-(K8+Q8)</f>
        <v>56.849442043528292</v>
      </c>
      <c r="O8" s="141">
        <f>IF(B8&lt;&gt;0,N8/B8*100,0)</f>
        <v>12.920201726009969</v>
      </c>
      <c r="Q8" s="151">
        <v>1.7375282789592505</v>
      </c>
      <c r="R8" s="141">
        <f>IF(B8&lt;&gt;0,Q8/B8*100,0)</f>
        <v>0.39488893930764701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186.946309897437</v>
      </c>
      <c r="C9" s="141">
        <f t="shared" si="0"/>
        <v>3.3509624845656774</v>
      </c>
      <c r="E9" s="151">
        <v>198.30089131572618</v>
      </c>
      <c r="F9" s="141">
        <f t="shared" si="1"/>
        <v>3.3370168468231354</v>
      </c>
      <c r="H9" s="151">
        <f t="shared" ref="H9:H32" si="3">E9-B9</f>
        <v>11.354581418289172</v>
      </c>
      <c r="I9" s="141">
        <f t="shared" ref="I9:I32" si="4">IF(B9&lt;&gt;0,((E9/B9)-1)*100,0)</f>
        <v>6.0737125137792614</v>
      </c>
      <c r="K9" s="207">
        <f t="shared" si="2"/>
        <v>12.183295362884644</v>
      </c>
      <c r="L9" s="141">
        <f t="shared" ref="L9:L32" si="5">IF(B9&lt;&gt;0,K9/B9*100,0)</f>
        <v>6.5170023251962972</v>
      </c>
      <c r="N9" s="151">
        <f t="shared" ref="N9:N31" si="6">H9-(K9+Q9)</f>
        <v>-1.5301586772195108</v>
      </c>
      <c r="O9" s="141">
        <f>IF(B9&lt;&gt;0,N9/B9*100,0)</f>
        <v>-0.81850167465674539</v>
      </c>
      <c r="Q9" s="151">
        <v>0.70144473262403917</v>
      </c>
      <c r="R9" s="141">
        <f>IF(B9&lt;&gt;0,Q9/B9*100,0)</f>
        <v>0.37521186323970113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341.8226541883061</v>
      </c>
      <c r="C10" s="141">
        <f t="shared" si="0"/>
        <v>6.1270794335983005</v>
      </c>
      <c r="E10" s="151">
        <v>424.08252593346862</v>
      </c>
      <c r="F10" s="141">
        <f t="shared" si="1"/>
        <v>7.1364809512132767</v>
      </c>
      <c r="H10" s="151">
        <f t="shared" si="3"/>
        <v>82.259871745162513</v>
      </c>
      <c r="I10" s="141">
        <f t="shared" si="4"/>
        <v>24.06507314165507</v>
      </c>
      <c r="K10" s="207">
        <f t="shared" si="2"/>
        <v>22.276590321499608</v>
      </c>
      <c r="L10" s="141">
        <f t="shared" si="5"/>
        <v>6.5170023251962972</v>
      </c>
      <c r="N10" s="151">
        <f t="shared" si="6"/>
        <v>48.171351887408719</v>
      </c>
      <c r="O10" s="141">
        <f t="shared" ref="O10:O32" si="7">IF(B10&lt;&gt;0,N10/B10*100,0)</f>
        <v>14.092498345902985</v>
      </c>
      <c r="Q10" s="151">
        <v>11.811929536254185</v>
      </c>
      <c r="R10" s="141">
        <f t="shared" ref="R10:R32" si="8">IF(B10&lt;&gt;0,Q10/B10*100,0)</f>
        <v>3.4555724705557789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253.72514426514107</v>
      </c>
      <c r="C11" s="141">
        <f t="shared" si="0"/>
        <v>4.5479551871869202</v>
      </c>
      <c r="E11" s="151">
        <v>290.2127010075871</v>
      </c>
      <c r="F11" s="141">
        <f t="shared" si="1"/>
        <v>4.8837131593243708</v>
      </c>
      <c r="H11" s="151">
        <f>E11-B11</f>
        <v>36.487556742446031</v>
      </c>
      <c r="I11" s="141">
        <f>IF(B11&lt;&gt;0,((E11/B11)-1)*100,0)</f>
        <v>14.380741352270853</v>
      </c>
      <c r="K11" s="207">
        <f t="shared" si="2"/>
        <v>16.535273551366902</v>
      </c>
      <c r="L11" s="141">
        <f t="shared" si="5"/>
        <v>6.5170023251962972</v>
      </c>
      <c r="N11" s="151">
        <f t="shared" si="6"/>
        <v>17.391280715877553</v>
      </c>
      <c r="O11" s="141">
        <f t="shared" si="7"/>
        <v>6.8543780973098132</v>
      </c>
      <c r="Q11" s="151">
        <v>2.561002475201577</v>
      </c>
      <c r="R11" s="141">
        <f>IF(B11&lt;&gt;0,Q11/B11*100,0)</f>
        <v>1.0093609297647483</v>
      </c>
      <c r="T11" s="136"/>
    </row>
    <row r="12" spans="1:97" x14ac:dyDescent="0.2">
      <c r="A12" s="10" t="str">
        <f>name!$D8</f>
        <v>23 Teaching and other educational professionals</v>
      </c>
      <c r="B12" s="151">
        <v>342.91378557225221</v>
      </c>
      <c r="C12" s="141">
        <f t="shared" si="0"/>
        <v>6.146637671122976</v>
      </c>
      <c r="E12" s="151">
        <v>370.94326117225688</v>
      </c>
      <c r="F12" s="141">
        <f t="shared" si="1"/>
        <v>6.2422508720674053</v>
      </c>
      <c r="H12" s="151">
        <f t="shared" si="3"/>
        <v>28.029475600004673</v>
      </c>
      <c r="I12" s="141">
        <f t="shared" si="4"/>
        <v>8.1739133214575368</v>
      </c>
      <c r="K12" s="207">
        <f t="shared" si="2"/>
        <v>22.347699379162322</v>
      </c>
      <c r="L12" s="141">
        <f t="shared" si="5"/>
        <v>6.5170023251962972</v>
      </c>
      <c r="N12" s="151">
        <f t="shared" si="6"/>
        <v>19.062400313416635</v>
      </c>
      <c r="O12" s="141">
        <f t="shared" si="7"/>
        <v>5.5589483757864766</v>
      </c>
      <c r="Q12" s="151">
        <v>-13.380624092574283</v>
      </c>
      <c r="R12" s="141">
        <f t="shared" si="8"/>
        <v>-3.9020373795252321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579.56179340681024</v>
      </c>
      <c r="C13" s="141">
        <f t="shared" si="0"/>
        <v>10.388489766175644</v>
      </c>
      <c r="E13" s="151">
        <v>730.71274990347445</v>
      </c>
      <c r="F13" s="141">
        <f t="shared" si="1"/>
        <v>12.296468969138608</v>
      </c>
      <c r="H13" s="151">
        <f t="shared" si="3"/>
        <v>151.15095649666421</v>
      </c>
      <c r="I13" s="141">
        <f t="shared" si="4"/>
        <v>26.080214088675646</v>
      </c>
      <c r="K13" s="207">
        <f t="shared" si="2"/>
        <v>37.770055552271181</v>
      </c>
      <c r="L13" s="141">
        <f t="shared" si="5"/>
        <v>6.5170023251962972</v>
      </c>
      <c r="N13" s="151">
        <f>H13-(K13+Q13)</f>
        <v>116.29618980665383</v>
      </c>
      <c r="O13" s="141">
        <f>IF(B13&lt;&gt;0,N13/B13*100,0)</f>
        <v>20.066227817233347</v>
      </c>
      <c r="Q13" s="151">
        <v>-2.9152888622607986</v>
      </c>
      <c r="R13" s="141">
        <f t="shared" si="8"/>
        <v>-0.50301605375399172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82.011018661071247</v>
      </c>
      <c r="C14" s="141">
        <f t="shared" si="0"/>
        <v>1.470025522327965</v>
      </c>
      <c r="E14" s="151">
        <v>105.55672625142142</v>
      </c>
      <c r="F14" s="141">
        <f t="shared" si="1"/>
        <v>1.7763136184580357</v>
      </c>
      <c r="H14" s="151">
        <f t="shared" si="3"/>
        <v>23.545707590350176</v>
      </c>
      <c r="I14" s="141">
        <f t="shared" si="4"/>
        <v>28.710419617707771</v>
      </c>
      <c r="K14" s="207">
        <f t="shared" si="2"/>
        <v>5.3446599930591825</v>
      </c>
      <c r="L14" s="141">
        <f>IF(B14&lt;&gt;0,K14/B14*100,0)</f>
        <v>6.5170023251962972</v>
      </c>
      <c r="N14" s="151">
        <f t="shared" si="6"/>
        <v>16.700378614334646</v>
      </c>
      <c r="O14" s="141">
        <f t="shared" si="7"/>
        <v>20.3635790494844</v>
      </c>
      <c r="Q14" s="151">
        <v>1.5006689829563464</v>
      </c>
      <c r="R14" s="141">
        <f t="shared" si="8"/>
        <v>1.8298382430270672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96.756330703219319</v>
      </c>
      <c r="C15" s="141">
        <f t="shared" si="0"/>
        <v>1.7343312874621404</v>
      </c>
      <c r="E15" s="151">
        <v>109.79834431063858</v>
      </c>
      <c r="F15" s="141">
        <f t="shared" si="1"/>
        <v>1.8476917692443626</v>
      </c>
      <c r="H15" s="151">
        <f t="shared" si="3"/>
        <v>13.042013607419264</v>
      </c>
      <c r="I15" s="141">
        <f t="shared" si="4"/>
        <v>13.479235428452775</v>
      </c>
      <c r="K15" s="207">
        <f t="shared" si="2"/>
        <v>6.3056123217034221</v>
      </c>
      <c r="L15" s="141">
        <f t="shared" si="5"/>
        <v>6.5170023251962972</v>
      </c>
      <c r="N15" s="151">
        <f t="shared" si="6"/>
        <v>5.5711919552460207</v>
      </c>
      <c r="O15" s="141">
        <f t="shared" si="7"/>
        <v>5.7579611739665255</v>
      </c>
      <c r="Q15" s="151">
        <v>1.1652093304698214</v>
      </c>
      <c r="R15" s="141">
        <f t="shared" si="8"/>
        <v>1.2042719292899478</v>
      </c>
      <c r="T15" s="11"/>
    </row>
    <row r="16" spans="1:97" x14ac:dyDescent="0.2">
      <c r="A16" s="10" t="str">
        <f>name!$D12</f>
        <v>33 Protective service occupations</v>
      </c>
      <c r="B16" s="151">
        <v>67.326066254402733</v>
      </c>
      <c r="C16" s="141">
        <f t="shared" si="0"/>
        <v>1.2068016874773297</v>
      </c>
      <c r="E16" s="151">
        <v>76.667055782533239</v>
      </c>
      <c r="F16" s="141">
        <f t="shared" si="1"/>
        <v>1.2901568674005919</v>
      </c>
      <c r="H16" s="151">
        <f t="shared" si="3"/>
        <v>9.3409895281305069</v>
      </c>
      <c r="I16" s="141">
        <f t="shared" si="4"/>
        <v>13.874254130389897</v>
      </c>
      <c r="K16" s="207">
        <f t="shared" si="2"/>
        <v>4.387641303262626</v>
      </c>
      <c r="L16" s="141">
        <f t="shared" si="5"/>
        <v>6.5170023251962972</v>
      </c>
      <c r="N16" s="151">
        <f t="shared" si="6"/>
        <v>0.78230854576968412</v>
      </c>
      <c r="O16" s="141">
        <f t="shared" si="7"/>
        <v>1.1619697827192239</v>
      </c>
      <c r="Q16" s="151">
        <v>4.1710396790981976</v>
      </c>
      <c r="R16" s="141">
        <f t="shared" si="8"/>
        <v>6.1952820224743723</v>
      </c>
      <c r="T16" s="11"/>
    </row>
    <row r="17" spans="1:20" x14ac:dyDescent="0.2">
      <c r="A17" s="10" t="str">
        <f>name!$D13</f>
        <v>34 Culture, media and sports occupations</v>
      </c>
      <c r="B17" s="151">
        <v>223.56555554737832</v>
      </c>
      <c r="C17" s="141">
        <f t="shared" si="0"/>
        <v>4.0073526452132437</v>
      </c>
      <c r="E17" s="151">
        <v>244.55647229663202</v>
      </c>
      <c r="F17" s="141">
        <f t="shared" si="1"/>
        <v>4.1154079673507589</v>
      </c>
      <c r="H17" s="151">
        <f t="shared" si="3"/>
        <v>20.990916749253699</v>
      </c>
      <c r="I17" s="141">
        <f t="shared" si="4"/>
        <v>9.3891550949606319</v>
      </c>
      <c r="K17" s="207">
        <f t="shared" si="2"/>
        <v>14.569772453360665</v>
      </c>
      <c r="L17" s="141">
        <f t="shared" si="5"/>
        <v>6.5170023251962972</v>
      </c>
      <c r="N17" s="151">
        <f t="shared" si="6"/>
        <v>10.302569668768038</v>
      </c>
      <c r="O17" s="141">
        <f t="shared" si="7"/>
        <v>4.6082991825566362</v>
      </c>
      <c r="Q17" s="151">
        <v>-3.8814253728750034</v>
      </c>
      <c r="R17" s="141">
        <f t="shared" si="8"/>
        <v>-1.7361464127923079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504.03540002931265</v>
      </c>
      <c r="C18" s="141">
        <f t="shared" si="0"/>
        <v>9.0346994135263046</v>
      </c>
      <c r="E18" s="151">
        <v>550.65273571246337</v>
      </c>
      <c r="F18" s="141">
        <f t="shared" si="1"/>
        <v>9.2664104716306586</v>
      </c>
      <c r="H18" s="151">
        <f t="shared" si="3"/>
        <v>46.617335683150714</v>
      </c>
      <c r="I18" s="141">
        <f t="shared" si="4"/>
        <v>9.2488217455439994</v>
      </c>
      <c r="K18" s="207">
        <f t="shared" si="2"/>
        <v>32.847998739722762</v>
      </c>
      <c r="L18" s="141">
        <f t="shared" si="5"/>
        <v>6.5170023251962972</v>
      </c>
      <c r="N18" s="151">
        <f t="shared" si="6"/>
        <v>13.563226345715556</v>
      </c>
      <c r="O18" s="141">
        <f t="shared" si="7"/>
        <v>2.690927332668851</v>
      </c>
      <c r="Q18" s="151">
        <v>0.20611059771239459</v>
      </c>
      <c r="R18" s="141">
        <f t="shared" si="8"/>
        <v>4.0892087678843204E-2</v>
      </c>
      <c r="T18" s="11"/>
    </row>
    <row r="19" spans="1:20" x14ac:dyDescent="0.2">
      <c r="A19" s="10" t="str">
        <f>name!$D15</f>
        <v>41 Administrative occupations</v>
      </c>
      <c r="B19" s="151">
        <v>400.59302003067904</v>
      </c>
      <c r="C19" s="141">
        <f t="shared" si="0"/>
        <v>7.1805224849751159</v>
      </c>
      <c r="E19" s="151">
        <v>404.22103532238992</v>
      </c>
      <c r="F19" s="141">
        <f t="shared" si="1"/>
        <v>6.8022508409377567</v>
      </c>
      <c r="H19" s="151">
        <f t="shared" si="3"/>
        <v>3.6280152917108808</v>
      </c>
      <c r="I19" s="141">
        <f t="shared" si="4"/>
        <v>0.9056611349426591</v>
      </c>
      <c r="K19" s="207">
        <f t="shared" si="2"/>
        <v>26.106656429973423</v>
      </c>
      <c r="L19" s="141">
        <f t="shared" si="5"/>
        <v>6.5170023251962972</v>
      </c>
      <c r="N19" s="151">
        <f t="shared" si="6"/>
        <v>-23.180186821037349</v>
      </c>
      <c r="O19" s="141">
        <f t="shared" si="7"/>
        <v>-5.786467976716648</v>
      </c>
      <c r="Q19" s="151">
        <v>0.70154568277480833</v>
      </c>
      <c r="R19" s="141">
        <f t="shared" si="8"/>
        <v>0.17512678646299956</v>
      </c>
      <c r="T19" s="11"/>
    </row>
    <row r="20" spans="1:20" x14ac:dyDescent="0.2">
      <c r="A20" s="10" t="str">
        <f>name!$D16</f>
        <v>42 Secretarial and related occupations</v>
      </c>
      <c r="B20" s="151">
        <v>101.99093379859734</v>
      </c>
      <c r="C20" s="141">
        <f t="shared" si="0"/>
        <v>1.8281601445485758</v>
      </c>
      <c r="E20" s="151">
        <v>88.804551638508045</v>
      </c>
      <c r="F20" s="141">
        <f t="shared" si="1"/>
        <v>1.494407225938551</v>
      </c>
      <c r="H20" s="151">
        <f t="shared" si="3"/>
        <v>-13.186382160089295</v>
      </c>
      <c r="I20" s="141">
        <f t="shared" si="4"/>
        <v>-12.928974830379136</v>
      </c>
      <c r="K20" s="207">
        <f t="shared" si="2"/>
        <v>6.646751527144005</v>
      </c>
      <c r="L20" s="141">
        <f t="shared" si="5"/>
        <v>6.5170023251962972</v>
      </c>
      <c r="N20" s="151">
        <f t="shared" si="6"/>
        <v>-19.757340968825631</v>
      </c>
      <c r="O20" s="141">
        <f t="shared" si="7"/>
        <v>-19.371663963623156</v>
      </c>
      <c r="Q20" s="151">
        <v>-7.5792718407669199E-2</v>
      </c>
      <c r="R20" s="141">
        <f t="shared" si="8"/>
        <v>-7.4313191952274843E-2</v>
      </c>
      <c r="T20" s="11"/>
    </row>
    <row r="21" spans="1:20" x14ac:dyDescent="0.2">
      <c r="A21" s="10" t="str">
        <f>name!$D17</f>
        <v>51 Skilled agricultural and related trades</v>
      </c>
      <c r="B21" s="151">
        <v>26.304513303086445</v>
      </c>
      <c r="C21" s="141">
        <f t="shared" si="0"/>
        <v>0.47150134871215199</v>
      </c>
      <c r="E21" s="151">
        <v>25.232720727221196</v>
      </c>
      <c r="F21" s="141">
        <f t="shared" si="1"/>
        <v>0.42461742657453627</v>
      </c>
      <c r="H21" s="151">
        <f t="shared" si="3"/>
        <v>-1.0717925758652491</v>
      </c>
      <c r="I21" s="141">
        <f t="shared" si="4"/>
        <v>-4.074557713787808</v>
      </c>
      <c r="K21" s="207">
        <f t="shared" si="2"/>
        <v>1.714265743593713</v>
      </c>
      <c r="L21" s="141">
        <f t="shared" si="5"/>
        <v>6.5170023251962972</v>
      </c>
      <c r="N21" s="151">
        <f t="shared" si="6"/>
        <v>-2.7077867569666587</v>
      </c>
      <c r="O21" s="141">
        <f t="shared" si="7"/>
        <v>-10.294000598935012</v>
      </c>
      <c r="Q21" s="151">
        <v>-7.8271562492303298E-2</v>
      </c>
      <c r="R21" s="141">
        <f t="shared" si="8"/>
        <v>-0.29755944004909335</v>
      </c>
      <c r="T21" s="11"/>
    </row>
    <row r="22" spans="1:20" x14ac:dyDescent="0.2">
      <c r="A22" s="10" t="str">
        <f>name!$D18</f>
        <v>52 Skilled metal, electrical and electronic trades</v>
      </c>
      <c r="B22" s="151">
        <v>119.91490537428515</v>
      </c>
      <c r="C22" s="141">
        <f t="shared" si="0"/>
        <v>2.1494425296221467</v>
      </c>
      <c r="E22" s="151">
        <v>111.16234883430721</v>
      </c>
      <c r="F22" s="141">
        <f t="shared" si="1"/>
        <v>1.8706453023547014</v>
      </c>
      <c r="H22" s="151">
        <f t="shared" si="3"/>
        <v>-8.7525565399779452</v>
      </c>
      <c r="I22" s="141">
        <f t="shared" si="4"/>
        <v>-7.2989729780955752</v>
      </c>
      <c r="K22" s="207">
        <f t="shared" si="2"/>
        <v>7.8148571714991029</v>
      </c>
      <c r="L22" s="141">
        <f t="shared" si="5"/>
        <v>6.5170023251962972</v>
      </c>
      <c r="N22" s="151">
        <f t="shared" si="6"/>
        <v>-16.679651529701701</v>
      </c>
      <c r="O22" s="141">
        <f t="shared" si="7"/>
        <v>-13.909573190789112</v>
      </c>
      <c r="Q22" s="151">
        <v>0.11223781822465503</v>
      </c>
      <c r="R22" s="141">
        <f t="shared" si="8"/>
        <v>9.3597887497248178E-2</v>
      </c>
      <c r="T22" s="11"/>
    </row>
    <row r="23" spans="1:20" x14ac:dyDescent="0.2">
      <c r="A23" s="10" t="str">
        <f>name!$D19</f>
        <v>53 Skilled construction and building trades</v>
      </c>
      <c r="B23" s="151">
        <v>163.1440682403412</v>
      </c>
      <c r="C23" s="141">
        <f t="shared" si="0"/>
        <v>2.9243136842483417</v>
      </c>
      <c r="E23" s="151">
        <v>112.26482770161384</v>
      </c>
      <c r="F23" s="141">
        <f t="shared" si="1"/>
        <v>1.8891978692597646</v>
      </c>
      <c r="H23" s="151">
        <f t="shared" si="3"/>
        <v>-50.879240538727359</v>
      </c>
      <c r="I23" s="141">
        <f t="shared" si="4"/>
        <v>-31.186693508079554</v>
      </c>
      <c r="K23" s="207">
        <f t="shared" si="2"/>
        <v>10.63210272064287</v>
      </c>
      <c r="L23" s="141">
        <f t="shared" si="5"/>
        <v>6.5170023251962972</v>
      </c>
      <c r="N23" s="151">
        <f t="shared" si="6"/>
        <v>-57.203824685693704</v>
      </c>
      <c r="O23" s="141">
        <f t="shared" si="7"/>
        <v>-35.063380055854651</v>
      </c>
      <c r="Q23" s="151">
        <v>-4.3075185736765258</v>
      </c>
      <c r="R23" s="141">
        <f t="shared" si="8"/>
        <v>-2.6403157774211925</v>
      </c>
      <c r="T23" s="11"/>
    </row>
    <row r="24" spans="1:20" x14ac:dyDescent="0.2">
      <c r="A24" s="10" t="str">
        <f>name!$D20</f>
        <v>54 Textiles, printing and other skilled trades</v>
      </c>
      <c r="B24" s="151">
        <v>128.99613672180766</v>
      </c>
      <c r="C24" s="141">
        <f t="shared" si="0"/>
        <v>2.3122211668464105</v>
      </c>
      <c r="E24" s="151">
        <v>113.18691855391438</v>
      </c>
      <c r="F24" s="141">
        <f t="shared" si="1"/>
        <v>1.904714858053977</v>
      </c>
      <c r="H24" s="151">
        <f t="shared" si="3"/>
        <v>-15.809218167893277</v>
      </c>
      <c r="I24" s="141">
        <f t="shared" si="4"/>
        <v>-12.255574910733447</v>
      </c>
      <c r="K24" s="207">
        <f t="shared" si="2"/>
        <v>8.4066812295736</v>
      </c>
      <c r="L24" s="141">
        <f t="shared" si="5"/>
        <v>6.5170023251962972</v>
      </c>
      <c r="N24" s="151">
        <f t="shared" si="6"/>
        <v>-30.330732985915311</v>
      </c>
      <c r="O24" s="141">
        <f t="shared" si="7"/>
        <v>-23.512900274933347</v>
      </c>
      <c r="Q24" s="151">
        <v>6.1148335884484357</v>
      </c>
      <c r="R24" s="141">
        <f t="shared" si="8"/>
        <v>4.7403230390036031</v>
      </c>
      <c r="T24" s="11"/>
    </row>
    <row r="25" spans="1:20" x14ac:dyDescent="0.2">
      <c r="A25" s="10" t="str">
        <f>name!$D21</f>
        <v>61 Caring personal service occupations</v>
      </c>
      <c r="B25" s="151">
        <v>253.10251259974771</v>
      </c>
      <c r="C25" s="141">
        <f t="shared" si="0"/>
        <v>4.5367946815124283</v>
      </c>
      <c r="E25" s="151">
        <v>252.25033654107759</v>
      </c>
      <c r="F25" s="141">
        <f t="shared" si="1"/>
        <v>4.2448806814194375</v>
      </c>
      <c r="H25" s="151">
        <f t="shared" si="3"/>
        <v>-0.8521760586701248</v>
      </c>
      <c r="I25" s="141">
        <f t="shared" si="4"/>
        <v>-0.33669205805860747</v>
      </c>
      <c r="K25" s="207">
        <f t="shared" si="2"/>
        <v>16.49469663125581</v>
      </c>
      <c r="L25" s="141">
        <f t="shared" si="5"/>
        <v>6.5170023251962972</v>
      </c>
      <c r="N25" s="151">
        <f t="shared" si="6"/>
        <v>-18.963657014697688</v>
      </c>
      <c r="O25" s="141">
        <f t="shared" si="7"/>
        <v>-7.4924807422542319</v>
      </c>
      <c r="Q25" s="151">
        <v>1.6167843247717517</v>
      </c>
      <c r="R25" s="141">
        <f t="shared" si="8"/>
        <v>0.63878635899933112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100.20436237050184</v>
      </c>
      <c r="C26" s="141">
        <f t="shared" si="0"/>
        <v>1.7961363306801481</v>
      </c>
      <c r="E26" s="151">
        <v>99.507817039003569</v>
      </c>
      <c r="F26" s="141">
        <f t="shared" si="1"/>
        <v>1.6745222860398479</v>
      </c>
      <c r="H26" s="151">
        <f t="shared" si="3"/>
        <v>-0.69654533149827103</v>
      </c>
      <c r="I26" s="141">
        <f t="shared" si="4"/>
        <v>-0.69512475806474683</v>
      </c>
      <c r="K26" s="207">
        <f t="shared" si="2"/>
        <v>6.5303206256337285</v>
      </c>
      <c r="L26" s="141">
        <f t="shared" si="5"/>
        <v>6.5170023251962972</v>
      </c>
      <c r="N26" s="151">
        <f t="shared" si="6"/>
        <v>-8.2477635737609631</v>
      </c>
      <c r="O26" s="141">
        <f t="shared" si="7"/>
        <v>-8.2309426242992991</v>
      </c>
      <c r="Q26" s="151">
        <v>1.0208976166289641</v>
      </c>
      <c r="R26" s="141">
        <f t="shared" si="8"/>
        <v>1.0188155410382571</v>
      </c>
      <c r="T26" s="11"/>
    </row>
    <row r="27" spans="1:20" x14ac:dyDescent="0.2">
      <c r="A27" s="10" t="str">
        <f>name!$D23</f>
        <v>63 Community and civil enforcement occupations</v>
      </c>
      <c r="B27" s="151">
        <v>5.9874908362809034</v>
      </c>
      <c r="C27" s="141">
        <f t="shared" si="0"/>
        <v>0.10732416799275457</v>
      </c>
      <c r="E27" s="151">
        <v>6.7792745048433209</v>
      </c>
      <c r="F27" s="141">
        <f t="shared" si="1"/>
        <v>0.11408195435633253</v>
      </c>
      <c r="H27" s="151">
        <f t="shared" si="3"/>
        <v>0.79178366856241755</v>
      </c>
      <c r="I27" s="141">
        <f t="shared" si="4"/>
        <v>13.223964599071181</v>
      </c>
      <c r="K27" s="207">
        <f t="shared" si="2"/>
        <v>0.39020491702134169</v>
      </c>
      <c r="L27" s="141">
        <f t="shared" si="5"/>
        <v>6.5170023251962972</v>
      </c>
      <c r="N27" s="151">
        <f t="shared" si="6"/>
        <v>0.14793606479678367</v>
      </c>
      <c r="O27" s="141">
        <f t="shared" si="7"/>
        <v>2.4707522540222095</v>
      </c>
      <c r="Q27" s="151">
        <v>0.25364268674429219</v>
      </c>
      <c r="R27" s="141">
        <f t="shared" si="8"/>
        <v>4.2362100198526722</v>
      </c>
      <c r="T27" s="172"/>
    </row>
    <row r="28" spans="1:20" x14ac:dyDescent="0.2">
      <c r="A28" s="10" t="str">
        <f>name!$D24</f>
        <v>71 Sales occupations</v>
      </c>
      <c r="B28" s="151">
        <v>317.69954976380126</v>
      </c>
      <c r="C28" s="141">
        <f t="shared" si="0"/>
        <v>5.694679254198534</v>
      </c>
      <c r="E28" s="151">
        <v>277.14301287313759</v>
      </c>
      <c r="F28" s="141">
        <f t="shared" si="1"/>
        <v>4.6637758247112728</v>
      </c>
      <c r="H28" s="151">
        <f t="shared" si="3"/>
        <v>-40.556536890663665</v>
      </c>
      <c r="I28" s="141">
        <f t="shared" si="4"/>
        <v>-12.765689130128155</v>
      </c>
      <c r="K28" s="207">
        <f t="shared" si="2"/>
        <v>20.704487045245095</v>
      </c>
      <c r="L28" s="141">
        <f t="shared" si="5"/>
        <v>6.5170023251962972</v>
      </c>
      <c r="N28" s="151">
        <f>H28-(K28+Q28)</f>
        <v>-42.364815864533227</v>
      </c>
      <c r="O28" s="141">
        <f t="shared" si="7"/>
        <v>-13.334868084021528</v>
      </c>
      <c r="Q28" s="151">
        <v>-18.896208071375536</v>
      </c>
      <c r="R28" s="141">
        <f t="shared" si="8"/>
        <v>-5.9478233713029249</v>
      </c>
      <c r="T28" s="11"/>
    </row>
    <row r="29" spans="1:20" x14ac:dyDescent="0.2">
      <c r="A29" s="10" t="str">
        <f>name!$D25</f>
        <v>72 Customer service occupations</v>
      </c>
      <c r="B29" s="151">
        <v>78.177419451183141</v>
      </c>
      <c r="C29" s="141">
        <f t="shared" si="0"/>
        <v>1.4013092842794932</v>
      </c>
      <c r="E29" s="151">
        <v>84.966448991555723</v>
      </c>
      <c r="F29" s="141">
        <f t="shared" si="1"/>
        <v>1.4298194517347309</v>
      </c>
      <c r="H29" s="151">
        <f t="shared" si="3"/>
        <v>6.7890295403725816</v>
      </c>
      <c r="I29" s="141">
        <f t="shared" si="4"/>
        <v>8.6841310291802429</v>
      </c>
      <c r="K29" s="207">
        <f t="shared" si="2"/>
        <v>5.0948242434120674</v>
      </c>
      <c r="L29" s="141">
        <f t="shared" si="5"/>
        <v>6.5170023251962972</v>
      </c>
      <c r="N29" s="151">
        <f t="shared" si="6"/>
        <v>2.1005964123907441</v>
      </c>
      <c r="O29" s="141">
        <f t="shared" si="7"/>
        <v>2.6869605406999062</v>
      </c>
      <c r="Q29" s="151">
        <v>-0.40639111543022965</v>
      </c>
      <c r="R29" s="141">
        <f t="shared" si="8"/>
        <v>-0.51983183671596533</v>
      </c>
      <c r="T29" s="11"/>
    </row>
    <row r="30" spans="1:20" x14ac:dyDescent="0.2">
      <c r="A30" s="10" t="str">
        <f>name!$D26</f>
        <v>81 Process, plant and machine operatives</v>
      </c>
      <c r="B30" s="151">
        <v>35.441770143492811</v>
      </c>
      <c r="C30" s="141">
        <f t="shared" si="0"/>
        <v>0.63528422787591254</v>
      </c>
      <c r="E30" s="151">
        <v>31.110415718942523</v>
      </c>
      <c r="F30" s="141">
        <f t="shared" si="1"/>
        <v>0.52352755792958672</v>
      </c>
      <c r="H30" s="151">
        <f t="shared" si="3"/>
        <v>-4.3313544245502875</v>
      </c>
      <c r="I30" s="141">
        <f t="shared" si="4"/>
        <v>-12.221044284791549</v>
      </c>
      <c r="K30" s="207">
        <f t="shared" si="2"/>
        <v>2.3097409843421537</v>
      </c>
      <c r="L30" s="141">
        <f t="shared" si="5"/>
        <v>6.5170023251962972</v>
      </c>
      <c r="N30" s="151">
        <f t="shared" si="6"/>
        <v>-7.1439077030980025</v>
      </c>
      <c r="O30" s="141">
        <f t="shared" si="7"/>
        <v>-20.156746331163824</v>
      </c>
      <c r="Q30" s="151">
        <v>0.50281229420556106</v>
      </c>
      <c r="R30" s="141">
        <f t="shared" si="8"/>
        <v>1.4186997211759711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182.28942507528438</v>
      </c>
      <c r="C31" s="141">
        <f t="shared" si="0"/>
        <v>3.2674890726404144</v>
      </c>
      <c r="E31" s="151">
        <v>183.48227720234144</v>
      </c>
      <c r="F31" s="141">
        <f t="shared" si="1"/>
        <v>3.0876485025114411</v>
      </c>
      <c r="H31" s="151">
        <f t="shared" si="3"/>
        <v>1.1928521270570513</v>
      </c>
      <c r="I31" s="141">
        <f t="shared" si="4"/>
        <v>0.65437264205776557</v>
      </c>
      <c r="K31" s="207">
        <f t="shared" si="2"/>
        <v>11.879806070743246</v>
      </c>
      <c r="L31" s="141">
        <f t="shared" si="5"/>
        <v>6.5170023251962972</v>
      </c>
      <c r="N31" s="151">
        <f t="shared" si="6"/>
        <v>-13.587634971821286</v>
      </c>
      <c r="O31" s="141">
        <f t="shared" si="7"/>
        <v>-7.4538799857477622</v>
      </c>
      <c r="Q31" s="151">
        <v>2.9006810281350917</v>
      </c>
      <c r="R31" s="141">
        <f t="shared" si="8"/>
        <v>1.5912503026092317</v>
      </c>
      <c r="T31" s="11"/>
    </row>
    <row r="32" spans="1:20" x14ac:dyDescent="0.2">
      <c r="A32" s="10" t="str">
        <f>name!$D28</f>
        <v>91 Elementary trades and related occupations</v>
      </c>
      <c r="B32" s="151">
        <v>44.128253668782335</v>
      </c>
      <c r="C32" s="141">
        <f t="shared" si="0"/>
        <v>0.79098711621862638</v>
      </c>
      <c r="E32" s="151">
        <v>35.858471480040542</v>
      </c>
      <c r="F32" s="141">
        <f t="shared" si="1"/>
        <v>0.60342806649166392</v>
      </c>
      <c r="H32" s="151">
        <f t="shared" si="3"/>
        <v>-8.269782188741793</v>
      </c>
      <c r="I32" s="141">
        <f t="shared" si="4"/>
        <v>-18.740334142413818</v>
      </c>
      <c r="K32" s="207">
        <f t="shared" si="2"/>
        <v>2.8758393176630652</v>
      </c>
      <c r="L32" s="141">
        <f t="shared" si="5"/>
        <v>6.5170023251962972</v>
      </c>
      <c r="N32" s="151">
        <f>H32-(K32+Q32)</f>
        <v>-11.044682122029442</v>
      </c>
      <c r="O32" s="141">
        <f t="shared" si="7"/>
        <v>-25.028595522788127</v>
      </c>
      <c r="Q32" s="151">
        <v>-0.10093938437541555</v>
      </c>
      <c r="R32" s="141">
        <f t="shared" si="8"/>
        <v>-0.22874094482198629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502.24128876221681</v>
      </c>
      <c r="C33" s="141">
        <f t="shared" si="0"/>
        <v>9.0025404500652275</v>
      </c>
      <c r="E33" s="151">
        <v>487.73972763059663</v>
      </c>
      <c r="F33" s="141">
        <f t="shared" si="1"/>
        <v>8.2077073742287947</v>
      </c>
      <c r="H33" s="151">
        <f t="shared" ref="H33" si="9">E33-B33</f>
        <v>-14.501561131620178</v>
      </c>
      <c r="I33" s="141">
        <f>IF(B33&lt;&gt;0,((E33/B33)-1)*100,0)</f>
        <v>-2.8873693692845426</v>
      </c>
      <c r="K33" s="207">
        <f t="shared" si="2"/>
        <v>32.731076466729519</v>
      </c>
      <c r="L33" s="141">
        <f t="shared" ref="L33" si="10">IF(B33&lt;&gt;0,K33/B33*100,0)</f>
        <v>6.5170023251962972</v>
      </c>
      <c r="N33" s="151">
        <f>H33-(K33+Q33)</f>
        <v>-54.196728698607167</v>
      </c>
      <c r="O33" s="141">
        <f t="shared" ref="O33" si="11">IF(B33&lt;&gt;0,N33/B33*100,0)</f>
        <v>-10.790974360585931</v>
      </c>
      <c r="Q33" s="151">
        <v>6.9640911002574688</v>
      </c>
      <c r="R33" s="141">
        <f t="shared" ref="R33" si="12">IF(B33&lt;&gt;0,Q33/B33*100,0)</f>
        <v>1.3866026661050914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5578.8839999999982</v>
      </c>
      <c r="C35" s="147">
        <f>B35/B$35*100</f>
        <v>100</v>
      </c>
      <c r="D35" s="145"/>
      <c r="E35" s="152">
        <f>SUM(E8:E33)</f>
        <v>5942.4600000000019</v>
      </c>
      <c r="F35" s="147">
        <f t="shared" ref="F35" si="13">E35/E$35*100</f>
        <v>100</v>
      </c>
      <c r="G35" s="145"/>
      <c r="H35" s="152">
        <f>E35-B35</f>
        <v>363.57600000000366</v>
      </c>
      <c r="I35" s="147">
        <f>IF(B35&lt;&gt;0,((E35/B35)-1)*100,0)</f>
        <v>6.5170023251962972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London Enterprise Panel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527.26635155430517</v>
      </c>
      <c r="C44" s="141">
        <f t="shared" ref="C44:C68" si="15">B44/B$71*100</f>
        <v>8.8728632848063764</v>
      </c>
      <c r="E44" s="151">
        <v>543.87012541853289</v>
      </c>
      <c r="F44" s="141">
        <f t="shared" ref="F44:F68" si="16">E44/E$71*100</f>
        <v>8.3855725910473264</v>
      </c>
      <c r="H44" s="151">
        <f>E44-B44</f>
        <v>16.603773864227719</v>
      </c>
      <c r="I44" s="141">
        <f>IF(B44&gt;0,((E44/B44)-1)*100,0)</f>
        <v>3.1490296726279121</v>
      </c>
      <c r="K44" s="151">
        <f>(($E$71/$B$71)-1)*B44</f>
        <v>48.208395713541208</v>
      </c>
      <c r="L44" s="141">
        <f>IF(B44&gt;0,K44/B44*100,0)</f>
        <v>9.1430821578941668</v>
      </c>
      <c r="N44" s="151">
        <f>H44-(K44+Q44)</f>
        <v>-25.999770676945829</v>
      </c>
      <c r="O44" s="141">
        <f>IF(B44&gt;0,N44/B44*100,0)</f>
        <v>-4.9310506161264138</v>
      </c>
      <c r="Q44" s="151">
        <v>-5.6048511723676633</v>
      </c>
      <c r="R44" s="141">
        <f>IF(B44&gt;0,Q44/B44*100,0)</f>
        <v>-1.0630018691398324</v>
      </c>
      <c r="T44" s="151"/>
    </row>
    <row r="45" spans="1:20" x14ac:dyDescent="0.2">
      <c r="A45" s="135" t="str">
        <f t="shared" si="14"/>
        <v>12 Other managers and proprietors</v>
      </c>
      <c r="B45" s="151">
        <v>198.30089131572618</v>
      </c>
      <c r="C45" s="141">
        <f t="shared" si="15"/>
        <v>3.3370168468231354</v>
      </c>
      <c r="E45" s="151">
        <v>282.03173943676416</v>
      </c>
      <c r="F45" s="141">
        <f t="shared" si="16"/>
        <v>4.3484602545623501</v>
      </c>
      <c r="H45" s="151">
        <f t="shared" ref="H45:H71" si="17">E45-B45</f>
        <v>83.73084812103798</v>
      </c>
      <c r="I45" s="141">
        <f t="shared" ref="I45:I71" si="18">IF(B45&gt;0,((E45/B45)-1)*100,0)</f>
        <v>42.224141084532654</v>
      </c>
      <c r="K45" s="151">
        <f t="shared" ref="K45:K68" si="19">(($E$71/$B$71)-1)*B45</f>
        <v>18.130813412833263</v>
      </c>
      <c r="L45" s="141">
        <f t="shared" ref="L45:L68" si="20">IF(B45&gt;0,K45/B45*100,0)</f>
        <v>9.1430821578941668</v>
      </c>
      <c r="N45" s="151">
        <f t="shared" ref="N45:N68" si="21">H45-(K45+Q45)</f>
        <v>63.058798164589675</v>
      </c>
      <c r="O45" s="141">
        <f t="shared" ref="O45:O68" si="22">IF(B45&gt;0,N45/B45*100,0)</f>
        <v>31.799553570432597</v>
      </c>
      <c r="Q45" s="151">
        <v>2.5412365436150419</v>
      </c>
      <c r="R45" s="141">
        <f>IF(B45&gt;0,Q45/B45*100,0)</f>
        <v>1.2815053562058853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424.08252593346862</v>
      </c>
      <c r="C46" s="141">
        <f t="shared" si="15"/>
        <v>7.1364809512132767</v>
      </c>
      <c r="E46" s="151">
        <v>511.84607408108963</v>
      </c>
      <c r="F46" s="141">
        <f t="shared" si="16"/>
        <v>7.8918149923138001</v>
      </c>
      <c r="H46" s="151">
        <f t="shared" si="17"/>
        <v>87.763548147621009</v>
      </c>
      <c r="I46" s="141">
        <f t="shared" si="18"/>
        <v>20.694922044816732</v>
      </c>
      <c r="K46" s="151">
        <f t="shared" si="19"/>
        <v>38.774213763369872</v>
      </c>
      <c r="L46" s="141">
        <f t="shared" si="20"/>
        <v>9.1430821578941668</v>
      </c>
      <c r="N46" s="151">
        <f t="shared" si="21"/>
        <v>40.499675054399162</v>
      </c>
      <c r="O46" s="141">
        <f t="shared" si="22"/>
        <v>9.549951383932493</v>
      </c>
      <c r="Q46" s="151">
        <v>8.4896593298519765</v>
      </c>
      <c r="R46" s="141">
        <f t="shared" ref="R46:R68" si="23">IF(B46&gt;0,Q46/B46*100,0)</f>
        <v>2.001888502990067</v>
      </c>
      <c r="T46" s="151"/>
    </row>
    <row r="47" spans="1:20" x14ac:dyDescent="0.2">
      <c r="A47" s="135" t="str">
        <f t="shared" si="14"/>
        <v>22 Health professionals</v>
      </c>
      <c r="B47" s="151">
        <v>290.2127010075871</v>
      </c>
      <c r="C47" s="141">
        <f t="shared" si="15"/>
        <v>4.8837131593243708</v>
      </c>
      <c r="E47" s="151">
        <v>314.99337362934591</v>
      </c>
      <c r="F47" s="141">
        <f t="shared" si="16"/>
        <v>4.8566738212272549</v>
      </c>
      <c r="H47" s="151">
        <f t="shared" si="17"/>
        <v>24.780672621758811</v>
      </c>
      <c r="I47" s="141">
        <f t="shared" si="18"/>
        <v>8.5387967293378164</v>
      </c>
      <c r="K47" s="151">
        <f t="shared" si="19"/>
        <v>26.53438568576744</v>
      </c>
      <c r="L47" s="141">
        <f t="shared" si="20"/>
        <v>9.1430821578941668</v>
      </c>
      <c r="N47" s="151">
        <f t="shared" si="21"/>
        <v>7.4113638825755928</v>
      </c>
      <c r="O47" s="141">
        <f t="shared" si="22"/>
        <v>2.5537696513088983</v>
      </c>
      <c r="Q47" s="151">
        <v>-9.1650769465842234</v>
      </c>
      <c r="R47" s="141">
        <f t="shared" si="23"/>
        <v>-3.1580550798652394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370.94326117225688</v>
      </c>
      <c r="C48" s="141">
        <f t="shared" si="15"/>
        <v>6.2422508720674053</v>
      </c>
      <c r="E48" s="151">
        <v>405.6220123351809</v>
      </c>
      <c r="F48" s="141">
        <f t="shared" si="16"/>
        <v>6.2540166668390569</v>
      </c>
      <c r="H48" s="151">
        <f t="shared" si="17"/>
        <v>34.678751162924016</v>
      </c>
      <c r="I48" s="141">
        <f t="shared" si="18"/>
        <v>9.3488020387085804</v>
      </c>
      <c r="K48" s="151">
        <f t="shared" si="19"/>
        <v>33.915647128151377</v>
      </c>
      <c r="L48" s="141">
        <f t="shared" si="20"/>
        <v>9.1430821578941668</v>
      </c>
      <c r="N48" s="151">
        <f t="shared" si="21"/>
        <v>25.926225159568666</v>
      </c>
      <c r="O48" s="141">
        <f t="shared" si="22"/>
        <v>6.9892697545270055</v>
      </c>
      <c r="Q48" s="151">
        <v>-25.163121124796028</v>
      </c>
      <c r="R48" s="141">
        <f t="shared" si="23"/>
        <v>-6.783549873712599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730.71274990347445</v>
      </c>
      <c r="C49" s="141">
        <f t="shared" si="15"/>
        <v>12.296468969138608</v>
      </c>
      <c r="E49" s="151">
        <v>911.78004924672405</v>
      </c>
      <c r="F49" s="141">
        <f t="shared" si="16"/>
        <v>14.058131588204667</v>
      </c>
      <c r="H49" s="151">
        <f t="shared" si="17"/>
        <v>181.0672993432496</v>
      </c>
      <c r="I49" s="141">
        <f t="shared" si="18"/>
        <v>24.77954563775824</v>
      </c>
      <c r="K49" s="151">
        <f t="shared" si="19"/>
        <v>66.809667061882394</v>
      </c>
      <c r="L49" s="141">
        <f t="shared" si="20"/>
        <v>9.1430821578941668</v>
      </c>
      <c r="N49" s="151">
        <f t="shared" si="21"/>
        <v>110.27571094368855</v>
      </c>
      <c r="O49" s="141">
        <f t="shared" si="22"/>
        <v>15.091526863087545</v>
      </c>
      <c r="Q49" s="151">
        <v>3.9819213376786493</v>
      </c>
      <c r="R49" s="141">
        <f t="shared" si="23"/>
        <v>0.5449366167765175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105.55672625142142</v>
      </c>
      <c r="C50" s="141">
        <f t="shared" si="15"/>
        <v>1.7763136184580357</v>
      </c>
      <c r="E50" s="151">
        <v>103.82788021240324</v>
      </c>
      <c r="F50" s="141">
        <f t="shared" si="16"/>
        <v>1.6008531923419471</v>
      </c>
      <c r="H50" s="151">
        <f t="shared" si="17"/>
        <v>-1.7288460390181797</v>
      </c>
      <c r="I50" s="141">
        <f t="shared" si="18"/>
        <v>-1.6378359773116746</v>
      </c>
      <c r="K50" s="151">
        <f t="shared" si="19"/>
        <v>9.6511382043509002</v>
      </c>
      <c r="L50" s="141">
        <f t="shared" si="20"/>
        <v>9.1430821578941668</v>
      </c>
      <c r="N50" s="151">
        <f t="shared" si="21"/>
        <v>-12.780375146176038</v>
      </c>
      <c r="O50" s="141">
        <f t="shared" si="22"/>
        <v>-12.107589539803426</v>
      </c>
      <c r="Q50" s="151">
        <v>1.4003909028069577</v>
      </c>
      <c r="R50" s="141">
        <f t="shared" si="23"/>
        <v>1.3266714045975825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109.79834431063858</v>
      </c>
      <c r="C51" s="141">
        <f t="shared" si="15"/>
        <v>1.8476917692443626</v>
      </c>
      <c r="E51" s="151">
        <v>113.16240755202507</v>
      </c>
      <c r="F51" s="141">
        <f t="shared" si="16"/>
        <v>1.7447760756760491</v>
      </c>
      <c r="H51" s="151">
        <f t="shared" si="17"/>
        <v>3.3640632413864893</v>
      </c>
      <c r="I51" s="141">
        <f t="shared" si="18"/>
        <v>3.063856074066984</v>
      </c>
      <c r="K51" s="151">
        <f t="shared" si="19"/>
        <v>10.038952828329201</v>
      </c>
      <c r="L51" s="141">
        <f t="shared" si="20"/>
        <v>9.1430821578941668</v>
      </c>
      <c r="N51" s="151">
        <f t="shared" si="21"/>
        <v>-3.4976898146397755</v>
      </c>
      <c r="O51" s="141">
        <f t="shared" si="22"/>
        <v>-3.1855578848659172</v>
      </c>
      <c r="Q51" s="151">
        <v>-3.1771997723029357</v>
      </c>
      <c r="R51" s="141">
        <f t="shared" si="23"/>
        <v>-2.8936681989612576</v>
      </c>
      <c r="T51" s="151"/>
    </row>
    <row r="52" spans="1:20" x14ac:dyDescent="0.2">
      <c r="A52" s="135" t="str">
        <f t="shared" si="14"/>
        <v>33 Protective service occupations</v>
      </c>
      <c r="B52" s="151">
        <v>76.667055782533239</v>
      </c>
      <c r="C52" s="141">
        <f t="shared" si="15"/>
        <v>1.2901568674005919</v>
      </c>
      <c r="E52" s="151">
        <v>102.64847903795562</v>
      </c>
      <c r="F52" s="141">
        <f t="shared" si="16"/>
        <v>1.5826687881982444</v>
      </c>
      <c r="H52" s="151">
        <f t="shared" si="17"/>
        <v>25.981423255422385</v>
      </c>
      <c r="I52" s="141">
        <f t="shared" si="18"/>
        <v>33.888640942621961</v>
      </c>
      <c r="K52" s="151">
        <f t="shared" si="19"/>
        <v>7.0097318982355645</v>
      </c>
      <c r="L52" s="141">
        <f t="shared" si="20"/>
        <v>9.1430821578941668</v>
      </c>
      <c r="N52" s="151">
        <f t="shared" si="21"/>
        <v>21.968813195244483</v>
      </c>
      <c r="O52" s="141">
        <f t="shared" si="22"/>
        <v>28.654828297514396</v>
      </c>
      <c r="Q52" s="151">
        <v>-2.9971218380576632</v>
      </c>
      <c r="R52" s="141">
        <f t="shared" si="23"/>
        <v>-3.9092695127865937</v>
      </c>
      <c r="T52" s="151"/>
    </row>
    <row r="53" spans="1:20" x14ac:dyDescent="0.2">
      <c r="A53" s="135" t="str">
        <f t="shared" si="14"/>
        <v>34 Culture, media and sports occupations</v>
      </c>
      <c r="B53" s="151">
        <v>244.55647229663202</v>
      </c>
      <c r="C53" s="141">
        <f t="shared" si="15"/>
        <v>4.1154079673507589</v>
      </c>
      <c r="E53" s="151">
        <v>278.65800589888164</v>
      </c>
      <c r="F53" s="141">
        <f t="shared" si="16"/>
        <v>4.2964428957066971</v>
      </c>
      <c r="H53" s="151">
        <f t="shared" si="17"/>
        <v>34.101533602249617</v>
      </c>
      <c r="I53" s="141">
        <f t="shared" si="18"/>
        <v>13.94423679815211</v>
      </c>
      <c r="K53" s="151">
        <f t="shared" si="19"/>
        <v>22.359999184528753</v>
      </c>
      <c r="L53" s="141">
        <f t="shared" si="20"/>
        <v>9.1430821578941668</v>
      </c>
      <c r="N53" s="151">
        <f t="shared" si="21"/>
        <v>3.4062307357975001</v>
      </c>
      <c r="O53" s="141">
        <f t="shared" si="22"/>
        <v>1.3928197049170512</v>
      </c>
      <c r="Q53" s="151">
        <v>8.3353036819233619</v>
      </c>
      <c r="R53" s="141">
        <f t="shared" si="23"/>
        <v>3.4083349353408852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550.65273571246337</v>
      </c>
      <c r="C54" s="141">
        <f t="shared" si="15"/>
        <v>9.2664104716306586</v>
      </c>
      <c r="E54" s="151">
        <v>554.44316405881796</v>
      </c>
      <c r="F54" s="141">
        <f t="shared" si="16"/>
        <v>8.548591258340057</v>
      </c>
      <c r="H54" s="151">
        <f t="shared" si="17"/>
        <v>3.790428346354588</v>
      </c>
      <c r="I54" s="141">
        <f t="shared" si="18"/>
        <v>0.68835185962534684</v>
      </c>
      <c r="K54" s="151">
        <f t="shared" si="19"/>
        <v>50.346632030882361</v>
      </c>
      <c r="L54" s="141">
        <f t="shared" si="20"/>
        <v>9.1430821578941668</v>
      </c>
      <c r="N54" s="151">
        <f t="shared" si="21"/>
        <v>-37.778129312712196</v>
      </c>
      <c r="O54" s="141">
        <f t="shared" si="22"/>
        <v>-6.8606086672452227</v>
      </c>
      <c r="Q54" s="151">
        <v>-8.7780743718155776</v>
      </c>
      <c r="R54" s="141">
        <f t="shared" si="23"/>
        <v>-1.5941216310235971</v>
      </c>
      <c r="T54" s="151"/>
    </row>
    <row r="55" spans="1:20" x14ac:dyDescent="0.2">
      <c r="A55" s="135" t="str">
        <f t="shared" si="14"/>
        <v>41 Administrative occupations</v>
      </c>
      <c r="B55" s="151">
        <v>404.22103532238992</v>
      </c>
      <c r="C55" s="141">
        <f t="shared" si="15"/>
        <v>6.8022508409377567</v>
      </c>
      <c r="E55" s="151">
        <v>335.9746425055842</v>
      </c>
      <c r="F55" s="141">
        <f t="shared" si="16"/>
        <v>5.1801700843812286</v>
      </c>
      <c r="H55" s="151">
        <f t="shared" si="17"/>
        <v>-68.246392816805724</v>
      </c>
      <c r="I55" s="141">
        <f t="shared" si="18"/>
        <v>-16.883434273126142</v>
      </c>
      <c r="K55" s="151">
        <f t="shared" si="19"/>
        <v>36.958261359016511</v>
      </c>
      <c r="L55" s="141">
        <f t="shared" si="20"/>
        <v>9.1430821578941668</v>
      </c>
      <c r="N55" s="151">
        <f t="shared" si="21"/>
        <v>-99.3251103277006</v>
      </c>
      <c r="O55" s="141">
        <f t="shared" si="22"/>
        <v>-24.571979597371278</v>
      </c>
      <c r="Q55" s="151">
        <v>-5.8795438481216413</v>
      </c>
      <c r="R55" s="141">
        <f t="shared" si="23"/>
        <v>-1.4545368336490359</v>
      </c>
      <c r="T55" s="151"/>
    </row>
    <row r="56" spans="1:20" x14ac:dyDescent="0.2">
      <c r="A56" s="135" t="str">
        <f t="shared" si="14"/>
        <v>42 Secretarial and related occupations</v>
      </c>
      <c r="B56" s="151">
        <v>88.804551638508045</v>
      </c>
      <c r="C56" s="141">
        <f t="shared" si="15"/>
        <v>1.494407225938551</v>
      </c>
      <c r="E56" s="151">
        <v>78.579207579994289</v>
      </c>
      <c r="F56" s="141">
        <f t="shared" si="16"/>
        <v>1.2115606622112962</v>
      </c>
      <c r="H56" s="151">
        <f t="shared" si="17"/>
        <v>-10.225344058513755</v>
      </c>
      <c r="I56" s="141">
        <f t="shared" si="18"/>
        <v>-11.514436895236535</v>
      </c>
      <c r="K56" s="151">
        <f t="shared" si="19"/>
        <v>8.1194731162583409</v>
      </c>
      <c r="L56" s="141">
        <f t="shared" si="20"/>
        <v>9.1430821578941668</v>
      </c>
      <c r="N56" s="151">
        <f t="shared" si="21"/>
        <v>-19.424827914787851</v>
      </c>
      <c r="O56" s="141">
        <f t="shared" si="22"/>
        <v>-21.873685026708387</v>
      </c>
      <c r="Q56" s="151">
        <v>1.0800107400157559</v>
      </c>
      <c r="R56" s="141">
        <f t="shared" si="23"/>
        <v>1.2161659735776811</v>
      </c>
      <c r="T56" s="151"/>
    </row>
    <row r="57" spans="1:20" x14ac:dyDescent="0.2">
      <c r="A57" s="135" t="str">
        <f t="shared" si="14"/>
        <v>51 Skilled agricultural and related trades</v>
      </c>
      <c r="B57" s="151">
        <v>25.232720727221196</v>
      </c>
      <c r="C57" s="141">
        <f t="shared" si="15"/>
        <v>0.42461742657453627</v>
      </c>
      <c r="E57" s="151">
        <v>32.483649888364113</v>
      </c>
      <c r="F57" s="141">
        <f t="shared" si="16"/>
        <v>0.50084384383390057</v>
      </c>
      <c r="H57" s="151">
        <f t="shared" si="17"/>
        <v>7.250929161142917</v>
      </c>
      <c r="I57" s="141">
        <f t="shared" si="18"/>
        <v>28.736216120049928</v>
      </c>
      <c r="K57" s="151">
        <f t="shared" si="19"/>
        <v>2.3070483867618243</v>
      </c>
      <c r="L57" s="141">
        <f t="shared" si="20"/>
        <v>9.1430821578941668</v>
      </c>
      <c r="N57" s="151">
        <f t="shared" si="21"/>
        <v>4.0224505903899459</v>
      </c>
      <c r="O57" s="141">
        <f t="shared" si="22"/>
        <v>15.941406532710936</v>
      </c>
      <c r="Q57" s="151">
        <v>0.92143018399114696</v>
      </c>
      <c r="R57" s="141">
        <f t="shared" si="23"/>
        <v>3.6517274294448279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111.16234883430721</v>
      </c>
      <c r="C58" s="141">
        <f t="shared" si="15"/>
        <v>1.8706453023547014</v>
      </c>
      <c r="E58" s="151">
        <v>111.95529998223323</v>
      </c>
      <c r="F58" s="141">
        <f t="shared" si="16"/>
        <v>1.7261644850064886</v>
      </c>
      <c r="H58" s="151">
        <f t="shared" si="17"/>
        <v>0.79295114792601851</v>
      </c>
      <c r="I58" s="141">
        <f t="shared" si="18"/>
        <v>0.71332708982962956</v>
      </c>
      <c r="K58" s="151">
        <f t="shared" si="19"/>
        <v>10.163664882565616</v>
      </c>
      <c r="L58" s="141">
        <f t="shared" si="20"/>
        <v>9.143082157894165</v>
      </c>
      <c r="N58" s="151">
        <f t="shared" si="21"/>
        <v>-12.682584367611327</v>
      </c>
      <c r="O58" s="141">
        <f t="shared" si="22"/>
        <v>-11.409064760331148</v>
      </c>
      <c r="Q58" s="151">
        <v>3.3118706329717291</v>
      </c>
      <c r="R58" s="141">
        <f t="shared" si="23"/>
        <v>2.979309692266606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112.26482770161384</v>
      </c>
      <c r="C59" s="141">
        <f t="shared" si="15"/>
        <v>1.8891978692597646</v>
      </c>
      <c r="E59" s="151">
        <v>137.47855644426375</v>
      </c>
      <c r="F59" s="141">
        <f t="shared" si="16"/>
        <v>2.1196906410121548</v>
      </c>
      <c r="H59" s="151">
        <f t="shared" si="17"/>
        <v>25.213728742649906</v>
      </c>
      <c r="I59" s="141">
        <f t="shared" si="18"/>
        <v>22.459152397815018</v>
      </c>
      <c r="K59" s="151">
        <f t="shared" si="19"/>
        <v>10.264465431176882</v>
      </c>
      <c r="L59" s="141">
        <f t="shared" si="20"/>
        <v>9.143082157894165</v>
      </c>
      <c r="N59" s="151">
        <f t="shared" si="21"/>
        <v>0.51501597496250184</v>
      </c>
      <c r="O59" s="141">
        <f t="shared" si="22"/>
        <v>0.4587509601238165</v>
      </c>
      <c r="Q59" s="151">
        <v>14.43424733651052</v>
      </c>
      <c r="R59" s="141">
        <f t="shared" si="23"/>
        <v>12.857319279797036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113.18691855391438</v>
      </c>
      <c r="C60" s="141">
        <f t="shared" si="15"/>
        <v>1.904714858053977</v>
      </c>
      <c r="E60" s="151">
        <v>126.69532475480673</v>
      </c>
      <c r="F60" s="141">
        <f t="shared" si="16"/>
        <v>1.9534311465631102</v>
      </c>
      <c r="H60" s="151">
        <f t="shared" si="17"/>
        <v>13.508406200892352</v>
      </c>
      <c r="I60" s="141">
        <f t="shared" si="18"/>
        <v>11.934600193623869</v>
      </c>
      <c r="K60" s="151">
        <f t="shared" si="19"/>
        <v>10.348772955373148</v>
      </c>
      <c r="L60" s="141">
        <f t="shared" si="20"/>
        <v>9.1430821578941668</v>
      </c>
      <c r="N60" s="151">
        <f t="shared" si="21"/>
        <v>-5.3509988422980399</v>
      </c>
      <c r="O60" s="141">
        <f t="shared" si="22"/>
        <v>-4.7275771004837415</v>
      </c>
      <c r="Q60" s="151">
        <v>8.5106320878172461</v>
      </c>
      <c r="R60" s="141">
        <f t="shared" si="23"/>
        <v>7.5190951362134424</v>
      </c>
      <c r="T60" s="151"/>
    </row>
    <row r="61" spans="1:20" x14ac:dyDescent="0.2">
      <c r="A61" s="135" t="str">
        <f t="shared" si="14"/>
        <v>61 Caring personal service occupations</v>
      </c>
      <c r="B61" s="151">
        <v>252.25033654107759</v>
      </c>
      <c r="C61" s="141">
        <f t="shared" si="15"/>
        <v>4.2448806814194375</v>
      </c>
      <c r="E61" s="151">
        <v>288.77247065658844</v>
      </c>
      <c r="F61" s="141">
        <f t="shared" si="16"/>
        <v>4.4523911165803307</v>
      </c>
      <c r="H61" s="151">
        <f t="shared" si="17"/>
        <v>36.522134115510852</v>
      </c>
      <c r="I61" s="141">
        <f t="shared" si="18"/>
        <v>14.478527409046071</v>
      </c>
      <c r="K61" s="151">
        <f t="shared" si="19"/>
        <v>23.063455513515255</v>
      </c>
      <c r="L61" s="141">
        <f t="shared" si="20"/>
        <v>9.1430821578941668</v>
      </c>
      <c r="N61" s="151">
        <f t="shared" si="21"/>
        <v>20.328906955976635</v>
      </c>
      <c r="O61" s="141">
        <f t="shared" si="22"/>
        <v>8.0590207469024264</v>
      </c>
      <c r="Q61" s="151">
        <v>-6.8702283539810374</v>
      </c>
      <c r="R61" s="141">
        <f t="shared" si="23"/>
        <v>-2.7235754957505312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99.507817039003569</v>
      </c>
      <c r="C62" s="141">
        <f t="shared" si="15"/>
        <v>1.6745222860398479</v>
      </c>
      <c r="E62" s="151">
        <v>113.7952177370326</v>
      </c>
      <c r="F62" s="141">
        <f t="shared" si="16"/>
        <v>1.7545329560317242</v>
      </c>
      <c r="H62" s="151">
        <f t="shared" si="17"/>
        <v>14.287400698029032</v>
      </c>
      <c r="I62" s="141">
        <f t="shared" si="18"/>
        <v>14.358068665528933</v>
      </c>
      <c r="K62" s="151">
        <f t="shared" si="19"/>
        <v>9.0980814654031068</v>
      </c>
      <c r="L62" s="141">
        <f t="shared" si="20"/>
        <v>9.1430821578941668</v>
      </c>
      <c r="N62" s="151">
        <f t="shared" si="21"/>
        <v>1.7472427508554365</v>
      </c>
      <c r="O62" s="141">
        <f t="shared" si="22"/>
        <v>1.7558849172327622</v>
      </c>
      <c r="Q62" s="151">
        <v>3.4420764817704885</v>
      </c>
      <c r="R62" s="141">
        <f t="shared" si="23"/>
        <v>3.4591015904020037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6.7792745048433209</v>
      </c>
      <c r="C63" s="141">
        <f t="shared" si="15"/>
        <v>0.11408195435633253</v>
      </c>
      <c r="E63" s="151">
        <v>6.0306337494754647</v>
      </c>
      <c r="F63" s="141">
        <f t="shared" si="16"/>
        <v>9.2982340291867027E-2</v>
      </c>
      <c r="H63" s="151">
        <f t="shared" si="17"/>
        <v>-0.74864075536785624</v>
      </c>
      <c r="I63" s="141">
        <f t="shared" si="18"/>
        <v>-11.043080713622144</v>
      </c>
      <c r="K63" s="151">
        <f t="shared" si="19"/>
        <v>0.61983463768699776</v>
      </c>
      <c r="L63" s="141">
        <f t="shared" si="20"/>
        <v>9.1430821578941668</v>
      </c>
      <c r="N63" s="151">
        <f t="shared" si="21"/>
        <v>-1.412651887362028</v>
      </c>
      <c r="O63" s="141">
        <f t="shared" si="22"/>
        <v>-20.837803312917721</v>
      </c>
      <c r="Q63" s="151">
        <v>4.4176494307174005E-2</v>
      </c>
      <c r="R63" s="141">
        <f t="shared" si="23"/>
        <v>0.65164044140140609</v>
      </c>
      <c r="T63" s="151"/>
    </row>
    <row r="64" spans="1:20" x14ac:dyDescent="0.2">
      <c r="A64" s="135" t="str">
        <f t="shared" si="14"/>
        <v>71 Sales occupations</v>
      </c>
      <c r="B64" s="151">
        <v>277.14301287313759</v>
      </c>
      <c r="C64" s="141">
        <f t="shared" si="15"/>
        <v>4.6637758247112728</v>
      </c>
      <c r="E64" s="151">
        <v>243.71654201959009</v>
      </c>
      <c r="F64" s="141">
        <f t="shared" si="16"/>
        <v>3.7577036487738429</v>
      </c>
      <c r="H64" s="151">
        <f t="shared" si="17"/>
        <v>-33.426470853547499</v>
      </c>
      <c r="I64" s="141">
        <f t="shared" si="18"/>
        <v>-12.061090953373043</v>
      </c>
      <c r="K64" s="151">
        <f t="shared" si="19"/>
        <v>25.339413361854177</v>
      </c>
      <c r="L64" s="141">
        <f t="shared" si="20"/>
        <v>9.1430821578941668</v>
      </c>
      <c r="N64" s="151">
        <f t="shared" si="21"/>
        <v>-44.963911767319829</v>
      </c>
      <c r="O64" s="141">
        <f t="shared" si="22"/>
        <v>-16.224082758276896</v>
      </c>
      <c r="Q64" s="151">
        <v>-13.801972448081852</v>
      </c>
      <c r="R64" s="141">
        <f t="shared" si="23"/>
        <v>-4.980090352990322</v>
      </c>
      <c r="T64" s="151"/>
    </row>
    <row r="65" spans="1:20" x14ac:dyDescent="0.2">
      <c r="A65" s="135" t="str">
        <f t="shared" si="14"/>
        <v>72 Customer service occupations</v>
      </c>
      <c r="B65" s="151">
        <v>84.966448991555723</v>
      </c>
      <c r="C65" s="141">
        <f t="shared" si="15"/>
        <v>1.4298194517347309</v>
      </c>
      <c r="E65" s="151">
        <v>117.79879490268378</v>
      </c>
      <c r="F65" s="141">
        <f t="shared" si="16"/>
        <v>1.8162614558653787</v>
      </c>
      <c r="H65" s="151">
        <f t="shared" si="17"/>
        <v>32.832345911128058</v>
      </c>
      <c r="I65" s="141">
        <f t="shared" si="18"/>
        <v>38.641541809510073</v>
      </c>
      <c r="K65" s="151">
        <f t="shared" si="19"/>
        <v>7.7685522379431795</v>
      </c>
      <c r="L65" s="141">
        <f t="shared" si="20"/>
        <v>9.1430821578941668</v>
      </c>
      <c r="N65" s="151">
        <f t="shared" si="21"/>
        <v>26.147428863781929</v>
      </c>
      <c r="O65" s="141">
        <f t="shared" si="22"/>
        <v>30.773827992247337</v>
      </c>
      <c r="Q65" s="151">
        <v>-1.0836351905970498</v>
      </c>
      <c r="R65" s="141">
        <f t="shared" si="23"/>
        <v>-1.2753683406314245</v>
      </c>
      <c r="T65" s="151"/>
    </row>
    <row r="66" spans="1:20" x14ac:dyDescent="0.2">
      <c r="A66" s="135" t="str">
        <f t="shared" si="14"/>
        <v>81 Process, plant and machine operatives</v>
      </c>
      <c r="B66" s="151">
        <v>31.110415718942523</v>
      </c>
      <c r="C66" s="141">
        <f t="shared" si="15"/>
        <v>0.52352755792958672</v>
      </c>
      <c r="E66" s="151">
        <v>41.005277997965223</v>
      </c>
      <c r="F66" s="141">
        <f t="shared" si="16"/>
        <v>0.63223317332130125</v>
      </c>
      <c r="H66" s="151">
        <f t="shared" si="17"/>
        <v>9.8948622790226999</v>
      </c>
      <c r="I66" s="141">
        <f t="shared" si="18"/>
        <v>31.80562538416325</v>
      </c>
      <c r="K66" s="151">
        <f t="shared" si="19"/>
        <v>2.8444508688453363</v>
      </c>
      <c r="L66" s="141">
        <f t="shared" si="20"/>
        <v>9.1430821578941668</v>
      </c>
      <c r="N66" s="151">
        <f t="shared" si="21"/>
        <v>7.2310109887074878</v>
      </c>
      <c r="O66" s="141">
        <f t="shared" si="22"/>
        <v>23.24305484707704</v>
      </c>
      <c r="Q66" s="151">
        <v>-0.18059957853012418</v>
      </c>
      <c r="R66" s="141">
        <f t="shared" si="23"/>
        <v>-0.58051162080794905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183.48227720234144</v>
      </c>
      <c r="C67" s="141">
        <f t="shared" si="15"/>
        <v>3.0876485025114411</v>
      </c>
      <c r="E67" s="151">
        <v>201.81561565986826</v>
      </c>
      <c r="F67" s="141">
        <f t="shared" si="16"/>
        <v>3.111661067649929</v>
      </c>
      <c r="H67" s="151">
        <f t="shared" si="17"/>
        <v>18.333338457526821</v>
      </c>
      <c r="I67" s="141">
        <f t="shared" si="18"/>
        <v>9.9918851766315875</v>
      </c>
      <c r="K67" s="151">
        <f t="shared" si="19"/>
        <v>16.775935349785197</v>
      </c>
      <c r="L67" s="141">
        <f t="shared" si="20"/>
        <v>9.1430821578941668</v>
      </c>
      <c r="N67" s="151">
        <f t="shared" si="21"/>
        <v>3.8154463144576702</v>
      </c>
      <c r="O67" s="141">
        <f t="shared" si="22"/>
        <v>2.0794631354231856</v>
      </c>
      <c r="Q67" s="151">
        <v>-2.2580432067160454</v>
      </c>
      <c r="R67" s="141">
        <f t="shared" si="23"/>
        <v>-1.2306601166857711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35.858471480040542</v>
      </c>
      <c r="C68" s="141">
        <f t="shared" si="15"/>
        <v>0.60342806649166392</v>
      </c>
      <c r="E68" s="151">
        <v>27.26239962696652</v>
      </c>
      <c r="F68" s="141">
        <f t="shared" si="16"/>
        <v>0.42034085049650927</v>
      </c>
      <c r="H68" s="151">
        <f t="shared" si="17"/>
        <v>-8.5960718530740223</v>
      </c>
      <c r="I68" s="141">
        <f t="shared" si="18"/>
        <v>-23.972220505435505</v>
      </c>
      <c r="K68" s="151">
        <f t="shared" si="19"/>
        <v>3.2785695079851553</v>
      </c>
      <c r="L68" s="141">
        <f t="shared" si="20"/>
        <v>9.1430821578941668</v>
      </c>
      <c r="N68" s="151">
        <f t="shared" si="21"/>
        <v>-12.109692937106985</v>
      </c>
      <c r="O68" s="141">
        <f t="shared" si="22"/>
        <v>-33.770800698650675</v>
      </c>
      <c r="Q68" s="151">
        <v>0.23505157604780821</v>
      </c>
      <c r="R68" s="141">
        <f t="shared" si="23"/>
        <v>0.65549803532100381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487.73972763059663</v>
      </c>
      <c r="C69" s="141">
        <f t="shared" ref="C69" si="25">B69/B$71*100</f>
        <v>8.2077073742287947</v>
      </c>
      <c r="E69" s="151">
        <v>499.53705558686107</v>
      </c>
      <c r="F69" s="141">
        <f t="shared" ref="F69" si="26">E69/E$71*100</f>
        <v>7.7020304035234775</v>
      </c>
      <c r="H69" s="151">
        <f t="shared" ref="H69" si="27">E69-B69</f>
        <v>11.797327956264439</v>
      </c>
      <c r="I69" s="141">
        <f t="shared" ref="I69" si="28">IF(B69&gt;0,((E69/B69)-1)*100,0)</f>
        <v>2.4187752786870576</v>
      </c>
      <c r="K69" s="151">
        <f t="shared" ref="K69" si="29">(($E$71/$B$71)-1)*B69</f>
        <v>44.594444013954686</v>
      </c>
      <c r="L69" s="141">
        <f t="shared" ref="L69" si="30">IF(B69&gt;0,K69/B69*100,0)</f>
        <v>9.1430821578941668</v>
      </c>
      <c r="N69" s="151">
        <f t="shared" ref="N69" si="31">H69-(K69+Q69)</f>
        <v>-61.028576580344208</v>
      </c>
      <c r="O69" s="141">
        <f t="shared" ref="O69" si="32">IF(B69&gt;0,N69/B69*100,0)</f>
        <v>-12.512529351836173</v>
      </c>
      <c r="Q69" s="151">
        <v>28.231460522653961</v>
      </c>
      <c r="R69" s="141">
        <f t="shared" ref="R69" si="33">IF(B69&gt;0,Q69/B69*100,0)</f>
        <v>5.7882224726290596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5942.4600000000019</v>
      </c>
      <c r="C71" s="147">
        <f>B71/B$71*100</f>
        <v>100</v>
      </c>
      <c r="D71" s="145"/>
      <c r="E71" s="152">
        <f>SUM(E44:E69)</f>
        <v>6485.7839999999997</v>
      </c>
      <c r="F71" s="147">
        <f>E71/E$71*100</f>
        <v>100</v>
      </c>
      <c r="G71" s="145"/>
      <c r="H71" s="152">
        <f t="shared" si="17"/>
        <v>543.3239999999978</v>
      </c>
      <c r="I71" s="147">
        <f t="shared" si="18"/>
        <v>9.1430821578941668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London Enterprise Panel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London Enterprise Panel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London Enterprise Panel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London Enterprise Panel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527.26635155430472</v>
      </c>
      <c r="C7" s="11">
        <f t="shared" si="2"/>
        <v>543.87012541853301</v>
      </c>
      <c r="D7" s="11">
        <f t="shared" si="2"/>
        <v>16.603773864228184</v>
      </c>
      <c r="E7" s="11">
        <f t="shared" si="2"/>
        <v>268.86945687681515</v>
      </c>
      <c r="F7" s="11">
        <f t="shared" si="2"/>
        <v>285.47323074104327</v>
      </c>
      <c r="G7" s="200">
        <f>IF(B7&gt;0,(1+(E7/B7))^(1/($C$6-$B$6))-1,0)</f>
        <v>2.7851735236475328E-2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333.89342122818425</v>
      </c>
      <c r="R7" s="11">
        <v>322.69578742849353</v>
      </c>
      <c r="S7" s="345">
        <f>R7-Q7</f>
        <v>-11.19763379969072</v>
      </c>
      <c r="T7" s="345">
        <v>150.01801639880227</v>
      </c>
      <c r="U7" s="345">
        <f>SUM(S7:T7)</f>
        <v>138.82038259911155</v>
      </c>
      <c r="V7" s="346">
        <f>IF(Q7&gt;0,(1+(T7/Q7))^(1/($C$6-$B$6))-1,0)</f>
        <v>2.5047211020599702E-2</v>
      </c>
      <c r="X7" s="10" t="str">
        <f>name!B4</f>
        <v>Agriculture</v>
      </c>
      <c r="Y7" s="11">
        <v>1.0340000000000014</v>
      </c>
      <c r="Z7" s="11">
        <v>1.100000000000003</v>
      </c>
      <c r="AA7" s="345">
        <f>Z7-Y7</f>
        <v>6.6000000000001613E-2</v>
      </c>
      <c r="AB7" s="11">
        <v>0.49937938970017903</v>
      </c>
      <c r="AC7" s="345">
        <f>SUM(AA7:AB7)</f>
        <v>0.56537938970018065</v>
      </c>
      <c r="AD7" s="348">
        <f>IF(Y7&gt;0,(1+(AB7/Y7))^(1/($C$6-$B$6))-1,0)</f>
        <v>2.6617363914809733E-2</v>
      </c>
    </row>
    <row r="8" spans="1:30" x14ac:dyDescent="0.2">
      <c r="A8" s="10" t="str">
        <f>name!D5</f>
        <v>12 Other managers and proprietors</v>
      </c>
      <c r="B8" s="11">
        <f t="shared" si="2"/>
        <v>198.3008913157262</v>
      </c>
      <c r="C8" s="11">
        <f t="shared" si="2"/>
        <v>282.03173943676467</v>
      </c>
      <c r="D8" s="11">
        <f t="shared" si="2"/>
        <v>83.730848121038548</v>
      </c>
      <c r="E8" s="11">
        <f t="shared" si="2"/>
        <v>145.08055695739577</v>
      </c>
      <c r="F8" s="11">
        <f t="shared" si="2"/>
        <v>228.81140507843426</v>
      </c>
      <c r="G8" s="200">
        <f t="shared" ref="G8:G33" si="3">IF(B8&gt;0,(1+(E8/B8))^(1/($C$6-$B$6))-1,0)</f>
        <v>3.7281926325483328E-2</v>
      </c>
      <c r="H8" s="11"/>
      <c r="I8" s="10" t="str">
        <f>name!E4</f>
        <v>Managers, directors and senior officials</v>
      </c>
      <c r="J8" s="11">
        <f t="array" ref="J8:J16">MMULT(aggregation!$B$13:$AA$21,B7:B32)</f>
        <v>725.5672428700309</v>
      </c>
      <c r="K8" s="11">
        <f t="array" ref="K8:K16">MMULT(aggregation!$B$13:$AA$21,C7:C32)</f>
        <v>825.90186485529762</v>
      </c>
      <c r="L8" s="11">
        <f t="array" ref="L8:L16">MMULT(aggregation!$B$13:$AA$21,D7:D32)</f>
        <v>100.33462198526674</v>
      </c>
      <c r="M8" s="11">
        <f t="array" ref="M8:M16">MMULT(aggregation!$B$13:$AA$21,E7:E32)</f>
        <v>413.95001383421095</v>
      </c>
      <c r="N8" s="11">
        <f t="array" ref="N8:N16">MMULT(aggregation!$B$13:$AA$21,F7:F32)</f>
        <v>514.28463581947756</v>
      </c>
      <c r="O8" s="11"/>
      <c r="P8" s="10" t="str">
        <f>name!D5</f>
        <v>12 Other managers and proprietors</v>
      </c>
      <c r="Q8" s="11">
        <v>122.35011705820949</v>
      </c>
      <c r="R8" s="11">
        <v>176.34587297342492</v>
      </c>
      <c r="S8" s="345">
        <f t="shared" ref="S8:S31" si="4">R8-Q8</f>
        <v>53.995755915215426</v>
      </c>
      <c r="T8" s="345">
        <v>83.413542266975526</v>
      </c>
      <c r="U8" s="345">
        <f t="shared" ref="U8:U31" si="5">SUM(S8:T8)</f>
        <v>137.40929818219095</v>
      </c>
      <c r="V8" s="346">
        <f t="shared" ref="V8:V33" si="6">IF(Q8&gt;0,(1+(T8/Q8))^(1/($C$6-$B$6))-1,0)</f>
        <v>3.5263618943796704E-2</v>
      </c>
      <c r="X8" s="10" t="str">
        <f>name!B5</f>
        <v>Mining and quarrying</v>
      </c>
      <c r="Y8" s="11">
        <v>2.703999999999994</v>
      </c>
      <c r="Z8" s="11">
        <v>1.6439999999999981</v>
      </c>
      <c r="AA8" s="345">
        <f t="shared" ref="AA8:AA29" si="7">Z8-Y8</f>
        <v>-1.0599999999999958</v>
      </c>
      <c r="AB8" s="11">
        <v>0.89542339625591238</v>
      </c>
      <c r="AC8" s="345">
        <f t="shared" ref="AC8:AC29" si="8">SUM(AA8:AB8)</f>
        <v>-0.16457660374408345</v>
      </c>
      <c r="AD8" s="348">
        <f t="shared" ref="AD8:AD29" si="9">IF(Y8&gt;0,(1+(AB8/Y8))^(1/($C$6-$B$6))-1,0)</f>
        <v>1.9252416711753373E-2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424.08252593346901</v>
      </c>
      <c r="C9" s="11">
        <f t="shared" si="2"/>
        <v>511.84607408108997</v>
      </c>
      <c r="D9" s="11">
        <f t="shared" si="2"/>
        <v>87.763548147621023</v>
      </c>
      <c r="E9" s="11">
        <f t="shared" si="2"/>
        <v>185.92957743213262</v>
      </c>
      <c r="F9" s="11">
        <f t="shared" si="2"/>
        <v>273.6931255797536</v>
      </c>
      <c r="G9" s="200">
        <f t="shared" si="3"/>
        <v>2.453281151572706E-2</v>
      </c>
      <c r="H9" s="11"/>
      <c r="I9" s="10" t="str">
        <f>name!E5</f>
        <v>Professional occupations</v>
      </c>
      <c r="J9" s="11">
        <v>1815.9512380167864</v>
      </c>
      <c r="K9" s="11">
        <v>2144.2415092923402</v>
      </c>
      <c r="L9" s="11">
        <v>328.29027127555355</v>
      </c>
      <c r="M9" s="11">
        <v>952.96158066612452</v>
      </c>
      <c r="N9" s="11">
        <v>1281.2518519416781</v>
      </c>
      <c r="O9" s="11"/>
      <c r="P9" s="10" t="str">
        <f>name!D6</f>
        <v>21 Science, research, engineering and technology professionals</v>
      </c>
      <c r="Q9" s="11">
        <v>298.27534673891745</v>
      </c>
      <c r="R9" s="11">
        <v>340.28434261627365</v>
      </c>
      <c r="S9" s="345">
        <f t="shared" si="4"/>
        <v>42.008995877356199</v>
      </c>
      <c r="T9" s="345">
        <v>106.88287200541619</v>
      </c>
      <c r="U9" s="345">
        <f t="shared" si="5"/>
        <v>148.89186788277237</v>
      </c>
      <c r="V9" s="346">
        <f t="shared" si="6"/>
        <v>2.0627234559019936E-2</v>
      </c>
      <c r="X9" s="10" t="str">
        <f>name!B6</f>
        <v>Food drink and tobacco</v>
      </c>
      <c r="Y9" s="11">
        <v>44.623000000000069</v>
      </c>
      <c r="Z9" s="11">
        <v>44.385999999999946</v>
      </c>
      <c r="AA9" s="345">
        <f t="shared" si="7"/>
        <v>-0.23700000000012267</v>
      </c>
      <c r="AB9" s="11">
        <v>20.658517815347071</v>
      </c>
      <c r="AC9" s="345">
        <f t="shared" si="8"/>
        <v>20.421517815346949</v>
      </c>
      <c r="AD9" s="348">
        <f t="shared" si="9"/>
        <v>2.5688371711626967E-2</v>
      </c>
    </row>
    <row r="10" spans="1:30" x14ac:dyDescent="0.2">
      <c r="A10" s="10" t="str">
        <f>name!D7</f>
        <v>22 Health professionals</v>
      </c>
      <c r="B10" s="11">
        <f t="shared" si="2"/>
        <v>290.21270100758704</v>
      </c>
      <c r="C10" s="11">
        <f t="shared" si="2"/>
        <v>314.9933736293458</v>
      </c>
      <c r="D10" s="11">
        <f t="shared" si="2"/>
        <v>24.780672621758672</v>
      </c>
      <c r="E10" s="11">
        <f t="shared" si="2"/>
        <v>162.07613003061181</v>
      </c>
      <c r="F10" s="11">
        <f t="shared" si="2"/>
        <v>186.8568026523705</v>
      </c>
      <c r="G10" s="200">
        <f t="shared" si="3"/>
        <v>3.0022306125221387E-2</v>
      </c>
      <c r="H10" s="11"/>
      <c r="I10" s="10" t="str">
        <f>name!E6</f>
        <v>Associate professional occupations</v>
      </c>
      <c r="J10" s="11">
        <v>1087.2313343536894</v>
      </c>
      <c r="K10" s="11">
        <v>1152.7399367600829</v>
      </c>
      <c r="L10" s="11">
        <v>65.508602406393678</v>
      </c>
      <c r="M10" s="11">
        <v>512.01357823638887</v>
      </c>
      <c r="N10" s="11">
        <v>577.52218064278259</v>
      </c>
      <c r="O10" s="11"/>
      <c r="P10" s="10" t="str">
        <f>name!D7</f>
        <v>22 Health professionals</v>
      </c>
      <c r="Q10" s="11">
        <v>81.044714589597504</v>
      </c>
      <c r="R10" s="11">
        <v>88.466179862530936</v>
      </c>
      <c r="S10" s="345">
        <f t="shared" si="4"/>
        <v>7.4214652729334318</v>
      </c>
      <c r="T10" s="345">
        <v>32.403363734172487</v>
      </c>
      <c r="U10" s="345">
        <f t="shared" si="5"/>
        <v>39.824829007105919</v>
      </c>
      <c r="V10" s="346">
        <f t="shared" si="6"/>
        <v>2.2676233121957878E-2</v>
      </c>
      <c r="X10" s="10" t="str">
        <f>name!B7</f>
        <v>Engineering</v>
      </c>
      <c r="Y10" s="11">
        <v>13.727000000000006</v>
      </c>
      <c r="Z10" s="11">
        <v>18.49499999999998</v>
      </c>
      <c r="AA10" s="345">
        <f t="shared" si="7"/>
        <v>4.767999999999974</v>
      </c>
      <c r="AB10" s="11">
        <v>7.6086348164368109</v>
      </c>
      <c r="AC10" s="345">
        <f t="shared" si="8"/>
        <v>12.376634816436784</v>
      </c>
      <c r="AD10" s="348">
        <f t="shared" si="9"/>
        <v>2.9837406116769216E-2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370.94326117225734</v>
      </c>
      <c r="C11" s="11">
        <f t="shared" si="2"/>
        <v>405.62201233518118</v>
      </c>
      <c r="D11" s="11">
        <f t="shared" si="2"/>
        <v>34.678751162923703</v>
      </c>
      <c r="E11" s="11">
        <f t="shared" si="2"/>
        <v>198.48144008879044</v>
      </c>
      <c r="F11" s="11">
        <f t="shared" si="2"/>
        <v>233.16019125171408</v>
      </c>
      <c r="G11" s="200">
        <f t="shared" si="3"/>
        <v>2.89839193436634E-2</v>
      </c>
      <c r="H11" s="11"/>
      <c r="I11" s="10" t="str">
        <f>name!E7</f>
        <v>Administrative and secretarial occupations</v>
      </c>
      <c r="J11" s="11">
        <v>493.0255869608975</v>
      </c>
      <c r="K11" s="11">
        <v>414.55385008557835</v>
      </c>
      <c r="L11" s="11">
        <v>-78.471736875319195</v>
      </c>
      <c r="M11" s="11">
        <v>230.53632963752864</v>
      </c>
      <c r="N11" s="11">
        <v>152.06459276220943</v>
      </c>
      <c r="O11" s="11"/>
      <c r="P11" s="10" t="str">
        <f>name!D8</f>
        <v>23 Teaching and other educational professionals</v>
      </c>
      <c r="Q11" s="11">
        <v>122.20679128623351</v>
      </c>
      <c r="R11" s="11">
        <v>141.62839688224153</v>
      </c>
      <c r="S11" s="345">
        <f t="shared" si="4"/>
        <v>19.421605596008021</v>
      </c>
      <c r="T11" s="345">
        <v>57.285947599490854</v>
      </c>
      <c r="U11" s="345">
        <f t="shared" si="5"/>
        <v>76.707553195498875</v>
      </c>
      <c r="V11" s="346">
        <f t="shared" si="6"/>
        <v>2.5959229869966904E-2</v>
      </c>
      <c r="X11" s="10" t="str">
        <f>name!B8</f>
        <v>Rest of manufacturing</v>
      </c>
      <c r="Y11" s="11">
        <v>87.937000000000054</v>
      </c>
      <c r="Z11" s="11">
        <v>69.852000000000089</v>
      </c>
      <c r="AA11" s="345">
        <f t="shared" si="7"/>
        <v>-18.084999999999965</v>
      </c>
      <c r="AB11" s="11">
        <v>35.254566963680396</v>
      </c>
      <c r="AC11" s="345">
        <f t="shared" si="8"/>
        <v>17.169566963680431</v>
      </c>
      <c r="AD11" s="348">
        <f t="shared" si="9"/>
        <v>2.2729121274642994E-2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730.71274990347297</v>
      </c>
      <c r="C12" s="11">
        <f t="shared" si="2"/>
        <v>911.78004924672325</v>
      </c>
      <c r="D12" s="11">
        <f t="shared" si="2"/>
        <v>181.0672993432502</v>
      </c>
      <c r="E12" s="11">
        <f t="shared" si="2"/>
        <v>406.4744331145896</v>
      </c>
      <c r="F12" s="11">
        <f t="shared" si="2"/>
        <v>587.54173245783988</v>
      </c>
      <c r="G12" s="200">
        <f t="shared" si="3"/>
        <v>2.9925200539073771E-2</v>
      </c>
      <c r="H12" s="11"/>
      <c r="I12" s="10" t="str">
        <f>name!E8</f>
        <v>Skilled trades occupations</v>
      </c>
      <c r="J12" s="11">
        <v>361.84681581705655</v>
      </c>
      <c r="K12" s="11">
        <v>408.61283106966766</v>
      </c>
      <c r="L12" s="11">
        <v>46.766015252611083</v>
      </c>
      <c r="M12" s="11">
        <v>171.60046536066392</v>
      </c>
      <c r="N12" s="11">
        <v>218.36648061327497</v>
      </c>
      <c r="O12" s="11"/>
      <c r="P12" s="10" t="str">
        <f>name!D9</f>
        <v>24 Business, media and public service professionals</v>
      </c>
      <c r="Q12" s="11">
        <v>402.63553700830562</v>
      </c>
      <c r="R12" s="11">
        <v>497.90436065287054</v>
      </c>
      <c r="S12" s="345">
        <f t="shared" si="4"/>
        <v>95.268823644564918</v>
      </c>
      <c r="T12" s="345">
        <v>198.42760430877979</v>
      </c>
      <c r="U12" s="345">
        <f t="shared" si="5"/>
        <v>293.69642795334471</v>
      </c>
      <c r="V12" s="346">
        <f t="shared" si="6"/>
        <v>2.7071156254113271E-2</v>
      </c>
      <c r="X12" s="10" t="str">
        <f>name!B9</f>
        <v>Electricity and gas</v>
      </c>
      <c r="Y12" s="11">
        <v>12.423000000000011</v>
      </c>
      <c r="Z12" s="11">
        <v>12.449999999999992</v>
      </c>
      <c r="AA12" s="345">
        <f t="shared" si="7"/>
        <v>2.6999999999981483E-2</v>
      </c>
      <c r="AB12" s="11">
        <v>5.3463657836573111</v>
      </c>
      <c r="AC12" s="345">
        <f t="shared" si="8"/>
        <v>5.3733657836572926</v>
      </c>
      <c r="AD12" s="348">
        <f t="shared" si="9"/>
        <v>2.4148726917233798E-2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105.55672625142138</v>
      </c>
      <c r="C13" s="11">
        <f t="shared" si="2"/>
        <v>103.82788021240319</v>
      </c>
      <c r="D13" s="11">
        <f t="shared" si="2"/>
        <v>-1.7288460390181966</v>
      </c>
      <c r="E13" s="11">
        <f t="shared" si="2"/>
        <v>42.294888388472792</v>
      </c>
      <c r="F13" s="11">
        <f t="shared" si="2"/>
        <v>40.566042349454584</v>
      </c>
      <c r="G13" s="200">
        <f t="shared" si="3"/>
        <v>2.2718261261671424E-2</v>
      </c>
      <c r="H13" s="11"/>
      <c r="I13" s="10" t="str">
        <f>name!E9</f>
        <v>Caring, leisure and other service occupations</v>
      </c>
      <c r="J13" s="11">
        <v>358.53742808492439</v>
      </c>
      <c r="K13" s="11">
        <v>408.59832214309648</v>
      </c>
      <c r="L13" s="11">
        <v>50.060894058172195</v>
      </c>
      <c r="M13" s="11">
        <v>208.88565009825552</v>
      </c>
      <c r="N13" s="11">
        <v>258.94654415642771</v>
      </c>
      <c r="O13" s="11"/>
      <c r="P13" s="10" t="str">
        <f>name!D10</f>
        <v>31 Science, engineering and technology associate professionals</v>
      </c>
      <c r="Q13" s="11">
        <v>69.03353640963968</v>
      </c>
      <c r="R13" s="11">
        <v>59.096463083042757</v>
      </c>
      <c r="S13" s="345">
        <f t="shared" si="4"/>
        <v>-9.9370733265969236</v>
      </c>
      <c r="T13" s="345">
        <v>21.781232212497027</v>
      </c>
      <c r="U13" s="345">
        <f t="shared" si="5"/>
        <v>11.844158885900104</v>
      </c>
      <c r="V13" s="346">
        <f t="shared" si="6"/>
        <v>1.845010495410615E-2</v>
      </c>
      <c r="X13" s="10" t="str">
        <f>name!B10</f>
        <v>Water and sewerage</v>
      </c>
      <c r="Y13" s="11">
        <v>16.725000000000033</v>
      </c>
      <c r="Z13" s="11">
        <v>20.908000000000008</v>
      </c>
      <c r="AA13" s="345">
        <f t="shared" si="7"/>
        <v>4.182999999999975</v>
      </c>
      <c r="AB13" s="11">
        <v>8.3510843825190051</v>
      </c>
      <c r="AC13" s="345">
        <f t="shared" si="8"/>
        <v>12.53408438251898</v>
      </c>
      <c r="AD13" s="348">
        <f t="shared" si="9"/>
        <v>2.7368485789523334E-2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109.79834431063863</v>
      </c>
      <c r="C14" s="11">
        <f t="shared" si="2"/>
        <v>113.16240755202513</v>
      </c>
      <c r="D14" s="11">
        <f t="shared" si="2"/>
        <v>3.364063241386531</v>
      </c>
      <c r="E14" s="11">
        <f t="shared" si="2"/>
        <v>62.422599781769804</v>
      </c>
      <c r="F14" s="11">
        <f t="shared" si="2"/>
        <v>65.786663023156322</v>
      </c>
      <c r="G14" s="200">
        <f t="shared" si="3"/>
        <v>3.0463654294631048E-2</v>
      </c>
      <c r="H14" s="11"/>
      <c r="I14" s="10" t="str">
        <f>name!E10</f>
        <v>Sales and customer service occupations</v>
      </c>
      <c r="J14" s="11">
        <v>362.10946186469329</v>
      </c>
      <c r="K14" s="11">
        <v>361.51533692227395</v>
      </c>
      <c r="L14" s="11">
        <v>-0.59412494241944813</v>
      </c>
      <c r="M14" s="11">
        <v>165.11438526618346</v>
      </c>
      <c r="N14" s="11">
        <v>164.52026032376401</v>
      </c>
      <c r="O14" s="11"/>
      <c r="P14" s="10" t="str">
        <f>name!D11</f>
        <v>32 Health and social care associate professionals</v>
      </c>
      <c r="Q14" s="11">
        <v>30.047761822604809</v>
      </c>
      <c r="R14" s="11">
        <v>27.418810734772794</v>
      </c>
      <c r="S14" s="345">
        <f t="shared" si="4"/>
        <v>-2.6289510878320144</v>
      </c>
      <c r="T14" s="345">
        <v>12.965453765395342</v>
      </c>
      <c r="U14" s="345">
        <f t="shared" si="5"/>
        <v>10.336502677563328</v>
      </c>
      <c r="V14" s="346">
        <f t="shared" si="6"/>
        <v>2.4202863025726051E-2</v>
      </c>
      <c r="X14" s="10" t="str">
        <f>name!B11</f>
        <v>Construction</v>
      </c>
      <c r="Y14" s="11">
        <v>297.79299999999955</v>
      </c>
      <c r="Z14" s="11">
        <v>379.62999999999965</v>
      </c>
      <c r="AA14" s="345">
        <f t="shared" si="7"/>
        <v>81.837000000000103</v>
      </c>
      <c r="AB14" s="11">
        <v>146.76366791209458</v>
      </c>
      <c r="AC14" s="345">
        <f t="shared" si="8"/>
        <v>228.60066791209468</v>
      </c>
      <c r="AD14" s="348">
        <f t="shared" si="9"/>
        <v>2.7071889450955178E-2</v>
      </c>
    </row>
    <row r="15" spans="1:30" x14ac:dyDescent="0.2">
      <c r="A15" s="10" t="str">
        <f>name!D12</f>
        <v>33 Protective service occupations</v>
      </c>
      <c r="B15" s="11">
        <f t="shared" si="2"/>
        <v>76.667055782533481</v>
      </c>
      <c r="C15" s="11">
        <f t="shared" si="2"/>
        <v>102.64847903795572</v>
      </c>
      <c r="D15" s="11">
        <f t="shared" si="2"/>
        <v>25.981423255422246</v>
      </c>
      <c r="E15" s="11">
        <f t="shared" si="2"/>
        <v>32.64084860854485</v>
      </c>
      <c r="F15" s="11">
        <f t="shared" si="2"/>
        <v>58.6222718639671</v>
      </c>
      <c r="G15" s="200">
        <f t="shared" si="3"/>
        <v>2.3928234857032216E-2</v>
      </c>
      <c r="H15" s="11"/>
      <c r="I15" s="10" t="str">
        <f>name!E11</f>
        <v>Process, plant and machine operatives</v>
      </c>
      <c r="J15" s="11">
        <v>214.59269292128434</v>
      </c>
      <c r="K15" s="11">
        <v>242.8208936578333</v>
      </c>
      <c r="L15" s="11">
        <v>28.228200736548931</v>
      </c>
      <c r="M15" s="11">
        <v>123.37787436511047</v>
      </c>
      <c r="N15" s="11">
        <v>151.6060751016594</v>
      </c>
      <c r="O15" s="11"/>
      <c r="P15" s="10" t="str">
        <f>name!D12</f>
        <v>33 Protective service occupations</v>
      </c>
      <c r="Q15" s="11">
        <v>56.202339970726122</v>
      </c>
      <c r="R15" s="11">
        <v>67.346330773048962</v>
      </c>
      <c r="S15" s="345">
        <f t="shared" si="4"/>
        <v>11.14399080232284</v>
      </c>
      <c r="T15" s="345">
        <v>18.53569177773749</v>
      </c>
      <c r="U15" s="345">
        <f t="shared" si="5"/>
        <v>29.67968258006033</v>
      </c>
      <c r="V15" s="346">
        <f t="shared" si="6"/>
        <v>1.9183734309602851E-2</v>
      </c>
      <c r="X15" s="10" t="str">
        <f>name!B12</f>
        <v>Wholesale and retail trade</v>
      </c>
      <c r="Y15" s="11">
        <v>638.69300000000158</v>
      </c>
      <c r="Z15" s="11">
        <v>632.02299999999991</v>
      </c>
      <c r="AA15" s="345">
        <f t="shared" si="7"/>
        <v>-6.6700000000016644</v>
      </c>
      <c r="AB15" s="11">
        <v>293.23233818015547</v>
      </c>
      <c r="AC15" s="345">
        <f t="shared" si="8"/>
        <v>286.5623381801538</v>
      </c>
      <c r="AD15" s="348">
        <f t="shared" si="9"/>
        <v>2.5508499620418901E-2</v>
      </c>
    </row>
    <row r="16" spans="1:30" x14ac:dyDescent="0.2">
      <c r="A16" s="10" t="str">
        <f>name!D13</f>
        <v>34 Culture, media and sports occupations</v>
      </c>
      <c r="B16" s="11">
        <f t="shared" si="2"/>
        <v>244.55647229663217</v>
      </c>
      <c r="C16" s="11">
        <f t="shared" si="2"/>
        <v>278.65800589888187</v>
      </c>
      <c r="D16" s="11">
        <f t="shared" si="2"/>
        <v>34.101533602249695</v>
      </c>
      <c r="E16" s="11">
        <f t="shared" si="2"/>
        <v>121.83141885701625</v>
      </c>
      <c r="F16" s="11">
        <f t="shared" si="2"/>
        <v>155.93295245926601</v>
      </c>
      <c r="G16" s="200">
        <f t="shared" si="3"/>
        <v>2.7316184397113696E-2</v>
      </c>
      <c r="H16" s="11"/>
      <c r="I16" s="10" t="str">
        <f>name!E12</f>
        <v>Elementary occupations</v>
      </c>
      <c r="J16" s="11">
        <v>523.59819911063687</v>
      </c>
      <c r="K16" s="11">
        <v>526.7994552138274</v>
      </c>
      <c r="L16" s="11">
        <v>3.2012561031906106</v>
      </c>
      <c r="M16" s="11">
        <v>266.0198965461218</v>
      </c>
      <c r="N16" s="11">
        <v>269.22115264931239</v>
      </c>
      <c r="O16" s="11"/>
      <c r="P16" s="10" t="str">
        <f>name!D13</f>
        <v>34 Culture, media and sports occupations</v>
      </c>
      <c r="Q16" s="11">
        <v>130.64141088553168</v>
      </c>
      <c r="R16" s="11">
        <v>151.00157290823736</v>
      </c>
      <c r="S16" s="345">
        <f t="shared" si="4"/>
        <v>20.36016202270568</v>
      </c>
      <c r="T16" s="345">
        <v>57.083736739732146</v>
      </c>
      <c r="U16" s="345">
        <f t="shared" si="5"/>
        <v>77.443898762437826</v>
      </c>
      <c r="V16" s="346">
        <f t="shared" si="6"/>
        <v>2.4462595062483716E-2</v>
      </c>
      <c r="X16" s="10" t="str">
        <f>name!B13</f>
        <v>Transport and storage</v>
      </c>
      <c r="Y16" s="11">
        <v>319.80400000000043</v>
      </c>
      <c r="Z16" s="11">
        <v>345.39200000000034</v>
      </c>
      <c r="AA16" s="345">
        <f t="shared" si="7"/>
        <v>25.587999999999909</v>
      </c>
      <c r="AB16" s="11">
        <v>160.97166215247063</v>
      </c>
      <c r="AC16" s="345">
        <f t="shared" si="8"/>
        <v>186.55966215247054</v>
      </c>
      <c r="AD16" s="348">
        <f t="shared" si="9"/>
        <v>2.755222870669316E-2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550.65273571246371</v>
      </c>
      <c r="C17" s="11">
        <f t="shared" si="10"/>
        <v>554.44316405881705</v>
      </c>
      <c r="D17" s="11">
        <f t="shared" si="10"/>
        <v>3.790428346353405</v>
      </c>
      <c r="E17" s="11">
        <f t="shared" si="10"/>
        <v>252.8238226005852</v>
      </c>
      <c r="F17" s="11">
        <f t="shared" si="10"/>
        <v>256.61425094693863</v>
      </c>
      <c r="G17" s="200">
        <f t="shared" si="3"/>
        <v>2.5509514330770866E-2</v>
      </c>
      <c r="H17" s="11"/>
      <c r="O17" s="11"/>
      <c r="P17" s="10" t="str">
        <f>name!D14</f>
        <v>35 Business and public service associate professionals</v>
      </c>
      <c r="Q17" s="11">
        <v>293.78831004435727</v>
      </c>
      <c r="R17" s="11">
        <v>281.8493243608188</v>
      </c>
      <c r="S17" s="345">
        <f t="shared" si="4"/>
        <v>-11.938985683538476</v>
      </c>
      <c r="T17" s="345">
        <v>111.71485493685771</v>
      </c>
      <c r="U17" s="345">
        <f t="shared" si="5"/>
        <v>99.775869253319229</v>
      </c>
      <c r="V17" s="346">
        <f t="shared" si="6"/>
        <v>2.1717069705047498E-2</v>
      </c>
      <c r="X17" s="10" t="str">
        <f>name!B14</f>
        <v>Accommodation and food</v>
      </c>
      <c r="Y17" s="11">
        <v>427.98899999999946</v>
      </c>
      <c r="Z17" s="11">
        <v>533.35200000000032</v>
      </c>
      <c r="AA17" s="345">
        <f t="shared" si="7"/>
        <v>105.36300000000085</v>
      </c>
      <c r="AB17" s="11">
        <v>243.83033313676745</v>
      </c>
      <c r="AC17" s="345">
        <f t="shared" si="8"/>
        <v>349.19333313676827</v>
      </c>
      <c r="AD17" s="348">
        <f t="shared" si="9"/>
        <v>3.0515810762317352E-2</v>
      </c>
    </row>
    <row r="18" spans="1:30" x14ac:dyDescent="0.2">
      <c r="A18" s="10" t="str">
        <f>name!D15</f>
        <v>41 Administrative occupations</v>
      </c>
      <c r="B18" s="11">
        <f t="shared" si="10"/>
        <v>404.22103532238958</v>
      </c>
      <c r="C18" s="11">
        <f t="shared" si="10"/>
        <v>335.97464250558403</v>
      </c>
      <c r="D18" s="11">
        <f t="shared" si="10"/>
        <v>-68.246392816805596</v>
      </c>
      <c r="E18" s="11">
        <f t="shared" si="10"/>
        <v>183.03160294930998</v>
      </c>
      <c r="F18" s="11">
        <f t="shared" si="10"/>
        <v>114.78521013250439</v>
      </c>
      <c r="G18" s="200">
        <f t="shared" si="3"/>
        <v>2.5212134203508763E-2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118.79904525066786</v>
      </c>
      <c r="R18" s="11">
        <v>110.27828651022683</v>
      </c>
      <c r="S18" s="345">
        <f t="shared" si="4"/>
        <v>-8.5207587404410248</v>
      </c>
      <c r="T18" s="345">
        <v>41.142624612428179</v>
      </c>
      <c r="U18" s="345">
        <f t="shared" si="5"/>
        <v>32.621865871987154</v>
      </c>
      <c r="V18" s="346">
        <f t="shared" si="6"/>
        <v>2.0022875842784726E-2</v>
      </c>
      <c r="X18" s="10" t="str">
        <f>name!B15</f>
        <v>Media</v>
      </c>
      <c r="Y18" s="11">
        <v>177.64399999999992</v>
      </c>
      <c r="Z18" s="11">
        <v>190.38899999999984</v>
      </c>
      <c r="AA18" s="345">
        <f t="shared" si="7"/>
        <v>12.744999999999919</v>
      </c>
      <c r="AB18" s="11">
        <v>89.850296794872449</v>
      </c>
      <c r="AC18" s="345">
        <f t="shared" si="8"/>
        <v>102.59529679487237</v>
      </c>
      <c r="AD18" s="348">
        <f t="shared" si="9"/>
        <v>2.7663501085221531E-2</v>
      </c>
    </row>
    <row r="19" spans="1:30" x14ac:dyDescent="0.2">
      <c r="A19" s="10" t="str">
        <f>name!D16</f>
        <v>42 Secretarial and related occupations</v>
      </c>
      <c r="B19" s="11">
        <f t="shared" si="10"/>
        <v>88.804551638507903</v>
      </c>
      <c r="C19" s="11">
        <f t="shared" si="10"/>
        <v>78.579207579994304</v>
      </c>
      <c r="D19" s="11">
        <f t="shared" si="10"/>
        <v>-10.225344058513599</v>
      </c>
      <c r="E19" s="11">
        <f t="shared" si="10"/>
        <v>47.504726688218646</v>
      </c>
      <c r="F19" s="11">
        <f t="shared" si="10"/>
        <v>37.27938262970504</v>
      </c>
      <c r="G19" s="200">
        <f t="shared" si="3"/>
        <v>2.8977818467634142E-2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19.051829382459324</v>
      </c>
      <c r="K19" s="11">
        <f t="array" ref="K19:K27">MMULT(aggregation!$B$13:$AA$21,C36:C61)</f>
        <v>46.230724271936168</v>
      </c>
      <c r="L19" s="11">
        <f t="array" ref="L19:L27">MMULT(aggregation!$B$13:$AA$21,D36:D61)</f>
        <v>27.178894889476847</v>
      </c>
      <c r="M19" s="11">
        <f t="array" ref="M19:M27">MMULT(aggregation!$B$13:$AA$21,E36:E61)</f>
        <v>18.070331828014311</v>
      </c>
      <c r="N19" s="11">
        <f t="array" ref="N19:N27">MMULT(aggregation!$B$13:$AA$21,F36:F61)</f>
        <v>45.249226717491155</v>
      </c>
      <c r="O19" s="11"/>
      <c r="P19" s="10" t="str">
        <f>name!D16</f>
        <v>42 Secretarial and related occupations</v>
      </c>
      <c r="Q19" s="11">
        <v>4.0284961978254152</v>
      </c>
      <c r="R19" s="11">
        <v>5.6280148979627844</v>
      </c>
      <c r="S19" s="345">
        <f t="shared" si="4"/>
        <v>1.5995187001373692</v>
      </c>
      <c r="T19" s="345">
        <v>1.648230803997411</v>
      </c>
      <c r="U19" s="345">
        <f t="shared" si="5"/>
        <v>3.2477495041347799</v>
      </c>
      <c r="V19" s="346">
        <f t="shared" si="6"/>
        <v>2.3128863532563715E-2</v>
      </c>
      <c r="X19" s="10" t="str">
        <f>name!B16</f>
        <v>Information technology</v>
      </c>
      <c r="Y19" s="11">
        <v>332.73600000000027</v>
      </c>
      <c r="Z19" s="11">
        <v>393.24300000000113</v>
      </c>
      <c r="AA19" s="345">
        <f t="shared" si="7"/>
        <v>60.507000000000858</v>
      </c>
      <c r="AB19" s="11">
        <v>163.7374618421243</v>
      </c>
      <c r="AC19" s="345">
        <f t="shared" si="8"/>
        <v>224.24446184212516</v>
      </c>
      <c r="AD19" s="348">
        <f t="shared" si="9"/>
        <v>2.7037772702290352E-2</v>
      </c>
    </row>
    <row r="20" spans="1:30" x14ac:dyDescent="0.2">
      <c r="A20" s="10" t="str">
        <f>name!D17</f>
        <v>51 Skilled agricultural and related trades</v>
      </c>
      <c r="B20" s="11">
        <f t="shared" si="10"/>
        <v>25.23272072722121</v>
      </c>
      <c r="C20" s="11">
        <f t="shared" si="10"/>
        <v>32.483649888364134</v>
      </c>
      <c r="D20" s="11">
        <f t="shared" si="10"/>
        <v>7.2509291611429276</v>
      </c>
      <c r="E20" s="11">
        <f t="shared" si="10"/>
        <v>18.762521284889999</v>
      </c>
      <c r="F20" s="11">
        <f t="shared" si="10"/>
        <v>26.013450446032927</v>
      </c>
      <c r="G20" s="200">
        <f t="shared" si="3"/>
        <v>3.7758044592390849E-2</v>
      </c>
      <c r="H20" s="11"/>
      <c r="I20" s="11" t="str">
        <f t="shared" si="11"/>
        <v>Professional occupations</v>
      </c>
      <c r="J20" s="11">
        <v>110.73344086780281</v>
      </c>
      <c r="K20" s="11">
        <v>205.5422665676046</v>
      </c>
      <c r="L20" s="11">
        <v>94.808825699801787</v>
      </c>
      <c r="M20" s="11">
        <v>75.993426457869788</v>
      </c>
      <c r="N20" s="11">
        <v>170.80225215767157</v>
      </c>
      <c r="O20" s="11"/>
      <c r="P20" s="10" t="str">
        <f>name!D17</f>
        <v>51 Skilled agricultural and related trades</v>
      </c>
      <c r="Q20" s="11">
        <v>19.628156667866325</v>
      </c>
      <c r="R20" s="11">
        <v>22.638831936144623</v>
      </c>
      <c r="S20" s="345">
        <f t="shared" si="4"/>
        <v>3.0106752682782982</v>
      </c>
      <c r="T20" s="345">
        <v>12.881530262963908</v>
      </c>
      <c r="U20" s="345">
        <f t="shared" si="5"/>
        <v>15.892205531242206</v>
      </c>
      <c r="V20" s="346">
        <f t="shared" si="6"/>
        <v>3.4210362017732088E-2</v>
      </c>
      <c r="X20" s="10" t="str">
        <f>name!B17</f>
        <v>Finance and insurance</v>
      </c>
      <c r="Y20" s="11">
        <v>403.88499999999982</v>
      </c>
      <c r="Z20" s="11">
        <v>414.92299999999932</v>
      </c>
      <c r="AA20" s="345">
        <f t="shared" si="7"/>
        <v>11.037999999999499</v>
      </c>
      <c r="AB20" s="11">
        <v>198.26378431417166</v>
      </c>
      <c r="AC20" s="345">
        <f t="shared" si="8"/>
        <v>209.30178431417116</v>
      </c>
      <c r="AD20" s="348">
        <f t="shared" si="9"/>
        <v>2.6982569672854284E-2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111.16234883430722</v>
      </c>
      <c r="C21" s="11">
        <f t="shared" si="10"/>
        <v>111.95529998223343</v>
      </c>
      <c r="D21" s="11">
        <f t="shared" si="10"/>
        <v>0.7929511479261766</v>
      </c>
      <c r="E21" s="11">
        <f t="shared" si="10"/>
        <v>45.339725569130266</v>
      </c>
      <c r="F21" s="11">
        <f t="shared" si="10"/>
        <v>46.132676717056448</v>
      </c>
      <c r="G21" s="200">
        <f t="shared" si="3"/>
        <v>2.3067194583179074E-2</v>
      </c>
      <c r="H21" s="11"/>
      <c r="I21" s="11" t="str">
        <f t="shared" si="11"/>
        <v>Associate professional occupations</v>
      </c>
      <c r="J21" s="11">
        <v>20.791342258969415</v>
      </c>
      <c r="K21" s="11">
        <v>46.881344809667993</v>
      </c>
      <c r="L21" s="11">
        <v>26.090002550698571</v>
      </c>
      <c r="M21" s="11">
        <v>16.179439327517365</v>
      </c>
      <c r="N21" s="11">
        <v>42.269441878215929</v>
      </c>
      <c r="O21" s="11"/>
      <c r="P21" s="10" t="str">
        <f>name!D18</f>
        <v>52 Skilled metal, electrical and electronic trades</v>
      </c>
      <c r="Q21" s="11">
        <v>107.2265724819553</v>
      </c>
      <c r="R21" s="11">
        <v>101.92574075596011</v>
      </c>
      <c r="S21" s="345">
        <f t="shared" si="4"/>
        <v>-5.3008317259951951</v>
      </c>
      <c r="T21" s="345">
        <v>40.162835886263473</v>
      </c>
      <c r="U21" s="345">
        <f t="shared" si="5"/>
        <v>34.862004160268278</v>
      </c>
      <c r="V21" s="346">
        <f t="shared" si="6"/>
        <v>2.1435442974493624E-2</v>
      </c>
      <c r="X21" s="10" t="str">
        <f>name!B18</f>
        <v>Real estate</v>
      </c>
      <c r="Y21" s="11">
        <v>160.77700000000041</v>
      </c>
      <c r="Z21" s="11">
        <v>160.81899999999962</v>
      </c>
      <c r="AA21" s="345">
        <f t="shared" si="7"/>
        <v>4.1999999999205784E-2</v>
      </c>
      <c r="AB21" s="11">
        <v>77.167892209875248</v>
      </c>
      <c r="AC21" s="345">
        <f t="shared" si="8"/>
        <v>77.209892209874454</v>
      </c>
      <c r="AD21" s="348">
        <f t="shared" si="9"/>
        <v>2.6479225744639789E-2</v>
      </c>
    </row>
    <row r="22" spans="1:30" x14ac:dyDescent="0.2">
      <c r="A22" s="10" t="str">
        <f>name!D19</f>
        <v>53 Skilled construction and building trades</v>
      </c>
      <c r="B22" s="11">
        <f t="shared" si="10"/>
        <v>112.26482770161374</v>
      </c>
      <c r="C22" s="11">
        <f t="shared" si="10"/>
        <v>137.47855644426346</v>
      </c>
      <c r="D22" s="11">
        <f t="shared" si="10"/>
        <v>25.213728742649707</v>
      </c>
      <c r="E22" s="11">
        <f t="shared" si="10"/>
        <v>56.331252102582347</v>
      </c>
      <c r="F22" s="11">
        <f t="shared" si="10"/>
        <v>81.544980845232061</v>
      </c>
      <c r="G22" s="200">
        <f t="shared" si="3"/>
        <v>2.7480489315163226E-2</v>
      </c>
      <c r="H22" s="11"/>
      <c r="I22" s="11" t="str">
        <f t="shared" si="11"/>
        <v>Administrative and secretarial occupations</v>
      </c>
      <c r="J22" s="11">
        <v>4.6681706874906617</v>
      </c>
      <c r="K22" s="11">
        <v>12.284229589361631</v>
      </c>
      <c r="L22" s="11">
        <v>7.6160589018709697</v>
      </c>
      <c r="M22" s="11">
        <v>4.6267810399301412</v>
      </c>
      <c r="N22" s="11">
        <v>12.242839941801112</v>
      </c>
      <c r="O22" s="11"/>
      <c r="P22" s="10" t="str">
        <f>name!D19</f>
        <v>53 Skilled construction and building trades</v>
      </c>
      <c r="Q22" s="11">
        <v>106.86397869802468</v>
      </c>
      <c r="R22" s="11">
        <v>128.84796579923758</v>
      </c>
      <c r="S22" s="345">
        <f t="shared" si="4"/>
        <v>21.983987101212904</v>
      </c>
      <c r="T22" s="345">
        <v>52.298568855038006</v>
      </c>
      <c r="U22" s="345">
        <f t="shared" si="5"/>
        <v>74.282555956250917</v>
      </c>
      <c r="V22" s="346">
        <f t="shared" si="6"/>
        <v>2.6913751288908161E-2</v>
      </c>
      <c r="X22" s="10" t="str">
        <f>name!B19</f>
        <v>Professional services</v>
      </c>
      <c r="Y22" s="11">
        <v>777.96899999999948</v>
      </c>
      <c r="Z22" s="11">
        <v>871.90900000000033</v>
      </c>
      <c r="AA22" s="345">
        <f t="shared" si="7"/>
        <v>93.94000000000085</v>
      </c>
      <c r="AB22" s="11">
        <v>412.0142381924739</v>
      </c>
      <c r="AC22" s="345">
        <f t="shared" si="8"/>
        <v>505.95423819247475</v>
      </c>
      <c r="AD22" s="348">
        <f t="shared" si="9"/>
        <v>2.8739076632101179E-2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113.18691855391438</v>
      </c>
      <c r="C23" s="11">
        <f t="shared" si="10"/>
        <v>126.69532475480665</v>
      </c>
      <c r="D23" s="11">
        <f t="shared" si="10"/>
        <v>13.508406200892278</v>
      </c>
      <c r="E23" s="11">
        <f t="shared" si="10"/>
        <v>51.166966404061284</v>
      </c>
      <c r="F23" s="11">
        <f t="shared" si="10"/>
        <v>64.675372604953552</v>
      </c>
      <c r="G23" s="200">
        <f t="shared" si="3"/>
        <v>2.5177145602440332E-2</v>
      </c>
      <c r="H23" s="11"/>
      <c r="I23" s="11" t="str">
        <f t="shared" si="11"/>
        <v>Skilled trades occupations</v>
      </c>
      <c r="J23" s="11">
        <v>1.3257935480893814</v>
      </c>
      <c r="K23" s="11">
        <v>3.5908905783916092</v>
      </c>
      <c r="L23" s="11">
        <v>2.2650970303022273</v>
      </c>
      <c r="M23" s="11">
        <v>1.2636016442069486</v>
      </c>
      <c r="N23" s="11">
        <v>3.528698674509176</v>
      </c>
      <c r="O23" s="11"/>
      <c r="P23" s="10" t="str">
        <f>name!D20</f>
        <v>54 Textiles, printing and other skilled trades</v>
      </c>
      <c r="Q23" s="11">
        <v>76.258556265437306</v>
      </c>
      <c r="R23" s="11">
        <v>87.922034630762525</v>
      </c>
      <c r="S23" s="345">
        <f t="shared" si="4"/>
        <v>11.663478365325219</v>
      </c>
      <c r="T23" s="345">
        <v>28.737922794788325</v>
      </c>
      <c r="U23" s="345">
        <f t="shared" si="5"/>
        <v>40.401401160113544</v>
      </c>
      <c r="V23" s="346">
        <f t="shared" si="6"/>
        <v>2.1548703910688971E-2</v>
      </c>
      <c r="X23" s="10" t="str">
        <f>name!B20</f>
        <v>Support services</v>
      </c>
      <c r="Y23" s="11">
        <v>583.18400000000076</v>
      </c>
      <c r="Z23" s="11">
        <v>643.1999999999997</v>
      </c>
      <c r="AA23" s="345">
        <f t="shared" si="7"/>
        <v>60.01599999999894</v>
      </c>
      <c r="AB23" s="11">
        <v>293.26697342651323</v>
      </c>
      <c r="AC23" s="345">
        <f t="shared" si="8"/>
        <v>353.28297342651217</v>
      </c>
      <c r="AD23" s="348">
        <f t="shared" si="9"/>
        <v>2.7530689281346943E-2</v>
      </c>
    </row>
    <row r="24" spans="1:30" x14ac:dyDescent="0.2">
      <c r="A24" s="10" t="str">
        <f>name!D21</f>
        <v>61 Caring personal service occupations</v>
      </c>
      <c r="B24" s="11">
        <f t="shared" si="10"/>
        <v>252.25033654107753</v>
      </c>
      <c r="C24" s="11">
        <f t="shared" si="10"/>
        <v>288.7724706565885</v>
      </c>
      <c r="D24" s="11">
        <f t="shared" si="10"/>
        <v>36.522134115511022</v>
      </c>
      <c r="E24" s="11">
        <f t="shared" si="10"/>
        <v>150.15592917396651</v>
      </c>
      <c r="F24" s="11">
        <f t="shared" si="10"/>
        <v>186.67806328947754</v>
      </c>
      <c r="G24" s="200">
        <f t="shared" si="3"/>
        <v>3.1625808943995359E-2</v>
      </c>
      <c r="H24" s="11"/>
      <c r="I24" s="11" t="str">
        <f t="shared" si="11"/>
        <v>Caring, leisure and other service occupations</v>
      </c>
      <c r="J24" s="11">
        <v>0.8319947785123446</v>
      </c>
      <c r="K24" s="11">
        <v>2.8075713928427262</v>
      </c>
      <c r="L24" s="11">
        <v>1.9755766143303815</v>
      </c>
      <c r="M24" s="11">
        <v>0.9669533996161398</v>
      </c>
      <c r="N24" s="11">
        <v>2.9425300139465218</v>
      </c>
      <c r="O24" s="11"/>
      <c r="P24" s="10" t="str">
        <f>name!D21</f>
        <v>61 Caring personal service occupations</v>
      </c>
      <c r="Q24" s="11">
        <v>62.070056136033962</v>
      </c>
      <c r="R24" s="11">
        <v>85.730882949277074</v>
      </c>
      <c r="S24" s="345">
        <f t="shared" si="4"/>
        <v>23.660826813243112</v>
      </c>
      <c r="T24" s="345">
        <v>36.117487461407826</v>
      </c>
      <c r="U24" s="345">
        <f t="shared" si="5"/>
        <v>59.778314274650938</v>
      </c>
      <c r="V24" s="346">
        <f t="shared" si="6"/>
        <v>3.1046574737439991E-2</v>
      </c>
      <c r="X24" s="10" t="str">
        <f>name!B21</f>
        <v>Public admin. and defence</v>
      </c>
      <c r="Y24" s="11">
        <v>260.13199999999995</v>
      </c>
      <c r="Z24" s="11">
        <v>263.22800000000007</v>
      </c>
      <c r="AA24" s="345">
        <f t="shared" si="7"/>
        <v>3.0960000000001173</v>
      </c>
      <c r="AB24" s="11">
        <v>126.97150415677548</v>
      </c>
      <c r="AC24" s="345">
        <f t="shared" si="8"/>
        <v>130.06750415677561</v>
      </c>
      <c r="AD24" s="348">
        <f t="shared" si="9"/>
        <v>2.6854446839800206E-2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99.507817039003498</v>
      </c>
      <c r="C25" s="11">
        <f t="shared" si="10"/>
        <v>113.79521773703253</v>
      </c>
      <c r="D25" s="11">
        <f t="shared" si="10"/>
        <v>14.287400698029028</v>
      </c>
      <c r="E25" s="11">
        <f t="shared" si="10"/>
        <v>55.619285363762167</v>
      </c>
      <c r="F25" s="11">
        <f t="shared" si="10"/>
        <v>69.906686061791206</v>
      </c>
      <c r="G25" s="200">
        <f t="shared" si="3"/>
        <v>3.0043024581148048E-2</v>
      </c>
      <c r="H25" s="11"/>
      <c r="I25" s="11" t="str">
        <f t="shared" si="11"/>
        <v>Sales and customer service occupations</v>
      </c>
      <c r="J25" s="11">
        <v>2.1475787435707048</v>
      </c>
      <c r="K25" s="11">
        <v>5.9830353658676607</v>
      </c>
      <c r="L25" s="11">
        <v>3.8354566222969559</v>
      </c>
      <c r="M25" s="11">
        <v>1.907349607760763</v>
      </c>
      <c r="N25" s="11">
        <v>5.7428062300577185</v>
      </c>
      <c r="O25" s="11"/>
      <c r="P25" s="10" t="str">
        <f>name!D22</f>
        <v>62 Leisure, travel and related personal service occupations</v>
      </c>
      <c r="Q25" s="11">
        <v>37.619181287487294</v>
      </c>
      <c r="R25" s="11">
        <v>44.296858693274125</v>
      </c>
      <c r="S25" s="345">
        <f t="shared" si="4"/>
        <v>6.6776774057868309</v>
      </c>
      <c r="T25" s="345">
        <v>18.210779080143233</v>
      </c>
      <c r="U25" s="345">
        <f t="shared" si="5"/>
        <v>24.888456485930064</v>
      </c>
      <c r="V25" s="346">
        <f t="shared" si="6"/>
        <v>2.6669196632606251E-2</v>
      </c>
      <c r="X25" s="10" t="str">
        <f>name!B22</f>
        <v>Education</v>
      </c>
      <c r="Y25" s="11">
        <v>428.92799999999949</v>
      </c>
      <c r="Z25" s="11">
        <v>426.25200000000024</v>
      </c>
      <c r="AA25" s="345">
        <f t="shared" si="7"/>
        <v>-2.6759999999992488</v>
      </c>
      <c r="AB25" s="11">
        <v>220.96476405808733</v>
      </c>
      <c r="AC25" s="345">
        <f t="shared" si="8"/>
        <v>218.28876405808808</v>
      </c>
      <c r="AD25" s="348">
        <f t="shared" si="9"/>
        <v>2.8088466135283374E-2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6.7792745048433227</v>
      </c>
      <c r="C26" s="11">
        <f t="shared" si="10"/>
        <v>6.0306337494754612</v>
      </c>
      <c r="D26" s="11">
        <f t="shared" si="10"/>
        <v>-0.74864075536786179</v>
      </c>
      <c r="E26" s="11">
        <f t="shared" si="10"/>
        <v>3.1104355605268394</v>
      </c>
      <c r="F26" s="11">
        <f t="shared" si="10"/>
        <v>2.3617948051589779</v>
      </c>
      <c r="G26" s="200">
        <f t="shared" si="3"/>
        <v>2.5494548474992218E-2</v>
      </c>
      <c r="H26" s="11"/>
      <c r="I26" s="11" t="str">
        <f t="shared" si="11"/>
        <v>Process, plant and machine operatives</v>
      </c>
      <c r="J26" s="11">
        <v>1.5120047127559697</v>
      </c>
      <c r="K26" s="11">
        <v>6.2302773282940036</v>
      </c>
      <c r="L26" s="11">
        <v>4.7182726155380337</v>
      </c>
      <c r="M26" s="11">
        <v>2.4433515078130981</v>
      </c>
      <c r="N26" s="11">
        <v>7.1616241233511317</v>
      </c>
      <c r="O26" s="11"/>
      <c r="P26" s="10" t="str">
        <f>name!D23</f>
        <v>63 Community and civil enforcement occupations</v>
      </c>
      <c r="Q26" s="11">
        <v>5.1404413474581609</v>
      </c>
      <c r="R26" s="11">
        <v>3.8411809372010421</v>
      </c>
      <c r="S26" s="345">
        <f t="shared" si="4"/>
        <v>-1.2992604102571188</v>
      </c>
      <c r="T26" s="345">
        <v>1.646474014883232</v>
      </c>
      <c r="U26" s="345">
        <f t="shared" si="5"/>
        <v>0.34721360462611317</v>
      </c>
      <c r="V26" s="346">
        <f t="shared" si="6"/>
        <v>1.8696471014383542E-2</v>
      </c>
      <c r="X26" s="10" t="str">
        <f>name!B23</f>
        <v>Health and social work</v>
      </c>
      <c r="Y26" s="11">
        <v>585.47700000000066</v>
      </c>
      <c r="Z26" s="11">
        <v>618.37099999999953</v>
      </c>
      <c r="AA26" s="345">
        <f t="shared" si="7"/>
        <v>32.893999999998869</v>
      </c>
      <c r="AB26" s="11">
        <v>329.60990338448238</v>
      </c>
      <c r="AC26" s="345">
        <f t="shared" si="8"/>
        <v>362.50390338448125</v>
      </c>
      <c r="AD26" s="348">
        <f t="shared" si="9"/>
        <v>3.0220450723788428E-2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277.14301287313759</v>
      </c>
      <c r="C27" s="11">
        <f t="shared" si="12"/>
        <v>243.71654201959007</v>
      </c>
      <c r="D27" s="11">
        <f t="shared" si="12"/>
        <v>-33.426470853547592</v>
      </c>
      <c r="E27" s="11">
        <f t="shared" si="12"/>
        <v>114.98795027942334</v>
      </c>
      <c r="F27" s="11">
        <f t="shared" si="12"/>
        <v>81.56147942587576</v>
      </c>
      <c r="G27" s="200">
        <f t="shared" si="3"/>
        <v>2.3407228499068289E-2</v>
      </c>
      <c r="H27" s="11"/>
      <c r="I27" s="11" t="str">
        <f t="shared" si="11"/>
        <v>Elementary occupations</v>
      </c>
      <c r="J27" s="11">
        <v>0.7470612952999528</v>
      </c>
      <c r="K27" s="11">
        <v>2.0788315907089827</v>
      </c>
      <c r="L27" s="11">
        <v>1.33177029540903</v>
      </c>
      <c r="M27" s="11">
        <v>0.82611808757972971</v>
      </c>
      <c r="N27" s="11">
        <v>2.1578883829887596</v>
      </c>
      <c r="O27" s="11"/>
      <c r="P27" s="10" t="str">
        <f>name!D24</f>
        <v>71 Sales occupations</v>
      </c>
      <c r="Q27" s="11">
        <v>138.51261355863105</v>
      </c>
      <c r="R27" s="11">
        <v>128.93799926462438</v>
      </c>
      <c r="S27" s="345">
        <f t="shared" si="4"/>
        <v>-9.5746142940066647</v>
      </c>
      <c r="T27" s="345">
        <v>46.644882394008704</v>
      </c>
      <c r="U27" s="345">
        <f t="shared" si="5"/>
        <v>37.070268100002039</v>
      </c>
      <c r="V27" s="346">
        <f t="shared" si="6"/>
        <v>1.9538111850637252E-2</v>
      </c>
      <c r="X27" s="10" t="str">
        <f>name!B24</f>
        <v>Arts and entertainment</v>
      </c>
      <c r="Y27" s="11">
        <v>208.18699999999953</v>
      </c>
      <c r="Z27" s="11">
        <v>253.4349999999998</v>
      </c>
      <c r="AA27" s="345">
        <f t="shared" si="7"/>
        <v>45.248000000000275</v>
      </c>
      <c r="AB27" s="11">
        <v>118.61197649240428</v>
      </c>
      <c r="AC27" s="345">
        <f t="shared" si="8"/>
        <v>163.85997649240454</v>
      </c>
      <c r="AD27" s="348">
        <f t="shared" si="9"/>
        <v>3.0516948194226678E-2</v>
      </c>
    </row>
    <row r="28" spans="1:30" x14ac:dyDescent="0.2">
      <c r="A28" s="10" t="str">
        <f>name!D25</f>
        <v>72 Customer service occupations</v>
      </c>
      <c r="B28" s="11">
        <f t="shared" si="12"/>
        <v>84.966448991555694</v>
      </c>
      <c r="C28" s="11">
        <f t="shared" si="12"/>
        <v>117.79879490268385</v>
      </c>
      <c r="D28" s="11">
        <f t="shared" si="12"/>
        <v>32.832345911128144</v>
      </c>
      <c r="E28" s="11">
        <f t="shared" si="12"/>
        <v>50.12643498676011</v>
      </c>
      <c r="F28" s="11">
        <f t="shared" si="12"/>
        <v>82.958780897888246</v>
      </c>
      <c r="G28" s="200">
        <f t="shared" si="3"/>
        <v>3.1396532506447361E-2</v>
      </c>
      <c r="H28" s="11"/>
      <c r="O28" s="11"/>
      <c r="P28" s="10" t="str">
        <f>name!D25</f>
        <v>72 Customer service occupations</v>
      </c>
      <c r="Q28" s="11">
        <v>31.282326893901242</v>
      </c>
      <c r="R28" s="11">
        <v>46.807150541494046</v>
      </c>
      <c r="S28" s="345">
        <f t="shared" si="4"/>
        <v>15.524823647592804</v>
      </c>
      <c r="T28" s="345">
        <v>14.649756689596439</v>
      </c>
      <c r="U28" s="345">
        <f t="shared" si="5"/>
        <v>30.174580337189241</v>
      </c>
      <c r="V28" s="346">
        <f t="shared" si="6"/>
        <v>2.5938055978024233E-2</v>
      </c>
      <c r="X28" s="10" t="str">
        <f>name!B25</f>
        <v>Other services</v>
      </c>
      <c r="Y28" s="11">
        <v>160.08899999999994</v>
      </c>
      <c r="Z28" s="11">
        <v>190.78299999999996</v>
      </c>
      <c r="AA28" s="345">
        <f t="shared" si="7"/>
        <v>30.694000000000017</v>
      </c>
      <c r="AB28" s="11">
        <v>90.589005209722799</v>
      </c>
      <c r="AC28" s="345">
        <f t="shared" si="8"/>
        <v>121.28300520972282</v>
      </c>
      <c r="AD28" s="348">
        <f t="shared" si="9"/>
        <v>3.0347328102321214E-2</v>
      </c>
    </row>
    <row r="29" spans="1:30" x14ac:dyDescent="0.2">
      <c r="A29" s="10" t="str">
        <f>name!D26</f>
        <v>81 Process, plant and machine operatives</v>
      </c>
      <c r="B29" s="11">
        <f t="shared" si="12"/>
        <v>31.110415718942516</v>
      </c>
      <c r="C29" s="11">
        <f t="shared" si="12"/>
        <v>41.005277997965209</v>
      </c>
      <c r="D29" s="11">
        <f t="shared" si="12"/>
        <v>9.8948622790226963</v>
      </c>
      <c r="E29" s="11">
        <f t="shared" si="12"/>
        <v>15.859988538605643</v>
      </c>
      <c r="F29" s="11">
        <f t="shared" si="12"/>
        <v>25.754850817628345</v>
      </c>
      <c r="G29" s="200">
        <f t="shared" si="3"/>
        <v>2.784564214346319E-2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22.841145367171507</v>
      </c>
      <c r="R29" s="11">
        <v>28.303853969143947</v>
      </c>
      <c r="S29" s="345">
        <f t="shared" si="4"/>
        <v>5.4627086019724409</v>
      </c>
      <c r="T29" s="345">
        <v>10.133194886402388</v>
      </c>
      <c r="U29" s="345">
        <f t="shared" si="5"/>
        <v>15.595903488374828</v>
      </c>
      <c r="V29" s="346">
        <f t="shared" si="6"/>
        <v>2.4779783352850249E-2</v>
      </c>
      <c r="X29" s="231" t="str">
        <f>name!B3</f>
        <v>All industries</v>
      </c>
      <c r="Y29" s="34">
        <f>SUM(Y7:Y28)</f>
        <v>5942.4600000000019</v>
      </c>
      <c r="Z29" s="34">
        <f>SUM(Z7:Z28)</f>
        <v>6485.7839999999997</v>
      </c>
      <c r="AA29" s="349">
        <f t="shared" si="7"/>
        <v>543.3239999999978</v>
      </c>
      <c r="AB29" s="34">
        <f>SUM(AB7:AB28)</f>
        <v>3044.4597740105883</v>
      </c>
      <c r="AC29" s="349">
        <f t="shared" si="8"/>
        <v>3587.7837740105861</v>
      </c>
      <c r="AD29" s="350">
        <f t="shared" si="9"/>
        <v>2.7960214921499915E-2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183.48227720234183</v>
      </c>
      <c r="C30" s="11">
        <f t="shared" si="12"/>
        <v>201.81561565986809</v>
      </c>
      <c r="D30" s="11">
        <f t="shared" si="12"/>
        <v>18.333338457526235</v>
      </c>
      <c r="E30" s="11">
        <f t="shared" si="12"/>
        <v>107.51788582650482</v>
      </c>
      <c r="F30" s="11">
        <f t="shared" si="12"/>
        <v>125.85122428403105</v>
      </c>
      <c r="G30" s="200">
        <f t="shared" si="3"/>
        <v>3.1224622389628198E-2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164.5224912115707</v>
      </c>
      <c r="K30" s="11">
        <f t="array" ref="K30:K38">MMULT(aggregation!$B$13:$AA$21,C65:C90)</f>
        <v>362.2512010814695</v>
      </c>
      <c r="L30" s="11">
        <f t="array" ref="L30:L38">MMULT(aggregation!$B$13:$AA$21,D65:D90)</f>
        <v>197.72870986989881</v>
      </c>
      <c r="M30" s="11">
        <f t="array" ref="M30:M38">MMULT(aggregation!$B$13:$AA$21,E65:E90)</f>
        <v>143.62579699376687</v>
      </c>
      <c r="N30" s="11">
        <f t="array" ref="N30:N38">MMULT(aggregation!$B$13:$AA$21,F65:F90)</f>
        <v>341.35450686366568</v>
      </c>
      <c r="O30" s="11"/>
      <c r="P30" s="10" t="str">
        <f>name!D27</f>
        <v>82 Transport and mobile machine drivers and operatives</v>
      </c>
      <c r="Q30" s="11">
        <v>171.94911955458204</v>
      </c>
      <c r="R30" s="11">
        <v>182.85604625740757</v>
      </c>
      <c r="S30" s="345">
        <f t="shared" si="4"/>
        <v>10.90692670282553</v>
      </c>
      <c r="T30" s="345">
        <v>97.259144833488406</v>
      </c>
      <c r="U30" s="345">
        <f t="shared" si="5"/>
        <v>108.16607153631394</v>
      </c>
      <c r="V30" s="346">
        <f t="shared" si="6"/>
        <v>3.0336840825480271E-2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35.858471480040478</v>
      </c>
      <c r="C31" s="11">
        <f t="shared" si="12"/>
        <v>27.262399626966538</v>
      </c>
      <c r="D31" s="11">
        <f t="shared" si="12"/>
        <v>-8.5960718530739459</v>
      </c>
      <c r="E31" s="11">
        <f t="shared" si="12"/>
        <v>11.426495462618702</v>
      </c>
      <c r="F31" s="11">
        <f t="shared" si="12"/>
        <v>2.8304236095447557</v>
      </c>
      <c r="G31" s="200">
        <f t="shared" si="3"/>
        <v>1.8611920862021014E-2</v>
      </c>
      <c r="H31" s="11"/>
      <c r="I31" s="11" t="str">
        <f>I20</f>
        <v>Professional occupations</v>
      </c>
      <c r="J31" s="11">
        <v>683.58313664677132</v>
      </c>
      <c r="K31" s="11">
        <v>1230.2203749288797</v>
      </c>
      <c r="L31" s="11">
        <v>546.63723828210823</v>
      </c>
      <c r="M31" s="11">
        <v>475.61189895386849</v>
      </c>
      <c r="N31" s="11">
        <v>1022.2491372359767</v>
      </c>
      <c r="O31" s="11"/>
      <c r="P31" s="10" t="str">
        <f>name!D28</f>
        <v>91 Elementary trades and related occupations</v>
      </c>
      <c r="Q31" s="11">
        <v>29.583744303632848</v>
      </c>
      <c r="R31" s="11">
        <v>21.440782305872478</v>
      </c>
      <c r="S31" s="345">
        <f t="shared" si="4"/>
        <v>-8.14296199776037</v>
      </c>
      <c r="T31" s="345">
        <v>7.8290735328120773</v>
      </c>
      <c r="U31" s="345">
        <f t="shared" si="5"/>
        <v>-0.3138884649482927</v>
      </c>
      <c r="V31" s="346">
        <f t="shared" si="6"/>
        <v>1.5775698717052755E-2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487.73972763059635</v>
      </c>
      <c r="C32" s="11">
        <f t="shared" si="12"/>
        <v>499.5370555868609</v>
      </c>
      <c r="D32" s="11">
        <f t="shared" si="12"/>
        <v>11.797327956264557</v>
      </c>
      <c r="E32" s="11">
        <f t="shared" si="12"/>
        <v>254.59340108350312</v>
      </c>
      <c r="F32" s="11">
        <f t="shared" si="12"/>
        <v>266.39072903976762</v>
      </c>
      <c r="G32" s="200">
        <f t="shared" ref="G32" si="13">IF(B32&gt;0,(1+(E32/B32))^(1/($C$6-$B$6))-1,0)</f>
        <v>2.8396794019218019E-2</v>
      </c>
      <c r="H32" s="11"/>
      <c r="I32" s="11" t="str">
        <f>I21</f>
        <v>Associate professional occupations</v>
      </c>
      <c r="J32" s="11">
        <v>259.09071707200167</v>
      </c>
      <c r="K32" s="11">
        <v>515.79255587528269</v>
      </c>
      <c r="L32" s="11">
        <v>256.70183880328113</v>
      </c>
      <c r="M32" s="11">
        <v>188.74006117533841</v>
      </c>
      <c r="N32" s="11">
        <v>445.44189997861952</v>
      </c>
      <c r="O32" s="11"/>
      <c r="P32" s="10" t="str">
        <f>name!D29</f>
        <v>92 Elementary administration and service occupations</v>
      </c>
      <c r="Q32" s="11">
        <v>243.70481651572979</v>
      </c>
      <c r="R32" s="11">
        <v>255.44408729647168</v>
      </c>
      <c r="S32" s="345">
        <f t="shared" ref="S32" si="14">R32-Q32</f>
        <v>11.73927078074189</v>
      </c>
      <c r="T32" s="345">
        <v>109.12654907977532</v>
      </c>
      <c r="U32" s="345">
        <f>SUM(S32:T32)</f>
        <v>120.86581986051721</v>
      </c>
      <c r="V32" s="346">
        <f t="shared" ref="V32" si="15">IF(Q32&gt;0,(1+(T32/Q32))^(1/($C$6-$B$6))-1,0)</f>
        <v>2.4975626576982934E-2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5942.46</v>
      </c>
      <c r="C33" s="11">
        <f>SUM(C62,C91,C120,C149,C178,C207,C236,C265,C294)</f>
        <v>6485.7839999999987</v>
      </c>
      <c r="D33" s="11">
        <f t="shared" si="12"/>
        <v>543.32399999999836</v>
      </c>
      <c r="E33" s="11">
        <f t="shared" si="12"/>
        <v>3044.4597740105883</v>
      </c>
      <c r="F33" s="11">
        <f t="shared" si="12"/>
        <v>3587.7837740105861</v>
      </c>
      <c r="G33" s="200">
        <f t="shared" si="3"/>
        <v>2.7960214921499915E-2</v>
      </c>
      <c r="H33" s="11"/>
      <c r="I33" s="11" t="str">
        <f>I22</f>
        <v>Administrative and secretarial occupations</v>
      </c>
      <c r="J33" s="11">
        <v>60.754692657488683</v>
      </c>
      <c r="K33" s="11">
        <v>134.4830065571328</v>
      </c>
      <c r="L33" s="11">
        <v>73.728313899644107</v>
      </c>
      <c r="M33" s="11">
        <v>54.172265319672569</v>
      </c>
      <c r="N33" s="11">
        <v>127.90057921931667</v>
      </c>
      <c r="O33" s="11"/>
      <c r="P33" s="10" t="str">
        <f>name!D3</f>
        <v>All occupations</v>
      </c>
      <c r="Q33" s="11">
        <f>SUM(Q7:Q32)</f>
        <v>3115.6275375687133</v>
      </c>
      <c r="R33" s="11">
        <f>SUM(R7:R32)</f>
        <v>3408.9371590208161</v>
      </c>
      <c r="S33" s="345">
        <f>R33-Q33</f>
        <v>293.30962145210287</v>
      </c>
      <c r="T33" s="11">
        <f>SUM(T7:T32)</f>
        <v>1369.0013709338534</v>
      </c>
      <c r="U33" s="345">
        <f>SUM(S33:T33)</f>
        <v>1662.3109923859563</v>
      </c>
      <c r="V33" s="346">
        <f t="shared" si="6"/>
        <v>2.4578878090821377E-2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17.890458267572249</v>
      </c>
      <c r="K34" s="11">
        <v>62.670076638621964</v>
      </c>
      <c r="L34" s="11">
        <v>44.779618371049715</v>
      </c>
      <c r="M34" s="11">
        <v>20.569014685357658</v>
      </c>
      <c r="N34" s="11">
        <v>65.348633056407365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29.635998628860211</v>
      </c>
      <c r="K35" s="11">
        <v>86.88591124022436</v>
      </c>
      <c r="L35" s="11">
        <v>57.249912611364152</v>
      </c>
      <c r="M35" s="11">
        <v>34.191600665093382</v>
      </c>
      <c r="N35" s="11">
        <v>91.441513276457528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14.471291920752444</v>
      </c>
      <c r="C36" s="11">
        <v>30.720844759857933</v>
      </c>
      <c r="D36" s="11">
        <f>C36-B36</f>
        <v>16.24955283910549</v>
      </c>
      <c r="E36" s="11">
        <v>11.977793892372645</v>
      </c>
      <c r="F36" s="11">
        <f>SUM(D36:E36)</f>
        <v>28.227346731478136</v>
      </c>
      <c r="G36" s="200">
        <f>IF(B36&gt;0,(1+(E36/B36))^(1/($C$6-$B$6))-1,0)</f>
        <v>4.1022758661563907E-2</v>
      </c>
      <c r="I36" s="11" t="str">
        <f t="shared" si="17"/>
        <v>Sales and customer service occupations</v>
      </c>
      <c r="J36" s="11">
        <v>31.414604374557776</v>
      </c>
      <c r="K36" s="11">
        <v>93.408594973019277</v>
      </c>
      <c r="L36" s="11">
        <v>61.993990598461501</v>
      </c>
      <c r="M36" s="11">
        <v>29.575782319275842</v>
      </c>
      <c r="N36" s="11">
        <v>91.569772917737353</v>
      </c>
      <c r="P36" s="10" t="str">
        <f>name!D4</f>
        <v>11 Corporate managers and directors</v>
      </c>
      <c r="Q36" s="11">
        <v>193.37293032612084</v>
      </c>
      <c r="R36" s="11">
        <v>221.17433799003902</v>
      </c>
      <c r="S36" s="345">
        <f>R36-Q36</f>
        <v>27.801407663918184</v>
      </c>
      <c r="T36" s="345">
        <v>118.85144047801283</v>
      </c>
      <c r="U36" s="345">
        <f>SUM(S36:T36)</f>
        <v>146.65284814193103</v>
      </c>
      <c r="V36" s="346">
        <f>IF(Q36&gt;0,(1+(T36/Q36))^(1/($C$6-$B$6))-1,0)</f>
        <v>3.2455656647907283E-2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4.5805374617068795</v>
      </c>
      <c r="C37" s="11">
        <v>15.509879512078237</v>
      </c>
      <c r="D37" s="11">
        <f t="shared" ref="D37:D60" si="25">C37-B37</f>
        <v>10.929342050371357</v>
      </c>
      <c r="E37" s="11">
        <v>6.0925379356416647</v>
      </c>
      <c r="F37" s="11">
        <f t="shared" ref="F37:F60" si="26">SUM(D37:E37)</f>
        <v>17.021879986013023</v>
      </c>
      <c r="G37" s="200">
        <f t="shared" ref="G37:G62" si="27">IF(B37&gt;0,(1+(E37/B37))^(1/($C$6-$B$6))-1,0)</f>
        <v>5.8014311995255863E-2</v>
      </c>
      <c r="I37" s="11" t="str">
        <f t="shared" si="17"/>
        <v>Process, plant and machine operatives</v>
      </c>
      <c r="J37" s="11">
        <v>10.247364149390581</v>
      </c>
      <c r="K37" s="11">
        <v>37.750286117594733</v>
      </c>
      <c r="L37" s="11">
        <v>27.502921968204149</v>
      </c>
      <c r="M37" s="11">
        <v>14.956584508085822</v>
      </c>
      <c r="N37" s="11">
        <v>42.459506476289974</v>
      </c>
      <c r="P37" s="10" t="str">
        <f>name!D5</f>
        <v>12 Other managers and proprietors</v>
      </c>
      <c r="Q37" s="11">
        <v>75.950774257516784</v>
      </c>
      <c r="R37" s="11">
        <v>105.68586646333969</v>
      </c>
      <c r="S37" s="345">
        <f t="shared" ref="S37:S60" si="28">R37-Q37</f>
        <v>29.735092205822909</v>
      </c>
      <c r="T37" s="345">
        <v>61.667014690420224</v>
      </c>
      <c r="U37" s="345">
        <f t="shared" ref="U37:U60" si="29">SUM(S37:T37)</f>
        <v>91.40210689624314</v>
      </c>
      <c r="V37" s="346">
        <f t="shared" ref="V37:V62" si="30">IF(Q37&gt;0,(1+(T37/Q37))^(1/($C$6-$B$6))-1,0)</f>
        <v>4.0421914877043941E-2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26.760897353310224</v>
      </c>
      <c r="C38" s="11">
        <v>50.116626625712421</v>
      </c>
      <c r="D38" s="11">
        <f t="shared" si="25"/>
        <v>23.355729272402197</v>
      </c>
      <c r="E38" s="11">
        <v>15.327927542494129</v>
      </c>
      <c r="F38" s="11">
        <f t="shared" si="26"/>
        <v>38.683656814896324</v>
      </c>
      <c r="G38" s="200">
        <f t="shared" si="27"/>
        <v>3.0649685859408971E-2</v>
      </c>
      <c r="I38" s="11" t="str">
        <f t="shared" si="17"/>
        <v>Elementary occupations</v>
      </c>
      <c r="J38" s="11">
        <v>31.102926450755124</v>
      </c>
      <c r="K38" s="11">
        <v>113.59900944625606</v>
      </c>
      <c r="L38" s="11">
        <v>82.496082995500942</v>
      </c>
      <c r="M38" s="11">
        <v>41.73644615724934</v>
      </c>
      <c r="N38" s="11">
        <v>124.23252915275027</v>
      </c>
      <c r="P38" s="10" t="str">
        <f>name!D6</f>
        <v>21 Science, research, engineering and technology professionals</v>
      </c>
      <c r="Q38" s="11">
        <v>125.80717919455185</v>
      </c>
      <c r="R38" s="11">
        <v>171.56173146481632</v>
      </c>
      <c r="S38" s="345">
        <f t="shared" si="28"/>
        <v>45.754552270264469</v>
      </c>
      <c r="T38" s="345">
        <v>79.046705426716443</v>
      </c>
      <c r="U38" s="345">
        <f t="shared" si="29"/>
        <v>124.80125769698091</v>
      </c>
      <c r="V38" s="346">
        <f t="shared" si="30"/>
        <v>3.3037099417804194E-2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25.520503013272904</v>
      </c>
      <c r="C39" s="11">
        <v>49.305420056903159</v>
      </c>
      <c r="D39" s="11">
        <f t="shared" si="25"/>
        <v>23.784917043630255</v>
      </c>
      <c r="E39" s="11">
        <v>19.145616384563361</v>
      </c>
      <c r="F39" s="11">
        <f t="shared" si="26"/>
        <v>42.930533428193613</v>
      </c>
      <c r="G39" s="200">
        <f t="shared" si="27"/>
        <v>3.8020505472580846E-2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209.16798641798948</v>
      </c>
      <c r="R39" s="11">
        <v>226.5271937668148</v>
      </c>
      <c r="S39" s="345">
        <f t="shared" si="28"/>
        <v>17.359207348825322</v>
      </c>
      <c r="T39" s="345">
        <v>129.67276629643933</v>
      </c>
      <c r="U39" s="345">
        <f t="shared" si="29"/>
        <v>147.03197364526466</v>
      </c>
      <c r="V39" s="346">
        <f t="shared" si="30"/>
        <v>3.2682208363347565E-2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37.408329398333116</v>
      </c>
      <c r="C40" s="11">
        <v>54.252692976169079</v>
      </c>
      <c r="D40" s="11">
        <f>C40-B40</f>
        <v>16.844363577835963</v>
      </c>
      <c r="E40" s="11">
        <v>23.358477272787066</v>
      </c>
      <c r="F40" s="11">
        <f>SUM(D40:E40)</f>
        <v>40.202840850623033</v>
      </c>
      <c r="G40" s="200">
        <f>IF(B40&gt;0,(1+(E40/B40))^(1/($C$6-$B$6))-1,0)</f>
        <v>3.2872084926801826E-2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248.73646988602394</v>
      </c>
      <c r="R40" s="11">
        <v>263.99361545293948</v>
      </c>
      <c r="S40" s="345">
        <f t="shared" si="28"/>
        <v>15.25714556691554</v>
      </c>
      <c r="T40" s="345">
        <v>141.19549248929954</v>
      </c>
      <c r="U40" s="345">
        <f t="shared" si="29"/>
        <v>156.45263805621508</v>
      </c>
      <c r="V40" s="346">
        <f t="shared" si="30"/>
        <v>3.0425563908858644E-2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21.043711102886569</v>
      </c>
      <c r="C41" s="11">
        <v>51.867526908819947</v>
      </c>
      <c r="D41" s="11">
        <f t="shared" si="25"/>
        <v>30.823815805933378</v>
      </c>
      <c r="E41" s="11">
        <v>18.161405258025233</v>
      </c>
      <c r="F41" s="11">
        <f t="shared" si="26"/>
        <v>48.985221063958612</v>
      </c>
      <c r="G41" s="200">
        <f t="shared" si="27"/>
        <v>4.2352696942564272E-2</v>
      </c>
      <c r="I41" s="11" t="str">
        <f>I30</f>
        <v>Managers, directors and senior officials</v>
      </c>
      <c r="J41" s="11">
        <f t="array" ref="J41:J49">MMULT(aggregation!$B$13:$AA$21,B94:B119)</f>
        <v>238.81287539801505</v>
      </c>
      <c r="K41" s="11">
        <f t="array" ref="K41:K49">MMULT(aggregation!$B$13:$AA$21,C94:C119)</f>
        <v>217.57060955589805</v>
      </c>
      <c r="L41" s="11">
        <f t="array" ref="L41:L49">MMULT(aggregation!$B$13:$AA$21,D94:D119)</f>
        <v>-21.242265842117014</v>
      </c>
      <c r="M41" s="11">
        <f t="array" ref="M41:M49">MMULT(aggregation!$B$13:$AA$21,E94:E119)</f>
        <v>135.09927418956656</v>
      </c>
      <c r="N41" s="11">
        <f t="array" ref="N41:N49">MMULT(aggregation!$B$13:$AA$21,F94:F119)</f>
        <v>113.85700834744954</v>
      </c>
      <c r="P41" s="10" t="str">
        <f>name!D9</f>
        <v>24 Business, media and public service professionals</v>
      </c>
      <c r="Q41" s="11">
        <v>328.07721289516718</v>
      </c>
      <c r="R41" s="11">
        <v>413.87568859385317</v>
      </c>
      <c r="S41" s="345">
        <f t="shared" si="28"/>
        <v>85.798475698685991</v>
      </c>
      <c r="T41" s="345">
        <v>208.04682880580984</v>
      </c>
      <c r="U41" s="345">
        <f t="shared" si="29"/>
        <v>293.84530450449586</v>
      </c>
      <c r="V41" s="346">
        <f t="shared" si="30"/>
        <v>3.3282992432500436E-2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3.6978048533400227</v>
      </c>
      <c r="C42" s="11">
        <v>7.8464430926259299</v>
      </c>
      <c r="D42" s="11">
        <f t="shared" si="25"/>
        <v>4.1486382392859067</v>
      </c>
      <c r="E42" s="11">
        <v>2.619341132825717</v>
      </c>
      <c r="F42" s="11">
        <f t="shared" si="26"/>
        <v>6.7679793721116237</v>
      </c>
      <c r="G42" s="200">
        <f t="shared" si="27"/>
        <v>3.6346842016811598E-2</v>
      </c>
      <c r="I42" s="11" t="str">
        <f>I31</f>
        <v>Professional occupations</v>
      </c>
      <c r="J42" s="11">
        <v>626.26492016554869</v>
      </c>
      <c r="K42" s="11">
        <v>462.26686277875689</v>
      </c>
      <c r="L42" s="11">
        <v>-163.9980573867918</v>
      </c>
      <c r="M42" s="11">
        <v>274.94302312916989</v>
      </c>
      <c r="N42" s="11">
        <v>110.94496574237812</v>
      </c>
      <c r="P42" s="10" t="str">
        <f>name!D10</f>
        <v>31 Science, engineering and technology associate professionals</v>
      </c>
      <c r="Q42" s="11">
        <v>36.523189841781736</v>
      </c>
      <c r="R42" s="11">
        <v>44.731417129360317</v>
      </c>
      <c r="S42" s="345">
        <f t="shared" si="28"/>
        <v>8.2082272875785804</v>
      </c>
      <c r="T42" s="345">
        <v>20.513656175975761</v>
      </c>
      <c r="U42" s="345">
        <f t="shared" si="29"/>
        <v>28.721883463554342</v>
      </c>
      <c r="V42" s="346">
        <f t="shared" si="30"/>
        <v>3.0162618919342465E-2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0.86903900232110576</v>
      </c>
      <c r="C43" s="11">
        <v>2.2745136969342945</v>
      </c>
      <c r="D43" s="11">
        <f t="shared" si="25"/>
        <v>1.4054746946131886</v>
      </c>
      <c r="E43" s="11">
        <v>0.9466971694567099</v>
      </c>
      <c r="F43" s="11">
        <f t="shared" si="26"/>
        <v>2.3521718640698985</v>
      </c>
      <c r="G43" s="200">
        <f t="shared" si="27"/>
        <v>5.035046448273417E-2</v>
      </c>
      <c r="I43" s="11" t="str">
        <f>I32</f>
        <v>Associate professional occupations</v>
      </c>
      <c r="J43" s="11">
        <v>374.13201272704089</v>
      </c>
      <c r="K43" s="11">
        <v>314.56935618634316</v>
      </c>
      <c r="L43" s="11">
        <v>-59.562656540697802</v>
      </c>
      <c r="M43" s="11">
        <v>169.71523207740651</v>
      </c>
      <c r="N43" s="11">
        <v>110.15257553670871</v>
      </c>
      <c r="P43" s="10" t="str">
        <f>name!D11</f>
        <v>32 Health and social care associate professionals</v>
      </c>
      <c r="Q43" s="11">
        <v>79.750582488033729</v>
      </c>
      <c r="R43" s="11">
        <v>85.743596817252353</v>
      </c>
      <c r="S43" s="345">
        <f t="shared" si="28"/>
        <v>5.9930143292186244</v>
      </c>
      <c r="T43" s="345">
        <v>49.457146016374459</v>
      </c>
      <c r="U43" s="345">
        <f t="shared" si="29"/>
        <v>55.450160345593083</v>
      </c>
      <c r="V43" s="346">
        <f t="shared" si="30"/>
        <v>3.2690801211554543E-2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0.42733312593089873</v>
      </c>
      <c r="C44" s="11">
        <v>1.4732859364421069</v>
      </c>
      <c r="D44" s="11">
        <f t="shared" si="25"/>
        <v>1.0459528105112081</v>
      </c>
      <c r="E44" s="11">
        <v>0.32786683927962679</v>
      </c>
      <c r="F44" s="11">
        <f t="shared" si="26"/>
        <v>1.373819649790835</v>
      </c>
      <c r="G44" s="200">
        <f t="shared" si="27"/>
        <v>3.8690979727320274E-2</v>
      </c>
      <c r="I44" s="11" t="str">
        <f>I33</f>
        <v>Administrative and secretarial occupations</v>
      </c>
      <c r="J44" s="11">
        <v>130.31958859810464</v>
      </c>
      <c r="K44" s="11">
        <v>132.83792847602393</v>
      </c>
      <c r="L44" s="11">
        <v>2.5183398779193027</v>
      </c>
      <c r="M44" s="11">
        <v>76.851183653164526</v>
      </c>
      <c r="N44" s="11">
        <v>79.369523531083843</v>
      </c>
      <c r="P44" s="10" t="str">
        <f>name!D12</f>
        <v>33 Protective service occupations</v>
      </c>
      <c r="Q44" s="11">
        <v>20.464715811807256</v>
      </c>
      <c r="R44" s="11">
        <v>35.302148264906663</v>
      </c>
      <c r="S44" s="345">
        <f t="shared" si="28"/>
        <v>14.837432453099407</v>
      </c>
      <c r="T44" s="345">
        <v>14.105156830807354</v>
      </c>
      <c r="U44" s="345">
        <f t="shared" si="29"/>
        <v>28.942589283906763</v>
      </c>
      <c r="V44" s="346">
        <f t="shared" si="30"/>
        <v>3.55700241739898E-2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2.9041295826090185</v>
      </c>
      <c r="C45" s="11">
        <v>5.4261372532239198</v>
      </c>
      <c r="D45" s="11">
        <f t="shared" ref="D45:D46" si="31">C45-B45</f>
        <v>2.5220076706149013</v>
      </c>
      <c r="E45" s="11">
        <v>2.2034920740127375</v>
      </c>
      <c r="F45" s="11">
        <f t="shared" ref="F45:F46" si="32">SUM(D45:E45)</f>
        <v>4.7254997446276388</v>
      </c>
      <c r="G45" s="200">
        <f t="shared" si="27"/>
        <v>3.8357367220240857E-2</v>
      </c>
      <c r="I45" s="11" t="str">
        <f t="shared" ref="I45:I49" si="33">I34</f>
        <v>Skilled trades occupations</v>
      </c>
      <c r="J45" s="11">
        <v>38.710846296564512</v>
      </c>
      <c r="K45" s="11">
        <v>59.389653844308356</v>
      </c>
      <c r="L45" s="11">
        <v>20.678807547743844</v>
      </c>
      <c r="M45" s="11">
        <v>29.072900803365272</v>
      </c>
      <c r="N45" s="11">
        <v>49.751708351109116</v>
      </c>
      <c r="P45" s="10" t="str">
        <f>name!D13</f>
        <v>34 Culture, media and sports occupations</v>
      </c>
      <c r="Q45" s="11">
        <v>113.91506141110057</v>
      </c>
      <c r="R45" s="11">
        <v>127.6564329906444</v>
      </c>
      <c r="S45" s="345">
        <f t="shared" si="28"/>
        <v>13.741371579543838</v>
      </c>
      <c r="T45" s="345">
        <v>64.747682117284114</v>
      </c>
      <c r="U45" s="345">
        <f t="shared" si="29"/>
        <v>78.489053696827952</v>
      </c>
      <c r="V45" s="346">
        <f t="shared" si="30"/>
        <v>3.0457750278586548E-2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12.89303569476837</v>
      </c>
      <c r="C46" s="11">
        <v>29.860964830441738</v>
      </c>
      <c r="D46" s="11">
        <f t="shared" si="31"/>
        <v>16.967929135673366</v>
      </c>
      <c r="E46" s="11">
        <v>10.082042111942572</v>
      </c>
      <c r="F46" s="11">
        <f t="shared" si="32"/>
        <v>27.049971247615936</v>
      </c>
      <c r="G46" s="200">
        <f t="shared" si="27"/>
        <v>3.9266161890054718E-2</v>
      </c>
      <c r="I46" s="11" t="str">
        <f t="shared" si="33"/>
        <v>Caring, leisure and other service occupations</v>
      </c>
      <c r="J46" s="11">
        <v>61.412642949142231</v>
      </c>
      <c r="K46" s="11">
        <v>76.390886977753482</v>
      </c>
      <c r="L46" s="11">
        <v>14.978244028611254</v>
      </c>
      <c r="M46" s="11">
        <v>44.57204507148581</v>
      </c>
      <c r="N46" s="11">
        <v>59.550289100097061</v>
      </c>
      <c r="P46" s="10" t="str">
        <f>name!D14</f>
        <v>35 Business and public service associate professionals</v>
      </c>
      <c r="Q46" s="11">
        <v>256.86442566810672</v>
      </c>
      <c r="R46" s="11">
        <v>272.59383969799859</v>
      </c>
      <c r="S46" s="345">
        <f t="shared" si="28"/>
        <v>15.729414029891871</v>
      </c>
      <c r="T46" s="345">
        <v>141.10896766372747</v>
      </c>
      <c r="U46" s="345">
        <f t="shared" si="29"/>
        <v>156.83838169361934</v>
      </c>
      <c r="V46" s="346">
        <f t="shared" si="30"/>
        <v>2.9619293066292851E-2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4.2234783507676266</v>
      </c>
      <c r="C47" s="11">
        <v>10.546812442330458</v>
      </c>
      <c r="D47" s="11">
        <f t="shared" si="25"/>
        <v>6.3233340915628311</v>
      </c>
      <c r="E47" s="11">
        <v>3.8768491532854941</v>
      </c>
      <c r="F47" s="11">
        <f t="shared" si="26"/>
        <v>10.200183244848326</v>
      </c>
      <c r="G47" s="200">
        <f t="shared" si="27"/>
        <v>4.4372642895183612E-2</v>
      </c>
      <c r="I47" s="11" t="str">
        <f t="shared" si="33"/>
        <v>Sales and customer service occupations</v>
      </c>
      <c r="J47" s="11">
        <v>75.686022455156177</v>
      </c>
      <c r="K47" s="11">
        <v>91.210626403688948</v>
      </c>
      <c r="L47" s="11">
        <v>15.524603948532768</v>
      </c>
      <c r="M47" s="11">
        <v>45.58250136895898</v>
      </c>
      <c r="N47" s="11">
        <v>61.107105317491751</v>
      </c>
      <c r="P47" s="10" t="str">
        <f>name!D15</f>
        <v>41 Administrative occupations</v>
      </c>
      <c r="Q47" s="11">
        <v>285.42199007172172</v>
      </c>
      <c r="R47" s="11">
        <v>225.69635599535712</v>
      </c>
      <c r="S47" s="345">
        <f t="shared" si="28"/>
        <v>-59.725634076364599</v>
      </c>
      <c r="T47" s="345">
        <v>141.88897833688179</v>
      </c>
      <c r="U47" s="345">
        <f t="shared" si="29"/>
        <v>82.163344260517192</v>
      </c>
      <c r="V47" s="346">
        <f t="shared" si="30"/>
        <v>2.7268033711764117E-2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0.44469233672303499</v>
      </c>
      <c r="C48" s="11">
        <v>1.7374171470311737</v>
      </c>
      <c r="D48" s="11">
        <f t="shared" si="25"/>
        <v>1.2927248103081386</v>
      </c>
      <c r="E48" s="11">
        <v>0.74993188664464716</v>
      </c>
      <c r="F48" s="11">
        <f t="shared" si="26"/>
        <v>2.0426566969527857</v>
      </c>
      <c r="G48" s="200">
        <f t="shared" si="27"/>
        <v>6.8098843310578472E-2</v>
      </c>
      <c r="I48" s="11" t="str">
        <f t="shared" si="33"/>
        <v>Process, plant and machine operatives</v>
      </c>
      <c r="J48" s="11">
        <v>18.720038563499912</v>
      </c>
      <c r="K48" s="11">
        <v>29.723463090449414</v>
      </c>
      <c r="L48" s="11">
        <v>11.0034245269495</v>
      </c>
      <c r="M48" s="11">
        <v>17.328096443599136</v>
      </c>
      <c r="N48" s="11">
        <v>28.331520970548638</v>
      </c>
      <c r="P48" s="10" t="str">
        <f>name!D16</f>
        <v>42 Secretarial and related occupations</v>
      </c>
      <c r="Q48" s="11">
        <v>84.776055440682612</v>
      </c>
      <c r="R48" s="11">
        <v>72.951192682031532</v>
      </c>
      <c r="S48" s="345">
        <f t="shared" si="28"/>
        <v>-11.824862758651079</v>
      </c>
      <c r="T48" s="345">
        <v>45.856495884221225</v>
      </c>
      <c r="U48" s="345">
        <f t="shared" si="29"/>
        <v>34.031633125570146</v>
      </c>
      <c r="V48" s="346">
        <f t="shared" si="30"/>
        <v>2.9244480996305722E-2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0.12209238098058989</v>
      </c>
      <c r="C49" s="11">
        <v>0.31000279932745095</v>
      </c>
      <c r="D49" s="11">
        <f t="shared" si="25"/>
        <v>0.18791041834686106</v>
      </c>
      <c r="E49" s="11">
        <v>0.16273641177749779</v>
      </c>
      <c r="F49" s="11">
        <f t="shared" si="26"/>
        <v>0.35064683012435882</v>
      </c>
      <c r="G49" s="200">
        <f t="shared" si="27"/>
        <v>5.8099124552205783E-2</v>
      </c>
      <c r="I49" s="11" t="str">
        <f t="shared" si="33"/>
        <v>Elementary occupations</v>
      </c>
      <c r="J49" s="11">
        <v>69.488080856043595</v>
      </c>
      <c r="K49" s="11">
        <v>94.841900495458702</v>
      </c>
      <c r="L49" s="11">
        <v>25.353819639415104</v>
      </c>
      <c r="M49" s="11">
        <v>55.776073582929925</v>
      </c>
      <c r="N49" s="11">
        <v>81.129893222345032</v>
      </c>
      <c r="P49" s="10" t="str">
        <f>name!D17</f>
        <v>51 Skilled agricultural and related trades</v>
      </c>
      <c r="Q49" s="11">
        <v>5.60456405935488</v>
      </c>
      <c r="R49" s="11">
        <v>9.8448179522195129</v>
      </c>
      <c r="S49" s="345">
        <f t="shared" si="28"/>
        <v>4.2402538928646329</v>
      </c>
      <c r="T49" s="345">
        <v>5.880991021926091</v>
      </c>
      <c r="U49" s="345">
        <f t="shared" si="29"/>
        <v>10.121244914790724</v>
      </c>
      <c r="V49" s="346">
        <f t="shared" si="30"/>
        <v>4.8996429793266572E-2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0.49808788224460321</v>
      </c>
      <c r="C50" s="11">
        <v>1.3710097526385023</v>
      </c>
      <c r="D50" s="11">
        <f t="shared" si="25"/>
        <v>0.87292187039389912</v>
      </c>
      <c r="E50" s="11">
        <v>0.42885447358775008</v>
      </c>
      <c r="F50" s="11">
        <f t="shared" si="26"/>
        <v>1.3017763439816492</v>
      </c>
      <c r="G50" s="200">
        <f t="shared" si="27"/>
        <v>4.2276909960869524E-2</v>
      </c>
      <c r="O50" s="71"/>
      <c r="P50" s="10" t="str">
        <f>name!D18</f>
        <v>52 Skilled metal, electrical and electronic trades</v>
      </c>
      <c r="Q50" s="11">
        <v>3.9357763523518976</v>
      </c>
      <c r="R50" s="11">
        <v>10.029559226273305</v>
      </c>
      <c r="S50" s="345">
        <f t="shared" si="28"/>
        <v>6.0937828739214073</v>
      </c>
      <c r="T50" s="345">
        <v>5.1768896828668014</v>
      </c>
      <c r="U50" s="345">
        <f t="shared" si="29"/>
        <v>11.27067255678821</v>
      </c>
      <c r="V50" s="346">
        <f t="shared" si="30"/>
        <v>5.756646118118991E-2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0.10176077751740673</v>
      </c>
      <c r="C51" s="11">
        <v>0.35466499702704568</v>
      </c>
      <c r="D51" s="11">
        <f t="shared" ref="D51" si="34">C51-B51</f>
        <v>0.25290421950963893</v>
      </c>
      <c r="E51" s="11">
        <v>0.11366978773615086</v>
      </c>
      <c r="F51" s="11">
        <f t="shared" ref="F51" si="35">SUM(D51:E51)</f>
        <v>0.36657400724578981</v>
      </c>
      <c r="G51" s="200">
        <f t="shared" si="27"/>
        <v>5.127207156113478E-2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5.4008490035891876</v>
      </c>
      <c r="R51" s="11">
        <v>8.6305906450259631</v>
      </c>
      <c r="S51" s="345">
        <f t="shared" si="28"/>
        <v>3.2297416414367754</v>
      </c>
      <c r="T51" s="345">
        <v>4.0326832475443277</v>
      </c>
      <c r="U51" s="345">
        <f t="shared" si="29"/>
        <v>7.2624248889811032</v>
      </c>
      <c r="V51" s="346">
        <f t="shared" si="30"/>
        <v>3.7880821412337395E-2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0.60385250734678164</v>
      </c>
      <c r="C52" s="11">
        <v>1.5552130293986099</v>
      </c>
      <c r="D52" s="11">
        <f t="shared" si="25"/>
        <v>0.95136052205182831</v>
      </c>
      <c r="E52" s="11">
        <v>0.55834097110554992</v>
      </c>
      <c r="F52" s="11">
        <f t="shared" si="26"/>
        <v>1.5097014931573782</v>
      </c>
      <c r="G52" s="200">
        <f t="shared" si="27"/>
        <v>4.4615592370472301E-2</v>
      </c>
      <c r="I52" s="11" t="str">
        <f>I41</f>
        <v>Managers, directors and senior officials</v>
      </c>
      <c r="J52" s="11">
        <f t="array" ref="J52:J60">MMULT(aggregation!$B$13:$AA$21,B123:B148)</f>
        <v>42.170540655985619</v>
      </c>
      <c r="K52" s="11">
        <f t="array" ref="K52:K60">MMULT(aggregation!$B$13:$AA$21,C123:C148)</f>
        <v>37.898715032454504</v>
      </c>
      <c r="L52" s="11">
        <f t="array" ref="L52:L60">MMULT(aggregation!$B$13:$AA$21,D123:D148)</f>
        <v>-4.2718256235311092</v>
      </c>
      <c r="M52" s="11">
        <f t="array" ref="M52:M60">MMULT(aggregation!$B$13:$AA$21,E123:E148)</f>
        <v>22.334408476795936</v>
      </c>
      <c r="N52" s="11">
        <f t="array" ref="N52:N60">MMULT(aggregation!$B$13:$AA$21,F123:F148)</f>
        <v>18.062582853264825</v>
      </c>
      <c r="P52" s="10" t="str">
        <f>name!D20</f>
        <v>54 Textiles, printing and other skilled trades</v>
      </c>
      <c r="Q52" s="11">
        <v>36.928362288476954</v>
      </c>
      <c r="R52" s="11">
        <v>38.773290124044181</v>
      </c>
      <c r="S52" s="345">
        <f t="shared" si="28"/>
        <v>1.8449278355672263</v>
      </c>
      <c r="T52" s="345">
        <v>22.429043609272945</v>
      </c>
      <c r="U52" s="345">
        <f t="shared" si="29"/>
        <v>24.273971444840171</v>
      </c>
      <c r="V52" s="346">
        <f t="shared" si="30"/>
        <v>3.214566051987755E-2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0.55690853347688174</v>
      </c>
      <c r="C53" s="11">
        <v>1.9464879202043026</v>
      </c>
      <c r="D53" s="11">
        <f t="shared" si="25"/>
        <v>1.3895793867274209</v>
      </c>
      <c r="E53" s="11">
        <v>0.67106138369002555</v>
      </c>
      <c r="F53" s="11">
        <f t="shared" si="26"/>
        <v>2.0606407704174465</v>
      </c>
      <c r="G53" s="200">
        <f t="shared" si="27"/>
        <v>5.4128584989744155E-2</v>
      </c>
      <c r="I53" s="11" t="str">
        <f>I42</f>
        <v>Professional occupations</v>
      </c>
      <c r="J53" s="11">
        <v>80.159827531866341</v>
      </c>
      <c r="K53" s="11">
        <v>46.340250686948764</v>
      </c>
      <c r="L53" s="11">
        <v>-33.819576844917577</v>
      </c>
      <c r="M53" s="11">
        <v>23.013973920780749</v>
      </c>
      <c r="N53" s="11">
        <v>-10.80560292413683</v>
      </c>
      <c r="P53" s="10" t="str">
        <f>name!D21</f>
        <v>61 Caring personal service occupations</v>
      </c>
      <c r="Q53" s="11">
        <v>190.18028040504359</v>
      </c>
      <c r="R53" s="11">
        <v>203.04158770731155</v>
      </c>
      <c r="S53" s="345">
        <f t="shared" si="28"/>
        <v>12.86130730226796</v>
      </c>
      <c r="T53" s="345">
        <v>114.03844171255868</v>
      </c>
      <c r="U53" s="345">
        <f t="shared" si="29"/>
        <v>126.89974901482664</v>
      </c>
      <c r="V53" s="346">
        <f t="shared" si="30"/>
        <v>3.1813875010449078E-2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0.24893095647874042</v>
      </c>
      <c r="C54" s="11">
        <v>0.79641822141379226</v>
      </c>
      <c r="D54" s="11">
        <f t="shared" ref="D54:D55" si="36">C54-B54</f>
        <v>0.54748726493505184</v>
      </c>
      <c r="E54" s="11">
        <v>0.27096583214438746</v>
      </c>
      <c r="F54" s="11">
        <f t="shared" ref="F54:F55" si="37">SUM(D54:E54)</f>
        <v>0.81845309707943925</v>
      </c>
      <c r="G54" s="200">
        <f t="shared" si="27"/>
        <v>5.0322208405539248E-2</v>
      </c>
      <c r="I54" s="11" t="str">
        <f>I43</f>
        <v>Associate professional occupations</v>
      </c>
      <c r="J54" s="11">
        <v>90.813631703145631</v>
      </c>
      <c r="K54" s="11">
        <v>77.11612652194151</v>
      </c>
      <c r="L54" s="11">
        <v>-13.697505181204114</v>
      </c>
      <c r="M54" s="11">
        <v>38.598526332253286</v>
      </c>
      <c r="N54" s="11">
        <v>24.901021151049171</v>
      </c>
      <c r="P54" s="10" t="str">
        <f>name!D22</f>
        <v>62 Leisure, travel and related personal service occupations</v>
      </c>
      <c r="Q54" s="11">
        <v>61.888635751516269</v>
      </c>
      <c r="R54" s="11">
        <v>69.498359043758484</v>
      </c>
      <c r="S54" s="345">
        <f t="shared" si="28"/>
        <v>7.6097232922422151</v>
      </c>
      <c r="T54" s="345">
        <v>37.408506283618934</v>
      </c>
      <c r="U54" s="345">
        <f t="shared" si="29"/>
        <v>45.018229575861149</v>
      </c>
      <c r="V54" s="346">
        <f t="shared" si="30"/>
        <v>3.2020654739877141E-2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2.61552885567224E-2</v>
      </c>
      <c r="C55" s="11">
        <v>6.4665251224631334E-2</v>
      </c>
      <c r="D55" s="11">
        <f t="shared" si="36"/>
        <v>3.8509962667908931E-2</v>
      </c>
      <c r="E55" s="11">
        <v>2.4926183781726792E-2</v>
      </c>
      <c r="F55" s="11">
        <f t="shared" si="37"/>
        <v>6.3436146449635716E-2</v>
      </c>
      <c r="G55" s="200">
        <f t="shared" si="27"/>
        <v>4.5635355517353648E-2</v>
      </c>
      <c r="I55" s="11" t="str">
        <f>I44</f>
        <v>Administrative and secretarial occupations</v>
      </c>
      <c r="J55" s="11">
        <v>43.618135307006519</v>
      </c>
      <c r="K55" s="11">
        <v>41.5937368615282</v>
      </c>
      <c r="L55" s="11">
        <v>-2.0243984454783135</v>
      </c>
      <c r="M55" s="11">
        <v>25.459279294836517</v>
      </c>
      <c r="N55" s="11">
        <v>23.434880849358205</v>
      </c>
      <c r="P55" s="10" t="str">
        <f>name!D23</f>
        <v>63 Community and civil enforcement occupations</v>
      </c>
      <c r="Q55" s="11">
        <v>1.6388331573851604</v>
      </c>
      <c r="R55" s="11">
        <v>2.1894528122744217</v>
      </c>
      <c r="S55" s="345">
        <f t="shared" si="28"/>
        <v>0.55061965488926123</v>
      </c>
      <c r="T55" s="345">
        <v>1.4639615456436079</v>
      </c>
      <c r="U55" s="345">
        <f t="shared" si="29"/>
        <v>2.0145812005328692</v>
      </c>
      <c r="V55" s="346">
        <f t="shared" si="30"/>
        <v>4.3473009194754608E-2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1.4957467288434789</v>
      </c>
      <c r="C56" s="11">
        <v>3.6618340255327033</v>
      </c>
      <c r="D56" s="11">
        <f t="shared" si="25"/>
        <v>2.1660872966892244</v>
      </c>
      <c r="E56" s="11">
        <v>1.1663620745500793</v>
      </c>
      <c r="F56" s="11">
        <f t="shared" si="26"/>
        <v>3.3324493712393037</v>
      </c>
      <c r="G56" s="200">
        <f t="shared" si="27"/>
        <v>3.9180964109141847E-2</v>
      </c>
      <c r="I56" s="11" t="str">
        <f t="shared" ref="I56:I60" si="38">I45</f>
        <v>Skilled trades occupations</v>
      </c>
      <c r="J56" s="11">
        <v>16.777069084996384</v>
      </c>
      <c r="K56" s="11">
        <v>23.617912170009109</v>
      </c>
      <c r="L56" s="11">
        <v>6.8408430850127226</v>
      </c>
      <c r="M56" s="11">
        <v>12.279624458953476</v>
      </c>
      <c r="N56" s="11">
        <v>19.120467543966196</v>
      </c>
      <c r="P56" s="10" t="str">
        <f>name!D24</f>
        <v>71 Sales occupations</v>
      </c>
      <c r="Q56" s="11">
        <v>138.63039931450638</v>
      </c>
      <c r="R56" s="11">
        <v>114.77854275496563</v>
      </c>
      <c r="S56" s="345">
        <f t="shared" si="28"/>
        <v>-23.851856559540749</v>
      </c>
      <c r="T56" s="345">
        <v>68.343067885414641</v>
      </c>
      <c r="U56" s="345">
        <f t="shared" si="29"/>
        <v>44.491211325873891</v>
      </c>
      <c r="V56" s="346">
        <f t="shared" si="30"/>
        <v>2.7078756741043319E-2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0.65183201472722585</v>
      </c>
      <c r="C57" s="11">
        <v>2.3212013403349574</v>
      </c>
      <c r="D57" s="11">
        <f t="shared" si="25"/>
        <v>1.6693693256077315</v>
      </c>
      <c r="E57" s="11">
        <v>0.74098753321068378</v>
      </c>
      <c r="F57" s="11">
        <f t="shared" si="26"/>
        <v>2.4103568588184152</v>
      </c>
      <c r="G57" s="200">
        <f t="shared" si="27"/>
        <v>5.192298421670194E-2</v>
      </c>
      <c r="I57" s="11" t="str">
        <f t="shared" si="38"/>
        <v>Caring, leisure and other service occupations</v>
      </c>
      <c r="J57" s="11">
        <v>45.911484440675331</v>
      </c>
      <c r="K57" s="11">
        <v>45.74441662162468</v>
      </c>
      <c r="L57" s="11">
        <v>-0.16706781905065016</v>
      </c>
      <c r="M57" s="11">
        <v>28.134724402272123</v>
      </c>
      <c r="N57" s="11">
        <v>27.967656583221473</v>
      </c>
      <c r="P57" s="10" t="str">
        <f>name!D25</f>
        <v>72 Customer service occupations</v>
      </c>
      <c r="Q57" s="11">
        <v>53.684122097654438</v>
      </c>
      <c r="R57" s="11">
        <v>70.991644361189728</v>
      </c>
      <c r="S57" s="345">
        <f t="shared" si="28"/>
        <v>17.30752226353529</v>
      </c>
      <c r="T57" s="345">
        <v>35.476678297163666</v>
      </c>
      <c r="U57" s="345">
        <f t="shared" si="29"/>
        <v>52.784200560698956</v>
      </c>
      <c r="V57" s="346">
        <f t="shared" si="30"/>
        <v>3.4400067477114993E-2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0.23025715878449635</v>
      </c>
      <c r="C58" s="11">
        <v>1.0715363370004274</v>
      </c>
      <c r="D58" s="11">
        <f t="shared" ref="D58:D59" si="39">C58-B58</f>
        <v>0.84127917821593101</v>
      </c>
      <c r="E58" s="11">
        <v>0.30166375827624836</v>
      </c>
      <c r="F58" s="11">
        <f t="shared" ref="F58:F59" si="40">SUM(D58:E58)</f>
        <v>1.1429429364921795</v>
      </c>
      <c r="G58" s="200">
        <f t="shared" si="27"/>
        <v>5.7407196537684335E-2</v>
      </c>
      <c r="I58" s="11" t="str">
        <f t="shared" si="38"/>
        <v>Sales and customer service occupations</v>
      </c>
      <c r="J58" s="11">
        <v>22.709695201458857</v>
      </c>
      <c r="K58" s="11">
        <v>26.64187681169216</v>
      </c>
      <c r="L58" s="11">
        <v>3.932181610233302</v>
      </c>
      <c r="M58" s="11">
        <v>13.726612517457994</v>
      </c>
      <c r="N58" s="11">
        <v>17.658794127691294</v>
      </c>
      <c r="P58" s="10" t="str">
        <f>name!D26</f>
        <v>81 Process, plant and machine operatives</v>
      </c>
      <c r="Q58" s="11">
        <v>8.26927035177102</v>
      </c>
      <c r="R58" s="11">
        <v>12.701424028821267</v>
      </c>
      <c r="S58" s="345">
        <f t="shared" si="28"/>
        <v>4.4321536770502465</v>
      </c>
      <c r="T58" s="345">
        <v>5.7267936522032574</v>
      </c>
      <c r="U58" s="345">
        <f t="shared" si="29"/>
        <v>10.158947329253504</v>
      </c>
      <c r="V58" s="346">
        <f t="shared" si="30"/>
        <v>3.5704624169369925E-2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1.2817475539714733</v>
      </c>
      <c r="C59" s="11">
        <v>5.158740991293576</v>
      </c>
      <c r="D59" s="11">
        <f t="shared" si="39"/>
        <v>3.8769934373221027</v>
      </c>
      <c r="E59" s="11">
        <v>2.1416877495368496</v>
      </c>
      <c r="F59" s="11">
        <f t="shared" si="40"/>
        <v>6.0186811868589523</v>
      </c>
      <c r="G59" s="200">
        <f t="shared" si="27"/>
        <v>6.7687049964914481E-2</v>
      </c>
      <c r="I59" s="11" t="str">
        <f t="shared" si="38"/>
        <v>Process, plant and machine operatives</v>
      </c>
      <c r="J59" s="11">
        <v>8.9517850672815964</v>
      </c>
      <c r="K59" s="11">
        <v>14.372376771712204</v>
      </c>
      <c r="L59" s="11">
        <v>5.4205917044306071</v>
      </c>
      <c r="M59" s="11">
        <v>8.2846959491132584</v>
      </c>
      <c r="N59" s="11">
        <v>13.705287653543866</v>
      </c>
      <c r="P59" s="10" t="str">
        <f>name!D27</f>
        <v>82 Transport and mobile machine drivers and operatives</v>
      </c>
      <c r="Q59" s="11">
        <v>11.533157647759502</v>
      </c>
      <c r="R59" s="11">
        <v>18.959569402460431</v>
      </c>
      <c r="S59" s="345">
        <f t="shared" si="28"/>
        <v>7.4264117547009292</v>
      </c>
      <c r="T59" s="345">
        <v>10.258740993016415</v>
      </c>
      <c r="U59" s="345">
        <f t="shared" si="29"/>
        <v>17.685152747717346</v>
      </c>
      <c r="V59" s="346">
        <f t="shared" si="30"/>
        <v>4.3333429324046824E-2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4.7318259147800636E-3</v>
      </c>
      <c r="C60" s="11">
        <v>1.40059619233128E-2</v>
      </c>
      <c r="D60" s="11">
        <f t="shared" si="25"/>
        <v>9.2741360085327358E-3</v>
      </c>
      <c r="E60" s="11">
        <v>4.2166212696910076E-3</v>
      </c>
      <c r="F60" s="11">
        <f t="shared" si="26"/>
        <v>1.3490757278223743E-2</v>
      </c>
      <c r="G60" s="200">
        <f t="shared" si="27"/>
        <v>4.3393022299133888E-2</v>
      </c>
      <c r="I60" s="11" t="str">
        <f t="shared" si="38"/>
        <v>Elementary occupations</v>
      </c>
      <c r="J60" s="11">
        <v>31.630392523510956</v>
      </c>
      <c r="K60" s="11">
        <v>41.686863980534625</v>
      </c>
      <c r="L60" s="11">
        <v>10.056471457023672</v>
      </c>
      <c r="M60" s="11">
        <v>23.776369801629389</v>
      </c>
      <c r="N60" s="11">
        <v>33.832841258653055</v>
      </c>
      <c r="P60" s="10" t="str">
        <f>name!D28</f>
        <v>91 Elementary trades and related occupations</v>
      </c>
      <c r="Q60" s="11">
        <v>6.2747271764076507</v>
      </c>
      <c r="R60" s="11">
        <v>5.8216173210940525</v>
      </c>
      <c r="S60" s="345">
        <f t="shared" si="28"/>
        <v>-0.45310985531359815</v>
      </c>
      <c r="T60" s="345">
        <v>3.5974219298066261</v>
      </c>
      <c r="U60" s="345">
        <f t="shared" si="29"/>
        <v>3.144312074493028</v>
      </c>
      <c r="V60" s="346">
        <f t="shared" si="30"/>
        <v>3.067353326129707E-2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0.74232946938517275</v>
      </c>
      <c r="C61" s="11">
        <v>2.0648256287856701</v>
      </c>
      <c r="D61" s="11">
        <f t="shared" ref="D61" si="41">C61-B61</f>
        <v>1.3224961594004974</v>
      </c>
      <c r="E61" s="11">
        <v>0.82190146631003869</v>
      </c>
      <c r="F61" s="11">
        <f t="shared" ref="F61" si="42">SUM(D61:E61)</f>
        <v>2.1443976257105359</v>
      </c>
      <c r="G61" s="200">
        <f t="shared" ref="G61" si="43">IF(B61&gt;0,(1+(E61/B61))^(1/($C$6-$B$6))-1,0)</f>
        <v>5.0945700817889072E-2</v>
      </c>
      <c r="P61" s="10" t="str">
        <f>name!D29</f>
        <v>92 Elementary administration and service occupations</v>
      </c>
      <c r="Q61" s="11">
        <v>244.03491111486673</v>
      </c>
      <c r="R61" s="11">
        <v>244.09296829038911</v>
      </c>
      <c r="S61" s="345">
        <f t="shared" ref="S61" si="44">R61-Q61</f>
        <v>5.8057175522378657E-2</v>
      </c>
      <c r="T61" s="345">
        <v>145.46685200372781</v>
      </c>
      <c r="U61" s="345">
        <f t="shared" ref="U61" si="45">SUM(S61:T61)</f>
        <v>145.52490917925019</v>
      </c>
      <c r="V61" s="346">
        <f t="shared" ref="V61" si="46">IF(Q61&gt;0,(1+(T61/Q61))^(1/($C$6-$B$6))-1,0)</f>
        <v>3.1661359545985812E-2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161.8092162749505</v>
      </c>
      <c r="C62" s="11">
        <f t="shared" ref="C62:F62" si="47">SUM(C36:C61)</f>
        <v>331.6291714946754</v>
      </c>
      <c r="D62" s="11">
        <f t="shared" si="47"/>
        <v>169.81995521972482</v>
      </c>
      <c r="E62" s="11">
        <f t="shared" si="47"/>
        <v>122.27735290030829</v>
      </c>
      <c r="F62" s="11">
        <f t="shared" si="47"/>
        <v>292.09730812003318</v>
      </c>
      <c r="G62" s="200">
        <f t="shared" si="27"/>
        <v>3.8236987065193739E-2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2826.8324624312877</v>
      </c>
      <c r="R62" s="11">
        <f>SUM(R36:R61)</f>
        <v>3076.8468409791817</v>
      </c>
      <c r="S62" s="345">
        <f>R62-Q62</f>
        <v>250.01437854789401</v>
      </c>
      <c r="T62" s="11">
        <f>SUM(T36:T61)</f>
        <v>1675.4584030767342</v>
      </c>
      <c r="U62" s="345">
        <f>SUM(S62:T62)</f>
        <v>1925.4727816246282</v>
      </c>
      <c r="V62" s="346">
        <f t="shared" si="30"/>
        <v>3.1515041576573033E-2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63.267812931430896</v>
      </c>
      <c r="K63" s="11">
        <f t="array" ref="K63:K71">MMULT(aggregation!$B$13:$AA$21,C152:C177)</f>
        <v>55.502880866404098</v>
      </c>
      <c r="L63" s="11">
        <f t="array" ref="L63:L71">MMULT(aggregation!$B$13:$AA$21,D152:D177)</f>
        <v>-7.7649320650267981</v>
      </c>
      <c r="M63" s="11">
        <f t="array" ref="M63:M71">MMULT(aggregation!$B$13:$AA$21,E152:E177)</f>
        <v>33.435907205192322</v>
      </c>
      <c r="N63" s="11">
        <f t="array" ref="N63:N71">MMULT(aggregation!$B$13:$AA$21,F152:F177)</f>
        <v>25.67097514016552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86.143206314748852</v>
      </c>
      <c r="K64" s="11">
        <v>69.245953168723418</v>
      </c>
      <c r="L64" s="11">
        <v>-16.89725314602542</v>
      </c>
      <c r="M64" s="11">
        <v>36.880892549360411</v>
      </c>
      <c r="N64" s="11">
        <v>19.98363940333499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123.29263488675888</v>
      </c>
      <c r="C65" s="11">
        <v>244.9692865322738</v>
      </c>
      <c r="D65" s="11">
        <f>C65-B65</f>
        <v>121.67665164551492</v>
      </c>
      <c r="E65" s="11">
        <v>95.863584941832471</v>
      </c>
      <c r="F65" s="11">
        <f>SUM(D65:E65)</f>
        <v>217.54023658734741</v>
      </c>
      <c r="G65" s="200">
        <f>IF(B65&gt;0,(1+(E65/B65))^(1/($C$6-$B$6))-1,0)</f>
        <v>3.9093060553966108E-2</v>
      </c>
      <c r="I65" s="11" t="str">
        <f>I54</f>
        <v>Associate professional occupations</v>
      </c>
      <c r="J65" s="11">
        <v>73.173927987565378</v>
      </c>
      <c r="K65" s="11">
        <v>56.327405566012345</v>
      </c>
      <c r="L65" s="11">
        <v>-16.84652242155304</v>
      </c>
      <c r="M65" s="11">
        <v>29.141802229841872</v>
      </c>
      <c r="N65" s="11">
        <v>12.295279808288832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41.229856324811813</v>
      </c>
      <c r="C66" s="11">
        <v>117.2819145491957</v>
      </c>
      <c r="D66" s="11">
        <f t="shared" ref="D66:D89" si="50">C66-B66</f>
        <v>76.052058224383899</v>
      </c>
      <c r="E66" s="11">
        <v>47.762212051934384</v>
      </c>
      <c r="F66" s="11">
        <f t="shared" ref="F66:F89" si="51">SUM(D66:E66)</f>
        <v>123.81427027631828</v>
      </c>
      <c r="G66" s="200">
        <f t="shared" ref="G66:G89" si="52">IF(B66&gt;0,(1+(E66/B66))^(1/($C$6-$B$6))-1,0)</f>
        <v>5.2630538147658834E-2</v>
      </c>
      <c r="I66" s="11" t="str">
        <f>I55</f>
        <v>Administrative and secretarial occupations</v>
      </c>
      <c r="J66" s="11">
        <v>40.601835190316692</v>
      </c>
      <c r="K66" s="11">
        <v>33.610181413618889</v>
      </c>
      <c r="L66" s="11">
        <v>-6.9916537766978015</v>
      </c>
      <c r="M66" s="11">
        <v>20.881702212301725</v>
      </c>
      <c r="N66" s="11">
        <v>13.890048435603923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135.2591242111844</v>
      </c>
      <c r="C67" s="11">
        <v>279.77911646134953</v>
      </c>
      <c r="D67" s="11">
        <f t="shared" si="50"/>
        <v>144.51999225016513</v>
      </c>
      <c r="E67" s="11">
        <v>84.986232339288478</v>
      </c>
      <c r="F67" s="11">
        <f t="shared" si="51"/>
        <v>229.50622458945361</v>
      </c>
      <c r="G67" s="200">
        <f t="shared" si="52"/>
        <v>3.3037323145288067E-2</v>
      </c>
      <c r="I67" s="11" t="str">
        <f t="shared" ref="I67:I71" si="53">I56</f>
        <v>Skilled trades occupations</v>
      </c>
      <c r="J67" s="11">
        <v>30.94893879871589</v>
      </c>
      <c r="K67" s="11">
        <v>46.861550142871138</v>
      </c>
      <c r="L67" s="11">
        <v>15.912611344155248</v>
      </c>
      <c r="M67" s="11">
        <v>21.74384445081208</v>
      </c>
      <c r="N67" s="11">
        <v>37.656455794967329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78.477302965726523</v>
      </c>
      <c r="C68" s="11">
        <v>139.20615432634793</v>
      </c>
      <c r="D68" s="11">
        <f t="shared" si="50"/>
        <v>60.728851360621405</v>
      </c>
      <c r="E68" s="11">
        <v>60.716948167410628</v>
      </c>
      <c r="F68" s="11">
        <f t="shared" si="51"/>
        <v>121.44579952803204</v>
      </c>
      <c r="G68" s="200">
        <f t="shared" si="52"/>
        <v>3.8943224854170788E-2</v>
      </c>
      <c r="I68" s="11" t="str">
        <f t="shared" si="53"/>
        <v>Caring, leisure and other service occupations</v>
      </c>
      <c r="J68" s="11">
        <v>33.597868550469144</v>
      </c>
      <c r="K68" s="11">
        <v>40.406798197458656</v>
      </c>
      <c r="L68" s="11">
        <v>6.8089296469895153</v>
      </c>
      <c r="M68" s="11">
        <v>22.89296574762124</v>
      </c>
      <c r="N68" s="11">
        <v>29.701895394610755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211.83704924528666</v>
      </c>
      <c r="C69" s="11">
        <v>281.67178906350802</v>
      </c>
      <c r="D69" s="11">
        <f t="shared" ref="D69" si="54">C69-B69</f>
        <v>69.834739818221351</v>
      </c>
      <c r="E69" s="11">
        <v>132.09929915401801</v>
      </c>
      <c r="F69" s="11">
        <f t="shared" ref="F69" si="55">SUM(D69:E69)</f>
        <v>201.93403897223936</v>
      </c>
      <c r="G69" s="200">
        <f t="shared" si="52"/>
        <v>3.2836896047529596E-2</v>
      </c>
      <c r="I69" s="11" t="str">
        <f t="shared" si="53"/>
        <v>Sales and customer service occupations</v>
      </c>
      <c r="J69" s="11">
        <v>21.216848945898345</v>
      </c>
      <c r="K69" s="11">
        <v>23.565363661382868</v>
      </c>
      <c r="L69" s="11">
        <v>2.348514715484523</v>
      </c>
      <c r="M69" s="11">
        <v>10.818219038122319</v>
      </c>
      <c r="N69" s="11">
        <v>13.166733753606842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258.00966022457374</v>
      </c>
      <c r="C70" s="11">
        <v>529.56331507767413</v>
      </c>
      <c r="D70" s="11">
        <f t="shared" si="50"/>
        <v>271.5536548531004</v>
      </c>
      <c r="E70" s="11">
        <v>197.80941929315134</v>
      </c>
      <c r="F70" s="11">
        <f t="shared" si="51"/>
        <v>469.36307414625173</v>
      </c>
      <c r="G70" s="200">
        <f t="shared" si="52"/>
        <v>3.8668838055966326E-2</v>
      </c>
      <c r="I70" s="11" t="str">
        <f t="shared" si="53"/>
        <v>Process, plant and machine operatives</v>
      </c>
      <c r="J70" s="11">
        <v>15.145985599798724</v>
      </c>
      <c r="K70" s="11">
        <v>21.751469359482787</v>
      </c>
      <c r="L70" s="11">
        <v>6.6054837596840636</v>
      </c>
      <c r="M70" s="11">
        <v>13.14938362767052</v>
      </c>
      <c r="N70" s="11">
        <v>19.754867387354583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21.690585990807918</v>
      </c>
      <c r="C71" s="11">
        <v>37.68640297137712</v>
      </c>
      <c r="D71" s="11">
        <f t="shared" si="50"/>
        <v>15.995816980569202</v>
      </c>
      <c r="E71" s="11">
        <v>12.5053444436505</v>
      </c>
      <c r="F71" s="11">
        <f t="shared" si="51"/>
        <v>28.501161424219703</v>
      </c>
      <c r="G71" s="200">
        <f t="shared" si="52"/>
        <v>3.0813765106080027E-2</v>
      </c>
      <c r="I71" s="11" t="str">
        <f t="shared" si="53"/>
        <v>Elementary occupations</v>
      </c>
      <c r="J71" s="11">
        <v>28.440563870791344</v>
      </c>
      <c r="K71" s="11">
        <v>37.684354634779567</v>
      </c>
      <c r="L71" s="11">
        <v>9.2437907639882191</v>
      </c>
      <c r="M71" s="11">
        <v>20.472573298125376</v>
      </c>
      <c r="N71" s="11">
        <v>29.716364062113598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21.081556666690553</v>
      </c>
      <c r="C72" s="11">
        <v>45.518544477656796</v>
      </c>
      <c r="D72" s="11">
        <f t="shared" si="50"/>
        <v>24.436987810966244</v>
      </c>
      <c r="E72" s="11">
        <v>19.310992046524611</v>
      </c>
      <c r="F72" s="11">
        <f t="shared" si="51"/>
        <v>43.747979857490854</v>
      </c>
      <c r="G72" s="200">
        <f t="shared" si="52"/>
        <v>4.4303111740088941E-2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9.0811570460386406</v>
      </c>
      <c r="C73" s="11">
        <v>31.357518906135422</v>
      </c>
      <c r="D73" s="11">
        <f t="shared" si="50"/>
        <v>22.276361860096781</v>
      </c>
      <c r="E73" s="11">
        <v>6.5646524256668783</v>
      </c>
      <c r="F73" s="11">
        <f t="shared" si="51"/>
        <v>28.841014285763659</v>
      </c>
      <c r="G73" s="200">
        <f t="shared" si="52"/>
        <v>3.6932428831539355E-2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70.107827248545647</v>
      </c>
      <c r="C74" s="11">
        <v>140.09313887914593</v>
      </c>
      <c r="D74" s="11">
        <f t="shared" ref="D74:D75" si="56">C74-B74</f>
        <v>69.985311630600279</v>
      </c>
      <c r="E74" s="11">
        <v>52.938918424586504</v>
      </c>
      <c r="F74" s="11">
        <f t="shared" ref="F74:F75" si="57">SUM(D74:E74)</f>
        <v>122.92423005518678</v>
      </c>
      <c r="G74" s="200">
        <f t="shared" si="52"/>
        <v>3.821406542121264E-2</v>
      </c>
      <c r="I74" s="11" t="str">
        <f>I63</f>
        <v>Managers, directors and senior officials</v>
      </c>
      <c r="J74" s="11">
        <f t="array" ref="J74:J82">MMULT(aggregation!$B$13:$AA$21,B181:B206)</f>
        <v>78.939084971198781</v>
      </c>
      <c r="K74" s="11">
        <f t="array" ref="K74:K82">MMULT(aggregation!$B$13:$AA$21,C181:C206)</f>
        <v>45.142880368461341</v>
      </c>
      <c r="L74" s="11">
        <f t="array" ref="L74:L82">MMULT(aggregation!$B$13:$AA$21,D181:D206)</f>
        <v>-33.796204602737447</v>
      </c>
      <c r="M74" s="11">
        <f t="array" ref="M74:M82">MMULT(aggregation!$B$13:$AA$21,E181:E206)</f>
        <v>24.859200224924169</v>
      </c>
      <c r="N74" s="11">
        <f t="array" ref="N74:N82">MMULT(aggregation!$B$13:$AA$21,F181:F206)</f>
        <v>-8.9370043778132739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137.1295901199189</v>
      </c>
      <c r="C75" s="11">
        <v>261.13695064096748</v>
      </c>
      <c r="D75" s="11">
        <f t="shared" si="56"/>
        <v>124.00736052104858</v>
      </c>
      <c r="E75" s="11">
        <v>97.420153834909911</v>
      </c>
      <c r="F75" s="11">
        <f t="shared" si="57"/>
        <v>221.42751435595849</v>
      </c>
      <c r="G75" s="200">
        <f t="shared" si="52"/>
        <v>3.6430661001879194E-2</v>
      </c>
      <c r="I75" s="11" t="str">
        <f>I64</f>
        <v>Professional occupations</v>
      </c>
      <c r="J75" s="11">
        <v>102.43762781643096</v>
      </c>
      <c r="K75" s="11">
        <v>63.698058086052399</v>
      </c>
      <c r="L75" s="11">
        <v>-38.739569730378555</v>
      </c>
      <c r="M75" s="11">
        <v>32.460762299029312</v>
      </c>
      <c r="N75" s="11">
        <v>-6.2788074313492412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52.835213658503037</v>
      </c>
      <c r="C76" s="11">
        <v>113.9231294278957</v>
      </c>
      <c r="D76" s="11">
        <f t="shared" si="50"/>
        <v>61.087915769392666</v>
      </c>
      <c r="E76" s="11">
        <v>45.127625438737738</v>
      </c>
      <c r="F76" s="11">
        <f t="shared" si="51"/>
        <v>106.2155412081304</v>
      </c>
      <c r="G76" s="200">
        <f t="shared" si="52"/>
        <v>4.2019532135388893E-2</v>
      </c>
      <c r="I76" s="11" t="str">
        <f>I65</f>
        <v>Associate professional occupations</v>
      </c>
      <c r="J76" s="11">
        <v>114.77114502381956</v>
      </c>
      <c r="K76" s="11">
        <v>65.444691410811828</v>
      </c>
      <c r="L76" s="11">
        <v>-49.326453613007729</v>
      </c>
      <c r="M76" s="11">
        <v>32.957291603732848</v>
      </c>
      <c r="N76" s="11">
        <v>-16.369162009274881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7.919478998985646</v>
      </c>
      <c r="C77" s="11">
        <v>20.559877129237083</v>
      </c>
      <c r="D77" s="11">
        <f t="shared" si="50"/>
        <v>12.640398130251437</v>
      </c>
      <c r="E77" s="11">
        <v>9.044639880934831</v>
      </c>
      <c r="F77" s="11">
        <f t="shared" si="51"/>
        <v>21.685038011186268</v>
      </c>
      <c r="G77" s="200">
        <f t="shared" si="52"/>
        <v>5.2096670892688657E-2</v>
      </c>
      <c r="I77" s="11" t="str">
        <f>I66</f>
        <v>Administrative and secretarial occupations</v>
      </c>
      <c r="J77" s="11">
        <v>75.002882804952606</v>
      </c>
      <c r="K77" s="11">
        <v>30.102920570796666</v>
      </c>
      <c r="L77" s="11">
        <v>-44.899962234155943</v>
      </c>
      <c r="M77" s="11">
        <v>22.675583127098747</v>
      </c>
      <c r="N77" s="11">
        <v>-22.224379107057192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1.071066637415854</v>
      </c>
      <c r="C78" s="11">
        <v>2.8111538389546817</v>
      </c>
      <c r="D78" s="11">
        <f t="shared" si="50"/>
        <v>1.7400872015388278</v>
      </c>
      <c r="E78" s="11">
        <v>1.4276697062048582</v>
      </c>
      <c r="F78" s="11">
        <f t="shared" si="51"/>
        <v>3.1677569077436862</v>
      </c>
      <c r="G78" s="200">
        <f t="shared" si="52"/>
        <v>5.810052399058252E-2</v>
      </c>
      <c r="I78" s="11" t="str">
        <f t="shared" ref="I78:I82" si="58">I67</f>
        <v>Skilled trades occupations</v>
      </c>
      <c r="J78" s="11">
        <v>101.30610448866491</v>
      </c>
      <c r="K78" s="11">
        <v>75.215233007217876</v>
      </c>
      <c r="L78" s="11">
        <v>-26.090871481447017</v>
      </c>
      <c r="M78" s="11">
        <v>32.153133679902503</v>
      </c>
      <c r="N78" s="11">
        <v>6.0622621984554836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6.2534374489984001</v>
      </c>
      <c r="C79" s="11">
        <v>21.577181047044448</v>
      </c>
      <c r="D79" s="11">
        <f t="shared" si="50"/>
        <v>15.323743598046047</v>
      </c>
      <c r="E79" s="11">
        <v>6.8645225796993907</v>
      </c>
      <c r="F79" s="11">
        <f t="shared" si="51"/>
        <v>22.188266177745437</v>
      </c>
      <c r="G79" s="200">
        <f t="shared" si="52"/>
        <v>5.0630085296470728E-2</v>
      </c>
      <c r="I79" s="11" t="str">
        <f t="shared" si="58"/>
        <v>Caring, leisure and other service occupations</v>
      </c>
      <c r="J79" s="11">
        <v>90.141350519254175</v>
      </c>
      <c r="K79" s="11">
        <v>90.036571478096135</v>
      </c>
      <c r="L79" s="11">
        <v>-0.10477904115802117</v>
      </c>
      <c r="M79" s="11">
        <v>45.705920373806343</v>
      </c>
      <c r="N79" s="11">
        <v>45.601141332648318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3.5764612709657579</v>
      </c>
      <c r="C80" s="11">
        <v>13.071482626459749</v>
      </c>
      <c r="D80" s="11">
        <f t="shared" ref="D80" si="59">C80-B80</f>
        <v>9.4950213554939911</v>
      </c>
      <c r="E80" s="11">
        <v>4.3350003924640026</v>
      </c>
      <c r="F80" s="11">
        <f t="shared" ref="F80" si="60">SUM(D80:E80)</f>
        <v>13.830021747957993</v>
      </c>
      <c r="G80" s="200">
        <f t="shared" si="52"/>
        <v>5.4355044171155109E-2</v>
      </c>
      <c r="I80" s="11" t="str">
        <f t="shared" si="58"/>
        <v>Sales and customer service occupations</v>
      </c>
      <c r="J80" s="11">
        <v>77.877078830077721</v>
      </c>
      <c r="K80" s="11">
        <v>59.237342685641593</v>
      </c>
      <c r="L80" s="11">
        <v>-18.639736144436139</v>
      </c>
      <c r="M80" s="11">
        <v>28.914130312696617</v>
      </c>
      <c r="N80" s="11">
        <v>10.274394168260478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6.9894929101922365</v>
      </c>
      <c r="C81" s="11">
        <v>25.210259126163084</v>
      </c>
      <c r="D81" s="11">
        <f t="shared" si="50"/>
        <v>18.220766215970848</v>
      </c>
      <c r="E81" s="11">
        <v>7.9418220069894048</v>
      </c>
      <c r="F81" s="11">
        <f t="shared" si="51"/>
        <v>26.162588222960252</v>
      </c>
      <c r="G81" s="200">
        <f t="shared" si="52"/>
        <v>5.1905741972978703E-2</v>
      </c>
      <c r="I81" s="11" t="str">
        <f t="shared" si="58"/>
        <v>Process, plant and machine operatives</v>
      </c>
      <c r="J81" s="11">
        <v>40.006140484922085</v>
      </c>
      <c r="K81" s="11">
        <v>34.691531475930724</v>
      </c>
      <c r="L81" s="11">
        <v>-5.3146090089913631</v>
      </c>
      <c r="M81" s="11">
        <v>18.05173828457341</v>
      </c>
      <c r="N81" s="11">
        <v>12.737129275582049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24.337887095387003</v>
      </c>
      <c r="C82" s="11">
        <v>71.996662370936605</v>
      </c>
      <c r="D82" s="11">
        <f t="shared" si="50"/>
        <v>47.658775275549601</v>
      </c>
      <c r="E82" s="11">
        <v>28.508557752560019</v>
      </c>
      <c r="F82" s="11">
        <f t="shared" si="51"/>
        <v>76.167333028109624</v>
      </c>
      <c r="G82" s="200">
        <f t="shared" si="52"/>
        <v>5.3049679477713108E-2</v>
      </c>
      <c r="I82" s="11" t="str">
        <f t="shared" si="58"/>
        <v>Elementary occupations</v>
      </c>
      <c r="J82" s="11">
        <v>78.220344880082806</v>
      </c>
      <c r="K82" s="11">
        <v>63.562966041715143</v>
      </c>
      <c r="L82" s="11">
        <v>-14.657378838367659</v>
      </c>
      <c r="M82" s="11">
        <v>33.771873640835217</v>
      </c>
      <c r="N82" s="11">
        <v>19.114494802467561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4.6849372276027728</v>
      </c>
      <c r="C83" s="11">
        <v>13.511047586649971</v>
      </c>
      <c r="D83" s="11">
        <f t="shared" ref="D83:D84" si="61">C83-B83</f>
        <v>8.826110359047199</v>
      </c>
      <c r="E83" s="11">
        <v>5.1747475846170481</v>
      </c>
      <c r="F83" s="11">
        <f t="shared" ref="F83:F84" si="62">SUM(D83:E83)</f>
        <v>14.000857943664247</v>
      </c>
      <c r="G83" s="200">
        <f t="shared" si="52"/>
        <v>5.0857795753902035E-2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0.61317430587043231</v>
      </c>
      <c r="C84" s="11">
        <v>1.3782012826377841</v>
      </c>
      <c r="D84" s="11">
        <f t="shared" si="61"/>
        <v>0.76502697676735176</v>
      </c>
      <c r="E84" s="11">
        <v>0.50829532791631249</v>
      </c>
      <c r="F84" s="11">
        <f t="shared" si="62"/>
        <v>1.2733223046836644</v>
      </c>
      <c r="G84" s="200">
        <f t="shared" si="52"/>
        <v>4.1070734068659798E-2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23.187236880525358</v>
      </c>
      <c r="C85" s="11">
        <v>67.169536740820433</v>
      </c>
      <c r="D85" s="11">
        <f t="shared" si="50"/>
        <v>43.982299860295072</v>
      </c>
      <c r="E85" s="11">
        <v>20.541936386799911</v>
      </c>
      <c r="F85" s="11">
        <f t="shared" si="51"/>
        <v>64.52423624709499</v>
      </c>
      <c r="G85" s="200">
        <f t="shared" si="52"/>
        <v>4.32013759240093E-2</v>
      </c>
      <c r="I85" s="11" t="str">
        <f>I74</f>
        <v>Managers, directors and senior officials</v>
      </c>
      <c r="J85" s="11">
        <f t="array" ref="J85:J93">MMULT(aggregation!$B$13:$AA$21,B210:B235)</f>
        <v>56.711312455969086</v>
      </c>
      <c r="K85" s="11">
        <f t="array" ref="K85:K93">MMULT(aggregation!$B$13:$AA$21,C210:C235)</f>
        <v>26.595183877302105</v>
      </c>
      <c r="L85" s="11">
        <f t="array" ref="L85:L93">MMULT(aggregation!$B$13:$AA$21,D210:D235)</f>
        <v>-30.116128578666981</v>
      </c>
      <c r="M85" s="11">
        <f t="array" ref="M85:M93">MMULT(aggregation!$B$13:$AA$21,E210:E235)</f>
        <v>17.723409025449392</v>
      </c>
      <c r="N85" s="11">
        <f t="array" ref="N85:N93">MMULT(aggregation!$B$13:$AA$21,F210:F235)</f>
        <v>-12.392719553217592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8.227367494032416</v>
      </c>
      <c r="C86" s="11">
        <v>26.239058232198847</v>
      </c>
      <c r="D86" s="11">
        <f t="shared" si="50"/>
        <v>18.011690738166429</v>
      </c>
      <c r="E86" s="11">
        <v>9.0338459324759306</v>
      </c>
      <c r="F86" s="11">
        <f t="shared" si="51"/>
        <v>27.04553667064236</v>
      </c>
      <c r="G86" s="200">
        <f t="shared" si="52"/>
        <v>5.0640235001595313E-2</v>
      </c>
      <c r="I86" s="11" t="str">
        <f>I75</f>
        <v>Professional occupations</v>
      </c>
      <c r="J86" s="11">
        <v>65.879092445577569</v>
      </c>
      <c r="K86" s="11">
        <v>37.559435527120904</v>
      </c>
      <c r="L86" s="11">
        <v>-28.319656918456669</v>
      </c>
      <c r="M86" s="11">
        <v>19.126408440865035</v>
      </c>
      <c r="N86" s="11">
        <v>-9.1932484775916326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1.7064264945529986</v>
      </c>
      <c r="C87" s="11">
        <v>7.3736786218111856</v>
      </c>
      <c r="D87" s="11">
        <f t="shared" ref="D87:D88" si="63">C87-B87</f>
        <v>5.6672521272581875</v>
      </c>
      <c r="E87" s="11">
        <v>2.3400504202373069</v>
      </c>
      <c r="F87" s="11">
        <f t="shared" ref="F87:F88" si="64">SUM(D87:E87)</f>
        <v>8.0073025474954953</v>
      </c>
      <c r="G87" s="200">
        <f t="shared" si="52"/>
        <v>5.9252014868760527E-2</v>
      </c>
      <c r="I87" s="11" t="str">
        <f>I76</f>
        <v>Associate professional occupations</v>
      </c>
      <c r="J87" s="11">
        <v>80.238985678332995</v>
      </c>
      <c r="K87" s="11">
        <v>37.840475752376591</v>
      </c>
      <c r="L87" s="11">
        <v>-42.398509925956404</v>
      </c>
      <c r="M87" s="11">
        <v>19.322627067221795</v>
      </c>
      <c r="N87" s="11">
        <v>-23.075882858734612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8.5409376548375828</v>
      </c>
      <c r="C88" s="11">
        <v>30.376607495783546</v>
      </c>
      <c r="D88" s="11">
        <f t="shared" si="63"/>
        <v>21.835669840945961</v>
      </c>
      <c r="E88" s="11">
        <v>12.616534087848516</v>
      </c>
      <c r="F88" s="11">
        <f t="shared" si="64"/>
        <v>34.452203928794475</v>
      </c>
      <c r="G88" s="200">
        <f t="shared" si="52"/>
        <v>6.2340848876991206E-2</v>
      </c>
      <c r="I88" s="11" t="str">
        <f>I77</f>
        <v>Administrative and secretarial occupations</v>
      </c>
      <c r="J88" s="11">
        <v>68.735342937995469</v>
      </c>
      <c r="K88" s="11">
        <v>18.429441039390653</v>
      </c>
      <c r="L88" s="11">
        <v>-50.305901898604809</v>
      </c>
      <c r="M88" s="11">
        <v>14.763638793368346</v>
      </c>
      <c r="N88" s="11">
        <v>-35.542263105236458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0.9064246313584321</v>
      </c>
      <c r="C89" s="11">
        <v>2.8146521904843707</v>
      </c>
      <c r="D89" s="11">
        <f t="shared" si="50"/>
        <v>1.9082275591259386</v>
      </c>
      <c r="E89" s="11">
        <v>0.89412778294251649</v>
      </c>
      <c r="F89" s="11">
        <f t="shared" si="51"/>
        <v>2.8023553420684548</v>
      </c>
      <c r="G89" s="200">
        <f t="shared" si="52"/>
        <v>4.6819019429673814E-2</v>
      </c>
      <c r="I89" s="11" t="str">
        <f t="shared" ref="I89:I93" si="65">I78</f>
        <v>Skilled trades occupations</v>
      </c>
      <c r="J89" s="11">
        <v>74.358506419276978</v>
      </c>
      <c r="K89" s="11">
        <v>71.534138456226188</v>
      </c>
      <c r="L89" s="11">
        <v>-2.8243679630508032</v>
      </c>
      <c r="M89" s="11">
        <v>29.123258831601103</v>
      </c>
      <c r="N89" s="11">
        <v>26.298890868550302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30.196501819396691</v>
      </c>
      <c r="C90" s="11">
        <v>110.7843572557717</v>
      </c>
      <c r="D90" s="11">
        <f t="shared" ref="D90" si="66">C90-B90</f>
        <v>80.587855436375008</v>
      </c>
      <c r="E90" s="11">
        <v>40.842318374306821</v>
      </c>
      <c r="F90" s="11">
        <f t="shared" ref="F90" si="67">SUM(D90:E90)</f>
        <v>121.43017381068182</v>
      </c>
      <c r="G90" s="200">
        <f t="shared" ref="G90:G91" si="68">IF(B90&gt;0,(1+(E90/B90))^(1/($C$6-$B$6))-1,0)</f>
        <v>5.8691128238991253E-2</v>
      </c>
      <c r="I90" s="11" t="str">
        <f t="shared" si="65"/>
        <v>Caring, leisure and other service occupations</v>
      </c>
      <c r="J90" s="11">
        <v>62.313066103674927</v>
      </c>
      <c r="K90" s="11">
        <v>41.268386998842161</v>
      </c>
      <c r="L90" s="11">
        <v>-21.044679104832763</v>
      </c>
      <c r="M90" s="11">
        <v>22.83351697421498</v>
      </c>
      <c r="N90" s="11">
        <v>1.7888378693822196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1288.2423894589685</v>
      </c>
      <c r="C91" s="11">
        <f t="shared" ref="C91:F91" si="69">SUM(C65:C90)</f>
        <v>2637.0610168584817</v>
      </c>
      <c r="D91" s="11">
        <f t="shared" si="69"/>
        <v>1348.8186273995127</v>
      </c>
      <c r="E91" s="11">
        <f t="shared" si="69"/>
        <v>1003.1794507777083</v>
      </c>
      <c r="F91" s="11">
        <f t="shared" si="69"/>
        <v>2351.998078177221</v>
      </c>
      <c r="G91" s="200">
        <f t="shared" si="68"/>
        <v>3.9139445478524992E-2</v>
      </c>
      <c r="I91" s="11" t="str">
        <f t="shared" si="65"/>
        <v>Sales and customer service occupations</v>
      </c>
      <c r="J91" s="11">
        <v>62.656175467310419</v>
      </c>
      <c r="K91" s="11">
        <v>40.201484245423515</v>
      </c>
      <c r="L91" s="11">
        <v>-22.454691221886897</v>
      </c>
      <c r="M91" s="11">
        <v>21.238064332446797</v>
      </c>
      <c r="N91" s="11">
        <v>-1.2166268894401009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48.070395368523798</v>
      </c>
      <c r="K92" s="11">
        <v>50.892106173596773</v>
      </c>
      <c r="L92" s="11">
        <v>2.8217108050729767</v>
      </c>
      <c r="M92" s="11">
        <v>24.763345015509678</v>
      </c>
      <c r="N92" s="11">
        <v>27.585055820582657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111.55832907514873</v>
      </c>
      <c r="K93" s="11">
        <v>86.861704527947367</v>
      </c>
      <c r="L93" s="11">
        <v>-24.696624547201367</v>
      </c>
      <c r="M93" s="11">
        <v>44.527154575585207</v>
      </c>
      <c r="N93" s="11">
        <v>19.830530028383841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180.33777700544388</v>
      </c>
      <c r="C94" s="11">
        <v>146.12822314118924</v>
      </c>
      <c r="D94" s="11">
        <f>C94-B94</f>
        <v>-34.209553864254644</v>
      </c>
      <c r="E94" s="11">
        <v>90.943576451826814</v>
      </c>
      <c r="F94" s="11">
        <f>SUM(D94:E94)</f>
        <v>56.73402258757217</v>
      </c>
      <c r="G94" s="200">
        <f>IF(B94&gt;0,(1+(E94/B94))^(1/($C$6-$B$6))-1,0)</f>
        <v>2.759555131300373E-2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58.475098392571162</v>
      </c>
      <c r="C95" s="11">
        <v>71.442386414708793</v>
      </c>
      <c r="D95" s="11">
        <f t="shared" ref="D95:D118" si="72">C95-B95</f>
        <v>12.96728802213763</v>
      </c>
      <c r="E95" s="11">
        <v>44.155697737739736</v>
      </c>
      <c r="F95" s="11">
        <f t="shared" ref="F95:F118" si="73">SUM(D95:E95)</f>
        <v>57.122985759877366</v>
      </c>
      <c r="G95" s="200">
        <f t="shared" ref="G95:G120" si="74">IF(B95&gt;0,(1+(E95/B95))^(1/($C$6-$B$6))-1,0)</f>
        <v>3.8214561454907425E-2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151.18593825400353</v>
      </c>
      <c r="C96" s="11">
        <v>114.57059453931535</v>
      </c>
      <c r="D96" s="11">
        <f t="shared" si="72"/>
        <v>-36.61534371468818</v>
      </c>
      <c r="E96" s="11">
        <v>55.463885595096599</v>
      </c>
      <c r="F96" s="11">
        <f t="shared" si="73"/>
        <v>18.848541880408419</v>
      </c>
      <c r="G96" s="200">
        <f t="shared" si="74"/>
        <v>2.1052898859790226E-2</v>
      </c>
      <c r="I96" s="11" t="str">
        <f>I85</f>
        <v>Managers, directors and senior officials</v>
      </c>
      <c r="J96" s="11">
        <f t="array" ref="J96:J104">MMULT(aggregation!$B$13:$AA$21,B239:B264)</f>
        <v>53.280671028869207</v>
      </c>
      <c r="K96" s="11">
        <f t="array" ref="K96:K104">MMULT(aggregation!$B$13:$AA$21,C239:C264)</f>
        <v>29.406928350177296</v>
      </c>
      <c r="L96" s="11">
        <f t="array" ref="L96:L104">MMULT(aggregation!$B$13:$AA$21,D239:D264)</f>
        <v>-23.873742678691904</v>
      </c>
      <c r="M96" s="11">
        <f t="array" ref="M96:M104">MMULT(aggregation!$B$13:$AA$21,E239:E264)</f>
        <v>16.542703828252115</v>
      </c>
      <c r="N96" s="11">
        <f t="array" ref="N96:N104">MMULT(aggregation!$B$13:$AA$21,F239:F264)</f>
        <v>-7.3310388504397928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102.40281671123104</v>
      </c>
      <c r="C97" s="11">
        <v>79.83770490864805</v>
      </c>
      <c r="D97" s="11">
        <f t="shared" si="72"/>
        <v>-22.56511180258299</v>
      </c>
      <c r="E97" s="11">
        <v>53.382026452073383</v>
      </c>
      <c r="F97" s="11">
        <f t="shared" si="73"/>
        <v>30.816914649490393</v>
      </c>
      <c r="G97" s="200">
        <f t="shared" si="74"/>
        <v>2.836563003778414E-2</v>
      </c>
      <c r="I97" s="11" t="str">
        <f>I86</f>
        <v>Professional occupations</v>
      </c>
      <c r="J97" s="11">
        <v>51.454635334609534</v>
      </c>
      <c r="K97" s="11">
        <v>21.923810037974711</v>
      </c>
      <c r="L97" s="11">
        <v>-29.530825296634816</v>
      </c>
      <c r="M97" s="11">
        <v>12.107154698685852</v>
      </c>
      <c r="N97" s="11">
        <v>-17.42367059794897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84.431123901402529</v>
      </c>
      <c r="C98" s="11">
        <v>38.252944885943954</v>
      </c>
      <c r="D98" s="11">
        <f t="shared" ref="D98" si="75">C98-B98</f>
        <v>-46.178179015458575</v>
      </c>
      <c r="E98" s="11">
        <v>28.973897723846548</v>
      </c>
      <c r="F98" s="11">
        <f t="shared" ref="F98" si="76">SUM(D98:E98)</f>
        <v>-17.204281291612027</v>
      </c>
      <c r="G98" s="200">
        <f t="shared" si="74"/>
        <v>1.986334024317471E-2</v>
      </c>
      <c r="I98" s="11" t="str">
        <f>I87</f>
        <v>Associate professional occupations</v>
      </c>
      <c r="J98" s="11">
        <v>62.479573881756394</v>
      </c>
      <c r="K98" s="11">
        <v>29.468999577303755</v>
      </c>
      <c r="L98" s="11">
        <v>-33.010574304452639</v>
      </c>
      <c r="M98" s="11">
        <v>14.129070474511961</v>
      </c>
      <c r="N98" s="11">
        <v>-18.88150382994068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288.24504129891159</v>
      </c>
      <c r="C99" s="11">
        <v>229.60561844484954</v>
      </c>
      <c r="D99" s="11">
        <f t="shared" si="72"/>
        <v>-58.639422854062047</v>
      </c>
      <c r="E99" s="11">
        <v>137.12321335815338</v>
      </c>
      <c r="F99" s="11">
        <f t="shared" si="73"/>
        <v>78.483790504091331</v>
      </c>
      <c r="G99" s="200">
        <f t="shared" si="74"/>
        <v>2.6282402118203541E-2</v>
      </c>
      <c r="I99" s="11" t="str">
        <f>I88</f>
        <v>Administrative and secretarial occupations</v>
      </c>
      <c r="J99" s="11">
        <v>57.753488479700529</v>
      </c>
      <c r="K99" s="11">
        <v>5.6134397700718033</v>
      </c>
      <c r="L99" s="11">
        <v>-52.140048709628722</v>
      </c>
      <c r="M99" s="11">
        <v>8.2777093668444621</v>
      </c>
      <c r="N99" s="11">
        <v>-43.86233934278426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35.762018542200494</v>
      </c>
      <c r="C100" s="11">
        <v>28.476534293430081</v>
      </c>
      <c r="D100" s="11">
        <f t="shared" si="72"/>
        <v>-7.2854842487704126</v>
      </c>
      <c r="E100" s="11">
        <v>14.062922940493094</v>
      </c>
      <c r="F100" s="11">
        <f t="shared" si="73"/>
        <v>6.777438691722681</v>
      </c>
      <c r="G100" s="200">
        <f t="shared" si="74"/>
        <v>2.2354826348245815E-2</v>
      </c>
      <c r="I100" s="11" t="str">
        <f t="shared" ref="I100:I104" si="77">I89</f>
        <v>Skilled trades occupations</v>
      </c>
      <c r="J100" s="11">
        <v>60.042627307856726</v>
      </c>
      <c r="K100" s="11">
        <v>60.26320654267424</v>
      </c>
      <c r="L100" s="11">
        <v>0.22057923481751551</v>
      </c>
      <c r="M100" s="11">
        <v>21.541949240618642</v>
      </c>
      <c r="N100" s="11">
        <v>21.762528475436156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38.221939279190678</v>
      </c>
      <c r="C101" s="11">
        <v>34.945109106081169</v>
      </c>
      <c r="D101" s="11">
        <f t="shared" si="72"/>
        <v>-3.2768301731095093</v>
      </c>
      <c r="E101" s="11">
        <v>23.16260788488912</v>
      </c>
      <c r="F101" s="11">
        <f t="shared" si="73"/>
        <v>19.88577771177961</v>
      </c>
      <c r="G101" s="200">
        <f t="shared" si="74"/>
        <v>3.2087272726921245E-2</v>
      </c>
      <c r="I101" s="11" t="str">
        <f t="shared" si="77"/>
        <v>Caring, leisure and other service occupations</v>
      </c>
      <c r="J101" s="11">
        <v>26.927332631883658</v>
      </c>
      <c r="K101" s="11">
        <v>21.218276528904273</v>
      </c>
      <c r="L101" s="11">
        <v>-5.7090561029793818</v>
      </c>
      <c r="M101" s="11">
        <v>7.9146999830302383</v>
      </c>
      <c r="N101" s="11">
        <v>2.2056438800508569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25.436747948658443</v>
      </c>
      <c r="C102" s="11">
        <v>36.900233127892122</v>
      </c>
      <c r="D102" s="11">
        <f t="shared" si="72"/>
        <v>11.463485179233679</v>
      </c>
      <c r="E102" s="11">
        <v>13.741402842069638</v>
      </c>
      <c r="F102" s="11">
        <f t="shared" si="73"/>
        <v>25.204888021303319</v>
      </c>
      <c r="G102" s="200">
        <f t="shared" si="74"/>
        <v>2.9213537097651399E-2</v>
      </c>
      <c r="I102" s="11" t="str">
        <f t="shared" si="77"/>
        <v>Sales and customer service occupations</v>
      </c>
      <c r="J102" s="11">
        <v>53.004128129406297</v>
      </c>
      <c r="K102" s="11">
        <v>16.105413908342847</v>
      </c>
      <c r="L102" s="11">
        <v>-36.89871422106345</v>
      </c>
      <c r="M102" s="11">
        <v>10.815705324532834</v>
      </c>
      <c r="N102" s="11">
        <v>-26.083008896530615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98.065319631851665</v>
      </c>
      <c r="C103" s="11">
        <v>84.575895945679918</v>
      </c>
      <c r="D103" s="11">
        <f t="shared" ref="D103:D104" si="78">C103-B103</f>
        <v>-13.489423686171747</v>
      </c>
      <c r="E103" s="11">
        <v>43.294829367936629</v>
      </c>
      <c r="F103" s="11">
        <f t="shared" ref="F103:F104" si="79">SUM(D103:E103)</f>
        <v>29.805405681764881</v>
      </c>
      <c r="G103" s="200">
        <f t="shared" si="74"/>
        <v>2.4678057733148684E-2</v>
      </c>
      <c r="I103" s="11" t="str">
        <f t="shared" si="77"/>
        <v>Process, plant and machine operatives</v>
      </c>
      <c r="J103" s="11">
        <v>53.767334565296707</v>
      </c>
      <c r="K103" s="11">
        <v>41.024000634024858</v>
      </c>
      <c r="L103" s="11">
        <v>-12.743333931271856</v>
      </c>
      <c r="M103" s="11">
        <v>19.893094596507293</v>
      </c>
      <c r="N103" s="11">
        <v>7.1497606652354371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176.64598732513966</v>
      </c>
      <c r="C104" s="11">
        <v>129.67158371325985</v>
      </c>
      <c r="D104" s="11">
        <f t="shared" si="78"/>
        <v>-46.974403611879808</v>
      </c>
      <c r="E104" s="11">
        <v>75.453469042018028</v>
      </c>
      <c r="F104" s="11">
        <f t="shared" si="79"/>
        <v>28.47906543013822</v>
      </c>
      <c r="G104" s="200">
        <f t="shared" si="74"/>
        <v>2.3995093028611469E-2</v>
      </c>
      <c r="I104" s="11" t="str">
        <f t="shared" si="77"/>
        <v>Elementary occupations</v>
      </c>
      <c r="J104" s="11">
        <v>130.34263941891803</v>
      </c>
      <c r="K104" s="11">
        <v>74.104459620672927</v>
      </c>
      <c r="L104" s="11">
        <v>-56.238179798245092</v>
      </c>
      <c r="M104" s="11">
        <v>38.642660508674766</v>
      </c>
      <c r="N104" s="11">
        <v>-17.59551928957033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110.0613007235207</v>
      </c>
      <c r="C105" s="11">
        <v>99.117546451049336</v>
      </c>
      <c r="D105" s="11">
        <f t="shared" si="72"/>
        <v>-10.943754272471367</v>
      </c>
      <c r="E105" s="11">
        <v>58.658962431219429</v>
      </c>
      <c r="F105" s="11">
        <f t="shared" si="73"/>
        <v>47.715208158748062</v>
      </c>
      <c r="G105" s="200">
        <f t="shared" si="74"/>
        <v>2.8889748778290869E-2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20.258287874583935</v>
      </c>
      <c r="C106" s="11">
        <v>33.720382024974604</v>
      </c>
      <c r="D106" s="11">
        <f t="shared" si="72"/>
        <v>13.462094150390669</v>
      </c>
      <c r="E106" s="11">
        <v>18.192221221945104</v>
      </c>
      <c r="F106" s="11">
        <f t="shared" si="73"/>
        <v>31.654315372335773</v>
      </c>
      <c r="G106" s="200">
        <f t="shared" si="74"/>
        <v>4.364618620517402E-2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5.3989616071736215</v>
      </c>
      <c r="C107" s="11">
        <v>8.7250651516727569</v>
      </c>
      <c r="D107" s="11">
        <f t="shared" si="72"/>
        <v>3.3261035444991354</v>
      </c>
      <c r="E107" s="11">
        <v>5.4588436125829762</v>
      </c>
      <c r="F107" s="11">
        <f t="shared" si="73"/>
        <v>8.7849471570821116</v>
      </c>
      <c r="G107" s="200">
        <f t="shared" si="74"/>
        <v>4.7680322680810017E-2</v>
      </c>
      <c r="I107" s="11" t="str">
        <f>I96</f>
        <v>Managers, directors and senior officials</v>
      </c>
      <c r="J107" s="11">
        <f t="array" ref="J107:J115">MMULT(aggregation!$B$13:$AA$21,B268:B293)</f>
        <v>8.810624834532284</v>
      </c>
      <c r="K107" s="11">
        <f t="array" ref="K107:K115">MMULT(aggregation!$B$13:$AA$21,C268:C293)</f>
        <v>5.3027414511945574</v>
      </c>
      <c r="L107" s="11">
        <f t="array" ref="L107:L115">MMULT(aggregation!$B$13:$AA$21,D268:D293)</f>
        <v>-3.5078833833377256</v>
      </c>
      <c r="M107" s="11">
        <f t="array" ref="M107:M115">MMULT(aggregation!$B$13:$AA$21,E268:E293)</f>
        <v>2.258982062249236</v>
      </c>
      <c r="N107" s="11">
        <f t="array" ref="N107:N115">MMULT(aggregation!$B$13:$AA$21,F268:F293)</f>
        <v>-1.2489013210884896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11.398890970516813</v>
      </c>
      <c r="C108" s="11">
        <v>16.487638718561321</v>
      </c>
      <c r="D108" s="11">
        <f t="shared" si="72"/>
        <v>5.0887477480445078</v>
      </c>
      <c r="E108" s="11">
        <v>7.3230312489424989</v>
      </c>
      <c r="F108" s="11">
        <f t="shared" si="73"/>
        <v>12.411778996987007</v>
      </c>
      <c r="G108" s="200">
        <f t="shared" si="74"/>
        <v>3.3631785092222088E-2</v>
      </c>
      <c r="I108" s="11" t="str">
        <f>I97</f>
        <v>Professional occupations</v>
      </c>
      <c r="J108" s="11">
        <v>9.2953508934304097</v>
      </c>
      <c r="K108" s="11">
        <v>7.4444975102788185</v>
      </c>
      <c r="L108" s="11">
        <v>-1.8508533831515925</v>
      </c>
      <c r="M108" s="11">
        <v>2.8240402164949261</v>
      </c>
      <c r="N108" s="11">
        <v>0.97318683334333334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7.2653572302326825</v>
      </c>
      <c r="C109" s="11">
        <v>10.495765898139735</v>
      </c>
      <c r="D109" s="11">
        <f t="shared" ref="D109" si="80">C109-B109</f>
        <v>3.2304086679070529</v>
      </c>
      <c r="E109" s="11">
        <v>5.4865159567199333</v>
      </c>
      <c r="F109" s="11">
        <f t="shared" ref="F109" si="81">SUM(D109:E109)</f>
        <v>8.7169246246269871</v>
      </c>
      <c r="G109" s="200">
        <f t="shared" si="74"/>
        <v>3.821619909571683E-2</v>
      </c>
      <c r="I109" s="11" t="str">
        <f>I98</f>
        <v>Associate professional occupations</v>
      </c>
      <c r="J109" s="11">
        <v>11.73999802105741</v>
      </c>
      <c r="K109" s="11">
        <v>9.2989810603431664</v>
      </c>
      <c r="L109" s="11">
        <v>-2.441016960714244</v>
      </c>
      <c r="M109" s="11">
        <v>3.2295279485648791</v>
      </c>
      <c r="N109" s="11">
        <v>0.78851098785063534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14.647636488641396</v>
      </c>
      <c r="C110" s="11">
        <v>23.681184075934542</v>
      </c>
      <c r="D110" s="11">
        <f t="shared" si="72"/>
        <v>9.0335475872931461</v>
      </c>
      <c r="E110" s="11">
        <v>10.804509985119866</v>
      </c>
      <c r="F110" s="11">
        <f t="shared" si="73"/>
        <v>19.838057572413014</v>
      </c>
      <c r="G110" s="200">
        <f t="shared" si="74"/>
        <v>3.752154514242112E-2</v>
      </c>
      <c r="I110" s="11" t="str">
        <f>I99</f>
        <v>Administrative and secretarial occupations</v>
      </c>
      <c r="J110" s="11">
        <v>11.571450297841739</v>
      </c>
      <c r="K110" s="11">
        <v>5.5989658076537623</v>
      </c>
      <c r="L110" s="11">
        <v>-5.972484490187977</v>
      </c>
      <c r="M110" s="11">
        <v>2.8281868303115729</v>
      </c>
      <c r="N110" s="11">
        <v>-3.1442976598764041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44.039640375513734</v>
      </c>
      <c r="C111" s="11">
        <v>50.98420213102942</v>
      </c>
      <c r="D111" s="11">
        <f>C111-B111</f>
        <v>6.9445617555156858</v>
      </c>
      <c r="E111" s="11">
        <v>31.445578810058844</v>
      </c>
      <c r="F111" s="11">
        <f>SUM(D111:E111)</f>
        <v>38.390140565574526</v>
      </c>
      <c r="G111" s="200">
        <f t="shared" si="74"/>
        <v>3.6576145838290275E-2</v>
      </c>
      <c r="I111" s="11" t="str">
        <f t="shared" ref="I111:I115" si="82">I100</f>
        <v>Skilled trades occupations</v>
      </c>
      <c r="J111" s="11">
        <v>20.486471605319544</v>
      </c>
      <c r="K111" s="11">
        <v>5.4701696893471849</v>
      </c>
      <c r="L111" s="11">
        <v>-15.01630191597236</v>
      </c>
      <c r="M111" s="11">
        <v>3.853137565846203</v>
      </c>
      <c r="N111" s="11">
        <v>-11.163164350126156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15.691315202270417</v>
      </c>
      <c r="C112" s="11">
        <v>23.514629411539946</v>
      </c>
      <c r="D112" s="11">
        <f t="shared" ref="D112:D113" si="83">C112-B112</f>
        <v>7.8233142092695296</v>
      </c>
      <c r="E112" s="11">
        <v>11.910162123232421</v>
      </c>
      <c r="F112" s="11">
        <f t="shared" ref="F112:F113" si="84">SUM(D112:E112)</f>
        <v>19.733476332501951</v>
      </c>
      <c r="G112" s="200">
        <f t="shared" si="74"/>
        <v>3.8368565033686686E-2</v>
      </c>
      <c r="I112" s="11" t="str">
        <f t="shared" si="82"/>
        <v>Caring, leisure and other service occupations</v>
      </c>
      <c r="J112" s="11">
        <v>7.7656894824523492</v>
      </c>
      <c r="K112" s="11">
        <v>3.8395027073500505</v>
      </c>
      <c r="L112" s="11">
        <v>-3.9261867751022992</v>
      </c>
      <c r="M112" s="11">
        <v>1.6732234811152649</v>
      </c>
      <c r="N112" s="11">
        <v>-2.2529632939870337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1.6816873713580782</v>
      </c>
      <c r="C113" s="11">
        <v>1.8920554351841163</v>
      </c>
      <c r="D113" s="11">
        <f t="shared" si="83"/>
        <v>0.21036806382603812</v>
      </c>
      <c r="E113" s="11">
        <v>1.2163041381945441</v>
      </c>
      <c r="F113" s="11">
        <f t="shared" si="84"/>
        <v>1.4266722020205822</v>
      </c>
      <c r="G113" s="200">
        <f t="shared" si="74"/>
        <v>3.6947549752679665E-2</v>
      </c>
      <c r="I113" s="11" t="str">
        <f t="shared" si="82"/>
        <v>Sales and customer service occupations</v>
      </c>
      <c r="J113" s="11">
        <v>15.397329717257016</v>
      </c>
      <c r="K113" s="11">
        <v>5.1615988672149999</v>
      </c>
      <c r="L113" s="11">
        <v>-10.235730850042017</v>
      </c>
      <c r="M113" s="11">
        <v>2.5360204449312991</v>
      </c>
      <c r="N113" s="11">
        <v>-7.6997104051107179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56.285097855995183</v>
      </c>
      <c r="C114" s="11">
        <v>63.13593424382087</v>
      </c>
      <c r="D114" s="11">
        <f t="shared" si="72"/>
        <v>6.8508363878256873</v>
      </c>
      <c r="E114" s="11">
        <v>32.508806090377675</v>
      </c>
      <c r="F114" s="11">
        <f t="shared" si="73"/>
        <v>39.359642478203362</v>
      </c>
      <c r="G114" s="200">
        <f t="shared" si="74"/>
        <v>3.0859114162218093E-2</v>
      </c>
      <c r="I114" s="11" t="str">
        <f t="shared" si="82"/>
        <v>Process, plant and machine operatives</v>
      </c>
      <c r="J114" s="11">
        <v>18.171644409814974</v>
      </c>
      <c r="K114" s="11">
        <v>6.3853827067477926</v>
      </c>
      <c r="L114" s="11">
        <v>-11.786261703067179</v>
      </c>
      <c r="M114" s="11">
        <v>4.5075844322382457</v>
      </c>
      <c r="N114" s="11">
        <v>-7.2786772708289327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19.400924599160994</v>
      </c>
      <c r="C115" s="11">
        <v>28.074692159868075</v>
      </c>
      <c r="D115" s="11">
        <f t="shared" si="72"/>
        <v>8.6737675607070805</v>
      </c>
      <c r="E115" s="11">
        <v>13.073695278581306</v>
      </c>
      <c r="F115" s="11">
        <f t="shared" si="73"/>
        <v>21.747462839288389</v>
      </c>
      <c r="G115" s="200">
        <f t="shared" si="74"/>
        <v>3.4939056300312687E-2</v>
      </c>
      <c r="I115" s="11" t="str">
        <f t="shared" si="82"/>
        <v>Elementary occupations</v>
      </c>
      <c r="J115" s="11">
        <v>42.06786074008626</v>
      </c>
      <c r="K115" s="11">
        <v>12.379364875754028</v>
      </c>
      <c r="L115" s="11">
        <v>-29.688495864332229</v>
      </c>
      <c r="M115" s="11">
        <v>6.4906268935128617</v>
      </c>
      <c r="N115" s="11">
        <v>-23.197868970819364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2.4895518427127836</v>
      </c>
      <c r="C116" s="11">
        <v>5.7086658631766589</v>
      </c>
      <c r="D116" s="11">
        <f t="shared" ref="D116:D117" si="85">C116-B116</f>
        <v>3.2191140204638753</v>
      </c>
      <c r="E116" s="11">
        <v>2.2035197439394079</v>
      </c>
      <c r="F116" s="11">
        <f t="shared" ref="F116:F117" si="86">SUM(D116:E116)</f>
        <v>5.4226337644032832</v>
      </c>
      <c r="G116" s="200">
        <f t="shared" si="74"/>
        <v>4.3171548591548703E-2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16.23048672078713</v>
      </c>
      <c r="C117" s="11">
        <v>24.014797227272755</v>
      </c>
      <c r="D117" s="11">
        <f t="shared" si="85"/>
        <v>7.7843105064856246</v>
      </c>
      <c r="E117" s="11">
        <v>15.12457669965973</v>
      </c>
      <c r="F117" s="11">
        <f t="shared" si="86"/>
        <v>22.908887206145355</v>
      </c>
      <c r="G117" s="200">
        <f t="shared" si="74"/>
        <v>4.4876774969580868E-2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2.2778312268564611</v>
      </c>
      <c r="C118" s="11">
        <v>1.9702837330432112</v>
      </c>
      <c r="D118" s="11">
        <f t="shared" si="72"/>
        <v>-0.30754749381324986</v>
      </c>
      <c r="E118" s="11">
        <v>1.2421196417739377</v>
      </c>
      <c r="F118" s="11">
        <f t="shared" si="73"/>
        <v>0.93457214796068788</v>
      </c>
      <c r="G118" s="200">
        <f t="shared" si="74"/>
        <v>2.9439916390757492E-2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67.210249629187132</v>
      </c>
      <c r="C119" s="11">
        <v>92.871616762415485</v>
      </c>
      <c r="D119" s="11">
        <f t="shared" ref="D119" si="87">C119-B119</f>
        <v>25.661367133228353</v>
      </c>
      <c r="E119" s="11">
        <v>54.533953941155985</v>
      </c>
      <c r="F119" s="11">
        <f t="shared" ref="F119" si="88">SUM(D119:E119)</f>
        <v>80.195321074384339</v>
      </c>
      <c r="G119" s="200">
        <f t="shared" si="74"/>
        <v>4.0401218830918406E-2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1633.5470280091156</v>
      </c>
      <c r="C120" s="11">
        <f t="shared" ref="C120:F120" si="89">SUM(C94:C119)</f>
        <v>1478.8012878086813</v>
      </c>
      <c r="D120" s="11">
        <f t="shared" si="89"/>
        <v>-154.74574020043474</v>
      </c>
      <c r="E120" s="11">
        <f t="shared" si="89"/>
        <v>848.94033031964682</v>
      </c>
      <c r="F120" s="11">
        <f t="shared" si="89"/>
        <v>694.19459011921163</v>
      </c>
      <c r="G120" s="200">
        <f t="shared" si="74"/>
        <v>2.8293349282095814E-2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28.58766234767722</v>
      </c>
      <c r="C123" s="11">
        <v>22.686032517937544</v>
      </c>
      <c r="D123" s="11">
        <f>C123-B123</f>
        <v>-5.9016298297396759</v>
      </c>
      <c r="E123" s="11">
        <v>12.798397757983494</v>
      </c>
      <c r="F123" s="11">
        <f>SUM(D123:E123)</f>
        <v>6.8967679282438183</v>
      </c>
      <c r="G123" s="200">
        <f>IF(B123&gt;0,(1+(E123/B123))^(1/($C$6-$B$6))-1,0)</f>
        <v>2.4971278846283251E-2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13.582878308308397</v>
      </c>
      <c r="C124" s="11">
        <v>15.212682514516963</v>
      </c>
      <c r="D124" s="11">
        <f t="shared" ref="D124:D139" si="92">C124-B124</f>
        <v>1.6298042062085667</v>
      </c>
      <c r="E124" s="11">
        <v>9.5360107188124399</v>
      </c>
      <c r="F124" s="11">
        <f t="shared" ref="F124:F131" si="93">SUM(D124:E124)</f>
        <v>11.165814925021007</v>
      </c>
      <c r="G124" s="200">
        <f t="shared" ref="G124:G147" si="94">IF(B124&gt;0,(1+(E124/B124))^(1/($C$6-$B$6))-1,0)</f>
        <v>3.6092054826993847E-2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17.065261127697593</v>
      </c>
      <c r="C125" s="11">
        <v>15.382257379545651</v>
      </c>
      <c r="D125" s="11">
        <f t="shared" si="92"/>
        <v>-1.6830037481519415</v>
      </c>
      <c r="E125" s="11">
        <v>6.6330438934508997</v>
      </c>
      <c r="F125" s="11">
        <f t="shared" si="93"/>
        <v>4.9500401452989582</v>
      </c>
      <c r="G125" s="200">
        <f t="shared" si="94"/>
        <v>2.2131932811295441E-2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33.279465982570805</v>
      </c>
      <c r="C126" s="11">
        <v>7.3409241519515094</v>
      </c>
      <c r="D126" s="11">
        <f t="shared" si="92"/>
        <v>-25.938541830619297</v>
      </c>
      <c r="E126" s="11">
        <v>6.4990913406474045</v>
      </c>
      <c r="F126" s="11">
        <f t="shared" si="93"/>
        <v>-19.439450489971893</v>
      </c>
      <c r="G126" s="200">
        <f t="shared" si="94"/>
        <v>1.1963492675990617E-2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7.5388464136622062</v>
      </c>
      <c r="C127" s="11">
        <v>5.2606261725590651</v>
      </c>
      <c r="D127" s="11">
        <f t="shared" si="92"/>
        <v>-2.2782202411031411</v>
      </c>
      <c r="E127" s="11">
        <v>1.8687722321683924</v>
      </c>
      <c r="F127" s="11">
        <f t="shared" si="93"/>
        <v>-0.40944800893474875</v>
      </c>
      <c r="G127" s="200">
        <f>IF(B127&gt;0,(1+(E127/B127))^(1/($C$6-$B$6))-1,0)</f>
        <v>1.4872895655738239E-2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22.276254007935734</v>
      </c>
      <c r="C128" s="11">
        <v>18.356442982892535</v>
      </c>
      <c r="D128" s="11">
        <f t="shared" si="92"/>
        <v>-3.9198110250431988</v>
      </c>
      <c r="E128" s="11">
        <v>8.0130664545140533</v>
      </c>
      <c r="F128" s="11">
        <f t="shared" si="93"/>
        <v>4.0932554294708545</v>
      </c>
      <c r="G128" s="200">
        <f t="shared" si="94"/>
        <v>2.0696184328879763E-2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5.9275635314041564</v>
      </c>
      <c r="C129" s="11">
        <v>7.0355494226420916</v>
      </c>
      <c r="D129" s="11">
        <f t="shared" si="92"/>
        <v>1.1079858912379352</v>
      </c>
      <c r="E129" s="11">
        <v>3.161937681446175</v>
      </c>
      <c r="F129" s="11">
        <f t="shared" si="93"/>
        <v>4.2699235726841103</v>
      </c>
      <c r="G129" s="200">
        <f t="shared" si="94"/>
        <v>2.8910475739574171E-2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18.232421578680235</v>
      </c>
      <c r="C130" s="11">
        <v>6.5100574856641416</v>
      </c>
      <c r="D130" s="11">
        <f t="shared" si="92"/>
        <v>-11.722364093016093</v>
      </c>
      <c r="E130" s="11">
        <v>4.8981596058157137</v>
      </c>
      <c r="F130" s="11">
        <f t="shared" si="93"/>
        <v>-6.8242044872003795</v>
      </c>
      <c r="G130" s="200">
        <f t="shared" si="94"/>
        <v>1.5990107646916218E-2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6.6000075814887156</v>
      </c>
      <c r="C131" s="11">
        <v>9.8603200477835777</v>
      </c>
      <c r="D131" s="11">
        <f t="shared" si="92"/>
        <v>3.2603124662948622</v>
      </c>
      <c r="E131" s="11">
        <v>3.2651881494037207</v>
      </c>
      <c r="F131" s="11">
        <f t="shared" si="93"/>
        <v>6.5255006156985829</v>
      </c>
      <c r="G131" s="200">
        <f t="shared" si="94"/>
        <v>2.715839055774083E-2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15.854091968629705</v>
      </c>
      <c r="C132" s="11">
        <v>17.384745009256857</v>
      </c>
      <c r="D132" s="11">
        <f t="shared" si="92"/>
        <v>1.5306530406271524</v>
      </c>
      <c r="E132" s="11">
        <v>8.0565227560670127</v>
      </c>
      <c r="F132" s="11">
        <f t="shared" ref="F132:F133" si="95">SUM(D132:E132)</f>
        <v>9.5871757966941651</v>
      </c>
      <c r="G132" s="200">
        <f t="shared" si="94"/>
        <v>2.7771627771834284E-2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44.199547042942818</v>
      </c>
      <c r="C133" s="11">
        <v>36.325454556594849</v>
      </c>
      <c r="D133" s="11">
        <f t="shared" si="92"/>
        <v>-7.8740924863479691</v>
      </c>
      <c r="E133" s="11">
        <v>19.216718139520662</v>
      </c>
      <c r="F133" s="11">
        <f t="shared" si="95"/>
        <v>11.342625653172693</v>
      </c>
      <c r="G133" s="200">
        <f t="shared" si="94"/>
        <v>2.4359004733678802E-2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34.61072419572514</v>
      </c>
      <c r="C134" s="11">
        <v>29.404977984601175</v>
      </c>
      <c r="D134" s="11">
        <f t="shared" si="92"/>
        <v>-5.2057462111239658</v>
      </c>
      <c r="E134" s="11">
        <v>18.447283031296273</v>
      </c>
      <c r="F134" s="11">
        <f t="shared" ref="F134:F137" si="96">SUM(D134:E134)</f>
        <v>13.241536820172307</v>
      </c>
      <c r="G134" s="200">
        <f t="shared" si="94"/>
        <v>2.8890956224401965E-2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9.0074111112813764</v>
      </c>
      <c r="C135" s="11">
        <v>12.188758876927029</v>
      </c>
      <c r="D135" s="11">
        <f t="shared" si="92"/>
        <v>3.1813477656456524</v>
      </c>
      <c r="E135" s="11">
        <v>7.0119962635402446</v>
      </c>
      <c r="F135" s="11">
        <f t="shared" si="96"/>
        <v>10.193344029185898</v>
      </c>
      <c r="G135" s="200">
        <f t="shared" si="94"/>
        <v>3.9129714853058495E-2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2.7246342938830042</v>
      </c>
      <c r="C136" s="11">
        <v>3.9777891829224283</v>
      </c>
      <c r="D136" s="11">
        <f t="shared" si="92"/>
        <v>1.2531548890394242</v>
      </c>
      <c r="E136" s="11">
        <v>2.8107082721479166</v>
      </c>
      <c r="F136" s="11">
        <f t="shared" si="96"/>
        <v>4.0638631611873404</v>
      </c>
      <c r="G136" s="200">
        <f t="shared" si="94"/>
        <v>4.8388911697355041E-2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4.0241126962961378</v>
      </c>
      <c r="C137" s="11">
        <v>6.2190854728830942</v>
      </c>
      <c r="D137" s="11">
        <f t="shared" si="92"/>
        <v>2.1949727765869564</v>
      </c>
      <c r="E137" s="11">
        <v>2.4753431924202518</v>
      </c>
      <c r="F137" s="11">
        <f t="shared" si="96"/>
        <v>4.6703159690072082</v>
      </c>
      <c r="G137" s="200">
        <f t="shared" si="94"/>
        <v>3.2477170832847735E-2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4.8300840696702201</v>
      </c>
      <c r="C138" s="11">
        <v>7.3130267844959533</v>
      </c>
      <c r="D138" s="11">
        <f t="shared" si="92"/>
        <v>2.4829427148257333</v>
      </c>
      <c r="E138" s="11">
        <v>3.9218923481797576</v>
      </c>
      <c r="F138" s="11">
        <f t="shared" ref="F138" si="97">SUM(D138:E138)</f>
        <v>6.4048350630054909</v>
      </c>
      <c r="G138" s="200">
        <f t="shared" si="94"/>
        <v>4.0423364806880357E-2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5.1982380251470239</v>
      </c>
      <c r="C139" s="11">
        <v>6.1080107297076323</v>
      </c>
      <c r="D139" s="11">
        <f t="shared" si="92"/>
        <v>0.90977270456060833</v>
      </c>
      <c r="E139" s="11">
        <v>3.0716806462055501</v>
      </c>
      <c r="F139" s="11">
        <f t="shared" ref="F139" si="98">SUM(D139:E139)</f>
        <v>3.9814533507661585</v>
      </c>
      <c r="G139" s="200">
        <f t="shared" si="94"/>
        <v>3.1437709253608892E-2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35.421907840471796</v>
      </c>
      <c r="C140" s="11">
        <v>31.034205295144822</v>
      </c>
      <c r="D140" s="11">
        <f>C140-B140</f>
        <v>-4.3877025453269738</v>
      </c>
      <c r="E140" s="11">
        <v>20.125118478070647</v>
      </c>
      <c r="F140" s="11">
        <f>SUM(D140:E140)</f>
        <v>15.737415932743673</v>
      </c>
      <c r="G140" s="200">
        <f t="shared" si="94"/>
        <v>3.0447629159250145E-2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9.9810977796560891</v>
      </c>
      <c r="C141" s="11">
        <v>14.251018721361817</v>
      </c>
      <c r="D141" s="11">
        <f t="shared" ref="D141:D147" si="99">C141-B141</f>
        <v>4.2699209417057276</v>
      </c>
      <c r="E141" s="11">
        <v>7.7251797582747281</v>
      </c>
      <c r="F141" s="11">
        <f t="shared" ref="F141:F142" si="100">SUM(D141:E141)</f>
        <v>11.995100699980455</v>
      </c>
      <c r="G141" s="200">
        <f t="shared" si="94"/>
        <v>3.8954664284357454E-2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0.5084788205474422</v>
      </c>
      <c r="C142" s="11">
        <v>0.45919260511803828</v>
      </c>
      <c r="D142" s="11">
        <f t="shared" si="99"/>
        <v>-4.9286215429403923E-2</v>
      </c>
      <c r="E142" s="11">
        <v>0.28442616592674996</v>
      </c>
      <c r="F142" s="11">
        <f t="shared" si="100"/>
        <v>0.23513995049734604</v>
      </c>
      <c r="G142" s="200">
        <f t="shared" si="94"/>
        <v>3.0061650899303238E-2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16.240485764202749</v>
      </c>
      <c r="C143" s="11">
        <v>16.457144191647583</v>
      </c>
      <c r="D143" s="11">
        <f t="shared" si="99"/>
        <v>0.21665842744483399</v>
      </c>
      <c r="E143" s="11">
        <v>8.7262392239901523</v>
      </c>
      <c r="F143" s="11">
        <f t="shared" ref="F143:F144" si="101">SUM(D143:E143)</f>
        <v>8.9428976514349863</v>
      </c>
      <c r="G143" s="200">
        <f t="shared" si="94"/>
        <v>2.9084027397978662E-2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6.4692094372561098</v>
      </c>
      <c r="C144" s="11">
        <v>10.184732620044578</v>
      </c>
      <c r="D144" s="11">
        <f t="shared" si="99"/>
        <v>3.715523182788468</v>
      </c>
      <c r="E144" s="11">
        <v>5.0003732934678409</v>
      </c>
      <c r="F144" s="11">
        <f t="shared" si="101"/>
        <v>8.715896476256308</v>
      </c>
      <c r="G144" s="200">
        <f t="shared" si="94"/>
        <v>3.8914386981905968E-2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1.0720861703788935</v>
      </c>
      <c r="C145" s="11">
        <v>2.5089521755151285</v>
      </c>
      <c r="D145" s="11">
        <f t="shared" si="99"/>
        <v>1.436866005136235</v>
      </c>
      <c r="E145" s="11">
        <v>0.94616262175980292</v>
      </c>
      <c r="F145" s="11">
        <f t="shared" ref="F145:F146" si="102">SUM(D145:E145)</f>
        <v>2.3830286268960377</v>
      </c>
      <c r="G145" s="200">
        <f t="shared" si="94"/>
        <v>4.3076914928982246E-2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7.8796988969027035</v>
      </c>
      <c r="C146" s="11">
        <v>11.863424596197076</v>
      </c>
      <c r="D146" s="11">
        <f t="shared" si="99"/>
        <v>3.9837256992943724</v>
      </c>
      <c r="E146" s="11">
        <v>7.3385333273534554</v>
      </c>
      <c r="F146" s="11">
        <f t="shared" si="102"/>
        <v>11.322259026647828</v>
      </c>
      <c r="G146" s="200">
        <f t="shared" si="94"/>
        <v>4.4857278362146813E-2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1.2791749093676246</v>
      </c>
      <c r="C147" s="11">
        <v>1.0753028571786429</v>
      </c>
      <c r="D147" s="11">
        <f t="shared" si="99"/>
        <v>-0.20387205218898163</v>
      </c>
      <c r="E147" s="11">
        <v>0.6676872320843551</v>
      </c>
      <c r="F147" s="11">
        <f t="shared" ref="F147" si="103">SUM(D147:E147)</f>
        <v>0.46381517989537346</v>
      </c>
      <c r="G147" s="200">
        <f t="shared" si="94"/>
        <v>2.8395934680205182E-2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30.35121761414333</v>
      </c>
      <c r="C148" s="11">
        <v>40.611561123355983</v>
      </c>
      <c r="D148" s="11">
        <f t="shared" ref="D148" si="104">C148-B148</f>
        <v>10.260343509212653</v>
      </c>
      <c r="E148" s="11">
        <v>23.108682569545035</v>
      </c>
      <c r="F148" s="11">
        <f t="shared" ref="F148" si="105">SUM(D148:E148)</f>
        <v>33.369026078757685</v>
      </c>
      <c r="G148" s="200">
        <f t="shared" ref="G148:G149" si="106">IF(B148&gt;0,(1+(E148/B148))^(1/($C$6-$B$6))-1,0)</f>
        <v>3.8460866096816426E-2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382.74256151592715</v>
      </c>
      <c r="C149" s="11">
        <f t="shared" ref="C149:F149" si="107">SUM(C123:C148)</f>
        <v>355.01227545844586</v>
      </c>
      <c r="D149" s="11">
        <f t="shared" si="107"/>
        <v>-27.730286057481457</v>
      </c>
      <c r="E149" s="11">
        <f t="shared" si="107"/>
        <v>195.60821515409273</v>
      </c>
      <c r="F149" s="11">
        <f t="shared" si="107"/>
        <v>167.87792909661124</v>
      </c>
      <c r="G149" s="200">
        <f t="shared" si="106"/>
        <v>2.7903404003529975E-2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44.571805191933649</v>
      </c>
      <c r="C152" s="11">
        <v>34.041631216202489</v>
      </c>
      <c r="D152" s="11">
        <f>C152-B152</f>
        <v>-10.530173975731159</v>
      </c>
      <c r="E152" s="11">
        <v>20.133539927428881</v>
      </c>
      <c r="F152" s="11">
        <f>SUM(D152:E152)</f>
        <v>9.6033659516977217</v>
      </c>
      <c r="G152" s="200">
        <f>IF(B152&gt;0,(1+(E152/B152))^(1/($C$6-$B$6))-1,0)</f>
        <v>2.5160810144400747E-2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18.696007739497247</v>
      </c>
      <c r="C153" s="11">
        <v>21.461249650201609</v>
      </c>
      <c r="D153" s="11">
        <f t="shared" ref="D153:D168" si="110">C153-B153</f>
        <v>2.7652419107043613</v>
      </c>
      <c r="E153" s="11">
        <v>13.302367277763437</v>
      </c>
      <c r="F153" s="11">
        <f t="shared" ref="F153:F160" si="111">SUM(D153:E153)</f>
        <v>16.067609188467799</v>
      </c>
      <c r="G153" s="200">
        <f t="shared" ref="G153:G155" si="112">IF(B153&gt;0,(1+(E153/B153))^(1/($C$6-$B$6))-1,0)</f>
        <v>3.6474455163679975E-2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31.851963061076599</v>
      </c>
      <c r="C154" s="11">
        <v>23.691624617060207</v>
      </c>
      <c r="D154" s="11">
        <f t="shared" si="110"/>
        <v>-8.1603384440163929</v>
      </c>
      <c r="E154" s="11">
        <v>11.131502380319203</v>
      </c>
      <c r="F154" s="11">
        <f t="shared" si="111"/>
        <v>2.9711639363028102</v>
      </c>
      <c r="G154" s="200">
        <f t="shared" si="112"/>
        <v>2.0182058569371719E-2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8.3868025782760327</v>
      </c>
      <c r="C155" s="11">
        <v>7.3565631551853743</v>
      </c>
      <c r="D155" s="11">
        <f t="shared" si="110"/>
        <v>-1.0302394230906584</v>
      </c>
      <c r="E155" s="11">
        <v>4.0361822373931533</v>
      </c>
      <c r="F155" s="11">
        <f t="shared" si="111"/>
        <v>3.0059428143024949</v>
      </c>
      <c r="G155" s="200">
        <f t="shared" si="112"/>
        <v>2.6538642299666737E-2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5.4349731006563085</v>
      </c>
      <c r="C156" s="11">
        <v>4.8231171487678699</v>
      </c>
      <c r="D156" s="11">
        <f t="shared" si="110"/>
        <v>-0.61185595188843855</v>
      </c>
      <c r="E156" s="11">
        <v>2.7737804069069196</v>
      </c>
      <c r="F156" s="11">
        <f t="shared" si="111"/>
        <v>2.1619244550184811</v>
      </c>
      <c r="G156" s="200">
        <f>IF(B156&gt;0,(1+(E156/B156))^(1/($C$6-$B$6))-1,0)</f>
        <v>2.7871097502156328E-2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40.469467574739902</v>
      </c>
      <c r="C157" s="11">
        <v>33.37464824770997</v>
      </c>
      <c r="D157" s="11">
        <f t="shared" si="110"/>
        <v>-7.0948193270299313</v>
      </c>
      <c r="E157" s="11">
        <v>18.939427524741138</v>
      </c>
      <c r="F157" s="11">
        <f t="shared" si="111"/>
        <v>11.844608197711207</v>
      </c>
      <c r="G157" s="200">
        <f t="shared" ref="G157:G178" si="113">IF(B157&gt;0,(1+(E157/B157))^(1/($C$6-$B$6))-1,0)</f>
        <v>2.5923392146384394E-2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11.120895842371803</v>
      </c>
      <c r="C158" s="11">
        <v>7.7804852880881699</v>
      </c>
      <c r="D158" s="11">
        <f t="shared" si="110"/>
        <v>-3.3404105542836335</v>
      </c>
      <c r="E158" s="11">
        <v>3.5293167224079238</v>
      </c>
      <c r="F158" s="11">
        <f t="shared" si="111"/>
        <v>0.18890616812429029</v>
      </c>
      <c r="G158" s="200">
        <f t="shared" si="113"/>
        <v>1.8545130577758639E-2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5.7672499866306124</v>
      </c>
      <c r="C159" s="11">
        <v>4.5010755052310492</v>
      </c>
      <c r="D159" s="11">
        <f t="shared" si="110"/>
        <v>-1.2661744813995632</v>
      </c>
      <c r="E159" s="11">
        <v>2.8664162943338849</v>
      </c>
      <c r="F159" s="11">
        <f t="shared" si="111"/>
        <v>1.6002418129343217</v>
      </c>
      <c r="G159" s="200">
        <f t="shared" si="113"/>
        <v>2.7263282528686927E-2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4.8925093326332609</v>
      </c>
      <c r="C160" s="11">
        <v>4.4378671196930615</v>
      </c>
      <c r="D160" s="11">
        <f t="shared" si="110"/>
        <v>-0.45464221294019946</v>
      </c>
      <c r="E160" s="11">
        <v>1.7292088764583011</v>
      </c>
      <c r="F160" s="11">
        <f t="shared" si="111"/>
        <v>1.2745666635181017</v>
      </c>
      <c r="G160" s="200">
        <f t="shared" si="113"/>
        <v>2.0381561359375855E-2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13.556263250387632</v>
      </c>
      <c r="C161" s="11">
        <v>10.073102634372942</v>
      </c>
      <c r="D161" s="11">
        <f t="shared" si="110"/>
        <v>-3.4831606160146897</v>
      </c>
      <c r="E161" s="11">
        <v>5.2682498653890013</v>
      </c>
      <c r="F161" s="11">
        <f t="shared" ref="F161:F162" si="114">SUM(D161:E161)</f>
        <v>1.7850892493743116</v>
      </c>
      <c r="G161" s="200">
        <f t="shared" si="113"/>
        <v>2.2128702424032198E-2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37.837009575542076</v>
      </c>
      <c r="C162" s="11">
        <v>29.534875018627123</v>
      </c>
      <c r="D162" s="11">
        <f t="shared" si="110"/>
        <v>-8.3021345569149538</v>
      </c>
      <c r="E162" s="11">
        <v>15.748610471252761</v>
      </c>
      <c r="F162" s="11">
        <f t="shared" si="114"/>
        <v>7.4464759143378068</v>
      </c>
      <c r="G162" s="200">
        <f t="shared" si="113"/>
        <v>2.3470738188601681E-2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34.711524977567201</v>
      </c>
      <c r="C163" s="11">
        <v>28.412086873382883</v>
      </c>
      <c r="D163" s="11">
        <f t="shared" si="110"/>
        <v>-6.2994381041843184</v>
      </c>
      <c r="E163" s="11">
        <v>17.207651777925356</v>
      </c>
      <c r="F163" s="11">
        <f t="shared" ref="F163:F166" si="115">SUM(D163:E163)</f>
        <v>10.908213673741038</v>
      </c>
      <c r="G163" s="200">
        <f t="shared" si="113"/>
        <v>2.7204563737852627E-2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5.8903102127494931</v>
      </c>
      <c r="C164" s="11">
        <v>5.1980945402360099</v>
      </c>
      <c r="D164" s="11">
        <f t="shared" si="110"/>
        <v>-0.69221567251348315</v>
      </c>
      <c r="E164" s="11">
        <v>3.6740504343763676</v>
      </c>
      <c r="F164" s="11">
        <f t="shared" si="115"/>
        <v>2.9818347618628844</v>
      </c>
      <c r="G164" s="200">
        <f t="shared" si="113"/>
        <v>3.2843494566166864E-2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2.8521681423662657</v>
      </c>
      <c r="C165" s="11">
        <v>4.3936051168523678</v>
      </c>
      <c r="D165" s="11">
        <f t="shared" si="110"/>
        <v>1.5414369744861021</v>
      </c>
      <c r="E165" s="11">
        <v>2.7015270680546859</v>
      </c>
      <c r="F165" s="11">
        <f t="shared" si="115"/>
        <v>4.2429640425407875</v>
      </c>
      <c r="G165" s="200">
        <f t="shared" si="113"/>
        <v>4.542719773634607E-2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14.094985449574276</v>
      </c>
      <c r="C166" s="11">
        <v>20.864810627674562</v>
      </c>
      <c r="D166" s="11">
        <f t="shared" si="110"/>
        <v>6.7698251781002856</v>
      </c>
      <c r="E166" s="11">
        <v>8.2267746466221698</v>
      </c>
      <c r="F166" s="11">
        <f t="shared" si="115"/>
        <v>14.996599824722455</v>
      </c>
      <c r="G166" s="200">
        <f t="shared" si="113"/>
        <v>3.1124059031825579E-2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7.1600055557099997</v>
      </c>
      <c r="C167" s="11">
        <v>11.737099544385872</v>
      </c>
      <c r="D167" s="11">
        <f t="shared" si="110"/>
        <v>4.5770939886758724</v>
      </c>
      <c r="E167" s="11">
        <v>6.2794399345205187</v>
      </c>
      <c r="F167" s="11">
        <f t="shared" ref="F167" si="116">SUM(D167:E167)</f>
        <v>10.856533923196391</v>
      </c>
      <c r="G167" s="200">
        <f t="shared" si="113"/>
        <v>4.2872461337035705E-2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6.8417796510653481</v>
      </c>
      <c r="C168" s="11">
        <v>9.866034853958336</v>
      </c>
      <c r="D168" s="11">
        <f t="shared" si="110"/>
        <v>3.0242552028929879</v>
      </c>
      <c r="E168" s="11">
        <v>4.5361028016147076</v>
      </c>
      <c r="F168" s="11">
        <f t="shared" ref="F168" si="117">SUM(D168:E168)</f>
        <v>7.5603580045076955</v>
      </c>
      <c r="G168" s="200">
        <f t="shared" si="113"/>
        <v>3.4489667563566417E-2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20.690890714765722</v>
      </c>
      <c r="C169" s="11">
        <v>20.166727443046199</v>
      </c>
      <c r="D169" s="11">
        <f>C169-B169</f>
        <v>-0.52416327171952304</v>
      </c>
      <c r="E169" s="11">
        <v>12.409372843139145</v>
      </c>
      <c r="F169" s="11">
        <f>SUM(D169:E169)</f>
        <v>11.885209571419622</v>
      </c>
      <c r="G169" s="200">
        <f t="shared" si="113"/>
        <v>3.1818913485060829E-2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12.481900576697152</v>
      </c>
      <c r="C170" s="11">
        <v>19.943565225976108</v>
      </c>
      <c r="D170" s="11">
        <f t="shared" ref="D170:D176" si="118">C170-B170</f>
        <v>7.4616646492789567</v>
      </c>
      <c r="E170" s="11">
        <v>10.281071144741134</v>
      </c>
      <c r="F170" s="11">
        <f t="shared" ref="F170:F171" si="119">SUM(D170:E170)</f>
        <v>17.742735794020092</v>
      </c>
      <c r="G170" s="200">
        <f t="shared" si="113"/>
        <v>4.0870138688430924E-2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0.42507725900626941</v>
      </c>
      <c r="C171" s="11">
        <v>0.29650552843635103</v>
      </c>
      <c r="D171" s="11">
        <f t="shared" si="118"/>
        <v>-0.12857173056991839</v>
      </c>
      <c r="E171" s="11">
        <v>0.20252175974096001</v>
      </c>
      <c r="F171" s="11">
        <f t="shared" si="119"/>
        <v>7.3950029171041626E-2</v>
      </c>
      <c r="G171" s="200">
        <f t="shared" si="113"/>
        <v>2.6315667890028704E-2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13.690715930674997</v>
      </c>
      <c r="C172" s="11">
        <v>13.633714114461977</v>
      </c>
      <c r="D172" s="11">
        <f t="shared" si="118"/>
        <v>-5.7001816213020362E-2</v>
      </c>
      <c r="E172" s="11">
        <v>6.2689530280047077</v>
      </c>
      <c r="F172" s="11">
        <f t="shared" ref="F172:F173" si="120">SUM(D172:E172)</f>
        <v>6.2119512117916873</v>
      </c>
      <c r="G172" s="200">
        <f t="shared" si="113"/>
        <v>2.5451547892413995E-2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7.5261330152233477</v>
      </c>
      <c r="C173" s="11">
        <v>9.931649546920891</v>
      </c>
      <c r="D173" s="11">
        <f t="shared" si="118"/>
        <v>2.4055165316975433</v>
      </c>
      <c r="E173" s="11">
        <v>4.5492660101176119</v>
      </c>
      <c r="F173" s="11">
        <f t="shared" si="120"/>
        <v>6.9547825418151552</v>
      </c>
      <c r="G173" s="200">
        <f t="shared" si="113"/>
        <v>3.2021250651674382E-2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2.5561140068935204</v>
      </c>
      <c r="C174" s="11">
        <v>4.7415216160369162</v>
      </c>
      <c r="D174" s="11">
        <f t="shared" si="118"/>
        <v>2.1854076091433958</v>
      </c>
      <c r="E174" s="11">
        <v>2.1161229504026586</v>
      </c>
      <c r="F174" s="11">
        <f t="shared" ref="F174:F175" si="121">SUM(D174:E174)</f>
        <v>4.3015305595460545</v>
      </c>
      <c r="G174" s="200">
        <f t="shared" si="113"/>
        <v>4.1029355169679871E-2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12.589871592905203</v>
      </c>
      <c r="C175" s="11">
        <v>17.009947743445871</v>
      </c>
      <c r="D175" s="11">
        <f t="shared" si="118"/>
        <v>4.4200761505406678</v>
      </c>
      <c r="E175" s="11">
        <v>11.033260677267862</v>
      </c>
      <c r="F175" s="11">
        <f t="shared" si="121"/>
        <v>15.453336827808529</v>
      </c>
      <c r="G175" s="200">
        <f t="shared" si="113"/>
        <v>4.2848158858947105E-2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2.0843171451999924</v>
      </c>
      <c r="C176" s="11">
        <v>2.0429962570913922</v>
      </c>
      <c r="D176" s="11">
        <f t="shared" si="118"/>
        <v>-4.132088810860024E-2</v>
      </c>
      <c r="E176" s="11">
        <v>1.1208074440054481</v>
      </c>
      <c r="F176" s="11">
        <f t="shared" ref="F176" si="122">SUM(D176:E176)</f>
        <v>1.0794865558968478</v>
      </c>
      <c r="G176" s="200">
        <f t="shared" si="113"/>
        <v>2.9102755370546074E-2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26.356246725591351</v>
      </c>
      <c r="C177" s="11">
        <v>35.641358377688171</v>
      </c>
      <c r="D177" s="11">
        <f t="shared" ref="D177" si="123">C177-B177</f>
        <v>9.2851116520968198</v>
      </c>
      <c r="E177" s="11">
        <v>19.351765854119929</v>
      </c>
      <c r="F177" s="11">
        <f t="shared" ref="F177" si="124">SUM(D177:E177)</f>
        <v>28.636877506216749</v>
      </c>
      <c r="G177" s="200">
        <f t="shared" si="113"/>
        <v>3.7386483056519593E-2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392.53698818973521</v>
      </c>
      <c r="C178" s="11">
        <f t="shared" ref="C178:F178" si="125">SUM(C152:C177)</f>
        <v>384.9559570107337</v>
      </c>
      <c r="D178" s="11">
        <f t="shared" si="125"/>
        <v>-7.5810311790014886</v>
      </c>
      <c r="E178" s="11">
        <f t="shared" si="125"/>
        <v>209.41729035904785</v>
      </c>
      <c r="F178" s="11">
        <f t="shared" si="125"/>
        <v>201.83625918004634</v>
      </c>
      <c r="G178" s="200">
        <f t="shared" si="113"/>
        <v>2.8913490131267316E-2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56.46261533608218</v>
      </c>
      <c r="C181" s="11">
        <v>29.591433471375932</v>
      </c>
      <c r="D181" s="11">
        <f>C181-B181</f>
        <v>-26.871181864706248</v>
      </c>
      <c r="E181" s="11">
        <v>16.022217762941722</v>
      </c>
      <c r="F181" s="11">
        <f>SUM(D181:E181)</f>
        <v>-10.848964101764526</v>
      </c>
      <c r="G181" s="200">
        <f>IF(B181&gt;0,(1+(E181/B181))^(1/($C$6-$B$6))-1,0)</f>
        <v>1.6792677999657224E-2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22.476469635116604</v>
      </c>
      <c r="C182" s="11">
        <v>15.551446897085409</v>
      </c>
      <c r="D182" s="11">
        <f t="shared" ref="D182:D197" si="128">C182-B182</f>
        <v>-6.9250227380311955</v>
      </c>
      <c r="E182" s="11">
        <v>8.8369824619824477</v>
      </c>
      <c r="F182" s="11">
        <f t="shared" ref="F182:F189" si="129">SUM(D182:E182)</f>
        <v>1.9119597239512522</v>
      </c>
      <c r="G182" s="200">
        <f t="shared" ref="G182:G184" si="130">IF(B182&gt;0,(1+(E182/B182))^(1/($C$6-$B$6))-1,0)</f>
        <v>2.2351385836034687E-2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25.737407225142903</v>
      </c>
      <c r="C183" s="11">
        <v>11.377827275294598</v>
      </c>
      <c r="D183" s="11">
        <f t="shared" si="128"/>
        <v>-14.359579949848305</v>
      </c>
      <c r="E183" s="11">
        <v>4.7066657204190383</v>
      </c>
      <c r="F183" s="11">
        <f t="shared" si="129"/>
        <v>-9.6529142294292676</v>
      </c>
      <c r="G183" s="200">
        <f t="shared" si="130"/>
        <v>1.1259304750266041E-2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20.439643678617259</v>
      </c>
      <c r="C184" s="11">
        <v>18.735439404313343</v>
      </c>
      <c r="D184" s="11">
        <f t="shared" si="128"/>
        <v>-1.7042042743039154</v>
      </c>
      <c r="E184" s="11">
        <v>10.767991923778869</v>
      </c>
      <c r="F184" s="11">
        <f t="shared" si="129"/>
        <v>9.0637876494749534</v>
      </c>
      <c r="G184" s="200">
        <f t="shared" si="130"/>
        <v>2.861417061984195E-2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10.931643074293339</v>
      </c>
      <c r="C185" s="11">
        <v>9.2442228487913205</v>
      </c>
      <c r="D185" s="11">
        <f t="shared" si="128"/>
        <v>-1.6874202255020183</v>
      </c>
      <c r="E185" s="11">
        <v>4.2784116999045096</v>
      </c>
      <c r="F185" s="11">
        <f t="shared" si="129"/>
        <v>2.5909914744024913</v>
      </c>
      <c r="G185" s="200">
        <f>IF(B185&gt;0,(1+(E185/B185))^(1/($C$6-$B$6))-1,0)</f>
        <v>2.2263894899073211E-2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45.328933838377459</v>
      </c>
      <c r="C186" s="11">
        <v>24.340568557653143</v>
      </c>
      <c r="D186" s="11">
        <f t="shared" si="128"/>
        <v>-20.988365280724317</v>
      </c>
      <c r="E186" s="11">
        <v>12.707692954926898</v>
      </c>
      <c r="F186" s="11">
        <f t="shared" si="129"/>
        <v>-8.2806723257974184</v>
      </c>
      <c r="G186" s="200">
        <f t="shared" ref="G186:G205" si="131">IF(B186&gt;0,(1+(E186/B186))^(1/($C$6-$B$6))-1,0)</f>
        <v>1.6611716215594319E-2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9.6306784566602541</v>
      </c>
      <c r="C187" s="11">
        <v>3.5992673272339442</v>
      </c>
      <c r="D187" s="11">
        <f t="shared" si="128"/>
        <v>-6.03141112942631</v>
      </c>
      <c r="E187" s="11">
        <v>1.8548840155946018</v>
      </c>
      <c r="F187" s="11">
        <f t="shared" si="129"/>
        <v>-4.1765271138317086</v>
      </c>
      <c r="G187" s="200">
        <f t="shared" si="131"/>
        <v>1.1811689095021505E-2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12.789086647072562</v>
      </c>
      <c r="C188" s="11">
        <v>11.635765851573993</v>
      </c>
      <c r="D188" s="11">
        <f t="shared" si="128"/>
        <v>-1.1533207954985691</v>
      </c>
      <c r="E188" s="11">
        <v>6.7170205150138607</v>
      </c>
      <c r="F188" s="11">
        <f t="shared" si="129"/>
        <v>5.5636997195152915</v>
      </c>
      <c r="G188" s="200">
        <f t="shared" si="131"/>
        <v>2.8542097443292169E-2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10.717694675964706</v>
      </c>
      <c r="C189" s="11">
        <v>5.9663913492406682</v>
      </c>
      <c r="D189" s="11">
        <f t="shared" si="128"/>
        <v>-4.7513033267240381</v>
      </c>
      <c r="E189" s="11">
        <v>2.0333740067955035</v>
      </c>
      <c r="F189" s="11">
        <f t="shared" si="129"/>
        <v>-2.7179293199285346</v>
      </c>
      <c r="G189" s="200">
        <f t="shared" si="131"/>
        <v>1.1648589360887085E-2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22.351644086353406</v>
      </c>
      <c r="C190" s="11">
        <v>12.14035437544195</v>
      </c>
      <c r="D190" s="11">
        <f t="shared" si="128"/>
        <v>-10.211289710911457</v>
      </c>
      <c r="E190" s="11">
        <v>5.6534190356885032</v>
      </c>
      <c r="F190" s="11">
        <f t="shared" ref="F190:F191" si="132">SUM(D190:E190)</f>
        <v>-4.5578706752229534</v>
      </c>
      <c r="G190" s="200">
        <f t="shared" si="131"/>
        <v>1.514591693677847E-2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59.282041157768631</v>
      </c>
      <c r="C191" s="11">
        <v>32.102912507321278</v>
      </c>
      <c r="D191" s="11">
        <f t="shared" si="128"/>
        <v>-27.179128650447353</v>
      </c>
      <c r="E191" s="11">
        <v>16.698594030640379</v>
      </c>
      <c r="F191" s="11">
        <f t="shared" si="132"/>
        <v>-10.480534619806974</v>
      </c>
      <c r="G191" s="200">
        <f t="shared" si="131"/>
        <v>1.6682429562831391E-2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63.38507009365631</v>
      </c>
      <c r="C192" s="11">
        <v>28.791417424017357</v>
      </c>
      <c r="D192" s="11">
        <f t="shared" si="128"/>
        <v>-34.593652669638956</v>
      </c>
      <c r="E192" s="11">
        <v>19.789035533447073</v>
      </c>
      <c r="F192" s="11">
        <f t="shared" ref="F192:F195" si="133">SUM(D192:E192)</f>
        <v>-14.804617136191883</v>
      </c>
      <c r="G192" s="200">
        <f t="shared" si="131"/>
        <v>1.8278898991047177E-2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11.617812711296295</v>
      </c>
      <c r="C193" s="11">
        <v>1.3115031467793099</v>
      </c>
      <c r="D193" s="11">
        <f t="shared" si="128"/>
        <v>-10.306309564516985</v>
      </c>
      <c r="E193" s="11">
        <v>2.8865475936516751</v>
      </c>
      <c r="F193" s="11">
        <f t="shared" si="133"/>
        <v>-7.4197619708653093</v>
      </c>
      <c r="G193" s="200">
        <f t="shared" si="131"/>
        <v>1.4903960414209383E-2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2.5225815750464857</v>
      </c>
      <c r="C194" s="11">
        <v>1.5049433586386203</v>
      </c>
      <c r="D194" s="11">
        <f t="shared" si="128"/>
        <v>-1.0176382164078654</v>
      </c>
      <c r="E194" s="11">
        <v>1.0098843513054674</v>
      </c>
      <c r="F194" s="11">
        <f t="shared" si="133"/>
        <v>-7.7538651023980609E-3</v>
      </c>
      <c r="G194" s="200">
        <f t="shared" si="131"/>
        <v>2.270140080212979E-2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37.297037984321243</v>
      </c>
      <c r="C195" s="11">
        <v>24.346298870847217</v>
      </c>
      <c r="D195" s="11">
        <f t="shared" si="128"/>
        <v>-12.950739113474025</v>
      </c>
      <c r="E195" s="11">
        <v>9.8429954864338285</v>
      </c>
      <c r="F195" s="11">
        <f t="shared" si="133"/>
        <v>-3.1077436270401968</v>
      </c>
      <c r="G195" s="200">
        <f t="shared" si="131"/>
        <v>1.573644703042687E-2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34.230127162384122</v>
      </c>
      <c r="C196" s="11">
        <v>23.994435700309722</v>
      </c>
      <c r="D196" s="11">
        <f t="shared" si="128"/>
        <v>-10.235691462074399</v>
      </c>
      <c r="E196" s="11">
        <v>10.87080806479816</v>
      </c>
      <c r="F196" s="11">
        <f t="shared" ref="F196" si="134">SUM(D196:E196)</f>
        <v>0.63511660272376069</v>
      </c>
      <c r="G196" s="200">
        <f t="shared" si="131"/>
        <v>1.8556525961880066E-2</v>
      </c>
    </row>
    <row r="197" spans="1:14" x14ac:dyDescent="0.2">
      <c r="A197" t="str">
        <f t="shared" si="127"/>
        <v>54 Textiles, printing and other skilled trades</v>
      </c>
      <c r="B197" s="11">
        <v>27.256357766913055</v>
      </c>
      <c r="C197" s="11">
        <v>25.369555077422326</v>
      </c>
      <c r="D197" s="11">
        <f t="shared" si="128"/>
        <v>-1.8868026894907288</v>
      </c>
      <c r="E197" s="11">
        <v>10.429445777365046</v>
      </c>
      <c r="F197" s="11">
        <f t="shared" ref="F197" si="135">SUM(D197:E197)</f>
        <v>8.5426430878743176</v>
      </c>
      <c r="G197" s="200">
        <f t="shared" si="131"/>
        <v>2.1834740738932545E-2</v>
      </c>
    </row>
    <row r="198" spans="1:14" x14ac:dyDescent="0.2">
      <c r="A198" t="str">
        <f t="shared" si="127"/>
        <v>61 Caring personal service occupations</v>
      </c>
      <c r="B198" s="11">
        <v>69.091375209712865</v>
      </c>
      <c r="C198" s="11">
        <v>72.626217524570777</v>
      </c>
      <c r="D198" s="11">
        <f>C198-B198</f>
        <v>3.5348423148579116</v>
      </c>
      <c r="E198" s="11">
        <v>37.166608097481152</v>
      </c>
      <c r="F198" s="11">
        <f>SUM(D198:E198)</f>
        <v>40.701450412339064</v>
      </c>
      <c r="G198" s="200">
        <f t="shared" si="131"/>
        <v>2.9111699367658561E-2</v>
      </c>
    </row>
    <row r="199" spans="1:14" x14ac:dyDescent="0.2">
      <c r="A199" t="str">
        <f t="shared" si="127"/>
        <v>62 Leisure, travel and related personal service occupations</v>
      </c>
      <c r="B199" s="11">
        <v>20.184778959788996</v>
      </c>
      <c r="C199" s="11">
        <v>17.069705539843657</v>
      </c>
      <c r="D199" s="11">
        <f t="shared" ref="D199:D205" si="136">C199-B199</f>
        <v>-3.1150734199453396</v>
      </c>
      <c r="E199" s="11">
        <v>8.3670580372738144</v>
      </c>
      <c r="F199" s="11">
        <f t="shared" ref="F199:F200" si="137">SUM(D199:E199)</f>
        <v>5.2519846173284748</v>
      </c>
      <c r="G199" s="200">
        <f t="shared" si="131"/>
        <v>2.3388825408036995E-2</v>
      </c>
    </row>
    <row r="200" spans="1:14" x14ac:dyDescent="0.2">
      <c r="A200" t="str">
        <f t="shared" si="127"/>
        <v>63 Community and civil enforcement occupations</v>
      </c>
      <c r="B200" s="11">
        <v>0.86519634975230375</v>
      </c>
      <c r="C200" s="11">
        <v>0.34064841368171062</v>
      </c>
      <c r="D200" s="11">
        <f t="shared" si="136"/>
        <v>-0.52454793607059313</v>
      </c>
      <c r="E200" s="11">
        <v>0.17225423905137571</v>
      </c>
      <c r="F200" s="11">
        <f t="shared" si="137"/>
        <v>-0.35229369701921742</v>
      </c>
      <c r="G200" s="200">
        <f t="shared" si="131"/>
        <v>1.2177897413468974E-2</v>
      </c>
    </row>
    <row r="201" spans="1:14" x14ac:dyDescent="0.2">
      <c r="A201" t="str">
        <f t="shared" si="127"/>
        <v>71 Sales occupations</v>
      </c>
      <c r="B201" s="11">
        <v>61.840143016107682</v>
      </c>
      <c r="C201" s="11">
        <v>42.515934540485247</v>
      </c>
      <c r="D201" s="11">
        <f t="shared" si="136"/>
        <v>-19.324208475622434</v>
      </c>
      <c r="E201" s="11">
        <v>21.699939288411169</v>
      </c>
      <c r="F201" s="11">
        <f t="shared" ref="F201:F202" si="138">SUM(D201:E201)</f>
        <v>2.3757308127887349</v>
      </c>
      <c r="G201" s="200">
        <f t="shared" si="131"/>
        <v>2.0253972029161238E-2</v>
      </c>
    </row>
    <row r="202" spans="1:14" x14ac:dyDescent="0.2">
      <c r="A202" t="str">
        <f t="shared" si="127"/>
        <v>72 Customer service occupations</v>
      </c>
      <c r="B202" s="11">
        <v>16.036935813970047</v>
      </c>
      <c r="C202" s="11">
        <v>16.721408145156342</v>
      </c>
      <c r="D202" s="11">
        <f t="shared" si="136"/>
        <v>0.68447233118629569</v>
      </c>
      <c r="E202" s="11">
        <v>7.2141910242854488</v>
      </c>
      <c r="F202" s="11">
        <f t="shared" si="138"/>
        <v>7.8986633554717445</v>
      </c>
      <c r="G202" s="200">
        <f t="shared" si="131"/>
        <v>2.5073109571733587E-2</v>
      </c>
    </row>
    <row r="203" spans="1:14" x14ac:dyDescent="0.2">
      <c r="A203" t="str">
        <f t="shared" si="127"/>
        <v>81 Process, plant and machine operatives</v>
      </c>
      <c r="B203" s="11">
        <v>6.0970260370247713</v>
      </c>
      <c r="C203" s="11">
        <v>6.1404901787217954</v>
      </c>
      <c r="D203" s="11">
        <f t="shared" si="136"/>
        <v>4.3464141697024061E-2</v>
      </c>
      <c r="E203" s="11">
        <v>2.4210133301008177</v>
      </c>
      <c r="F203" s="11">
        <f t="shared" ref="F203:F204" si="139">SUM(D203:E203)</f>
        <v>2.4644774717978417</v>
      </c>
      <c r="G203" s="200">
        <f t="shared" si="131"/>
        <v>2.2542669251270242E-2</v>
      </c>
    </row>
    <row r="204" spans="1:14" x14ac:dyDescent="0.2">
      <c r="A204" t="str">
        <f t="shared" si="127"/>
        <v>82 Transport and mobile machine drivers and operatives</v>
      </c>
      <c r="B204" s="11">
        <v>33.909114447897316</v>
      </c>
      <c r="C204" s="11">
        <v>28.551041297208929</v>
      </c>
      <c r="D204" s="11">
        <f t="shared" si="136"/>
        <v>-5.3580731506883872</v>
      </c>
      <c r="E204" s="11">
        <v>15.630724954472594</v>
      </c>
      <c r="F204" s="11">
        <f t="shared" si="139"/>
        <v>10.272651803784207</v>
      </c>
      <c r="G204" s="200">
        <f t="shared" si="131"/>
        <v>2.5594956350625475E-2</v>
      </c>
    </row>
    <row r="205" spans="1:14" x14ac:dyDescent="0.2">
      <c r="A205" t="str">
        <f t="shared" si="127"/>
        <v>91 Elementary trades and related occupations</v>
      </c>
      <c r="B205" s="11">
        <v>5.0134632763965339</v>
      </c>
      <c r="C205" s="11">
        <v>3.9351551721204698</v>
      </c>
      <c r="D205" s="11">
        <f t="shared" si="136"/>
        <v>-1.078308104276064</v>
      </c>
      <c r="E205" s="11">
        <v>1.4819216375794124</v>
      </c>
      <c r="F205" s="11">
        <f t="shared" ref="F205" si="140">SUM(D205:E205)</f>
        <v>0.40361353330334837</v>
      </c>
      <c r="G205" s="200">
        <f t="shared" si="131"/>
        <v>1.7414220731834851E-2</v>
      </c>
    </row>
    <row r="206" spans="1:14" x14ac:dyDescent="0.2">
      <c r="A206" t="str">
        <f t="shared" si="127"/>
        <v>92 Elementary administration and service occupations</v>
      </c>
      <c r="B206" s="11">
        <v>73.20688160368627</v>
      </c>
      <c r="C206" s="11">
        <v>59.627810869594676</v>
      </c>
      <c r="D206" s="11">
        <f t="shared" ref="D206" si="141">C206-B206</f>
        <v>-13.579070734091594</v>
      </c>
      <c r="E206" s="11">
        <v>32.289952003255806</v>
      </c>
      <c r="F206" s="11">
        <f t="shared" ref="F206" si="142">SUM(D206:E206)</f>
        <v>18.710881269164211</v>
      </c>
      <c r="G206" s="200">
        <f t="shared" ref="G206:G207" si="143">IF(B206&gt;0,(1+(E206/B206))^(1/($C$6-$B$6))-1,0)</f>
        <v>2.4658548948556902E-2</v>
      </c>
    </row>
    <row r="207" spans="1:14" x14ac:dyDescent="0.2">
      <c r="A207" t="str">
        <f t="shared" si="127"/>
        <v>All occupations</v>
      </c>
      <c r="B207" s="11">
        <f>SUM(B181:B206)</f>
        <v>758.70175981940383</v>
      </c>
      <c r="C207" s="11">
        <f t="shared" ref="C207:F207" si="144">SUM(C181:C206)</f>
        <v>527.13219512472381</v>
      </c>
      <c r="D207" s="11">
        <f t="shared" si="144"/>
        <v>-231.56956469467988</v>
      </c>
      <c r="E207" s="11">
        <f t="shared" si="144"/>
        <v>271.54963354659907</v>
      </c>
      <c r="F207" s="11">
        <f t="shared" si="144"/>
        <v>39.980068851919299</v>
      </c>
      <c r="G207" s="200">
        <f t="shared" si="143"/>
        <v>2.0606056673107664E-2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38.494601096356746</v>
      </c>
      <c r="C210" s="11">
        <v>13.969150101026878</v>
      </c>
      <c r="D210" s="11">
        <f>C210-B210</f>
        <v>-24.525450995329869</v>
      </c>
      <c r="E210" s="11">
        <v>9.654833454777151</v>
      </c>
      <c r="F210" s="11">
        <f>SUM(D210:E210)</f>
        <v>-14.870617540552718</v>
      </c>
      <c r="G210" s="200">
        <f>IF(B210&gt;0,(1+(E210/B210))^(1/($C$6-$B$6))-1,0)</f>
        <v>1.5031276494666956E-2</v>
      </c>
    </row>
    <row r="211" spans="1:7" x14ac:dyDescent="0.2">
      <c r="A211" t="str">
        <f t="shared" si="146"/>
        <v>12 Other managers and proprietors</v>
      </c>
      <c r="B211" s="11">
        <v>18.21671135961234</v>
      </c>
      <c r="C211" s="11">
        <v>12.626033776275227</v>
      </c>
      <c r="D211" s="11">
        <f t="shared" ref="D211:D226" si="147">C211-B211</f>
        <v>-5.5906775833371132</v>
      </c>
      <c r="E211" s="11">
        <v>8.0685755706722393</v>
      </c>
      <c r="F211" s="11">
        <f t="shared" ref="F211:F218" si="148">SUM(D211:E211)</f>
        <v>2.4778979873351261</v>
      </c>
      <c r="G211" s="200">
        <f t="shared" ref="G211:G213" si="149">IF(B211&gt;0,(1+(E211/B211))^(1/($C$6-$B$6))-1,0)</f>
        <v>2.474588494966401E-2</v>
      </c>
    </row>
    <row r="212" spans="1:7" x14ac:dyDescent="0.2">
      <c r="A212" t="str">
        <f t="shared" si="146"/>
        <v>21 Science, research, engineering and technology professionals</v>
      </c>
      <c r="B212" s="11">
        <v>18.306774238791927</v>
      </c>
      <c r="C212" s="11">
        <v>9.2521435795315234</v>
      </c>
      <c r="D212" s="11">
        <f t="shared" si="147"/>
        <v>-9.054630659260404</v>
      </c>
      <c r="E212" s="11">
        <v>4.1898365549228869</v>
      </c>
      <c r="F212" s="11">
        <f t="shared" si="148"/>
        <v>-4.8647941043375171</v>
      </c>
      <c r="G212" s="200">
        <f t="shared" si="149"/>
        <v>1.3834388158810551E-2</v>
      </c>
    </row>
    <row r="213" spans="1:7" x14ac:dyDescent="0.2">
      <c r="A213" t="str">
        <f t="shared" si="146"/>
        <v>22 Health professionals</v>
      </c>
      <c r="B213" s="11">
        <v>11.80469547117986</v>
      </c>
      <c r="C213" s="11">
        <v>7.0764301399741916</v>
      </c>
      <c r="D213" s="11">
        <f t="shared" si="147"/>
        <v>-4.7282653312056686</v>
      </c>
      <c r="E213" s="11">
        <v>4.2430903186556819</v>
      </c>
      <c r="F213" s="11">
        <f t="shared" si="148"/>
        <v>-0.48517501254998674</v>
      </c>
      <c r="G213" s="200">
        <f t="shared" si="149"/>
        <v>2.0682547065277168E-2</v>
      </c>
    </row>
    <row r="214" spans="1:7" x14ac:dyDescent="0.2">
      <c r="A214" t="str">
        <f t="shared" si="146"/>
        <v>23 Teaching and other educational professionals</v>
      </c>
      <c r="B214" s="11">
        <v>6.788033814275594</v>
      </c>
      <c r="C214" s="11">
        <v>6.8988972740107011</v>
      </c>
      <c r="D214" s="11">
        <f t="shared" si="147"/>
        <v>0.11086345973510703</v>
      </c>
      <c r="E214" s="11">
        <v>2.8851229319883114</v>
      </c>
      <c r="F214" s="11">
        <f t="shared" si="148"/>
        <v>2.9959863917234184</v>
      </c>
      <c r="G214" s="200">
        <f>IF(B214&gt;0,(1+(E214/B214))^(1/($C$6-$B$6))-1,0)</f>
        <v>2.3893883291930429E-2</v>
      </c>
    </row>
    <row r="215" spans="1:7" x14ac:dyDescent="0.2">
      <c r="A215" t="str">
        <f t="shared" si="146"/>
        <v>24 Business, media and public service professionals</v>
      </c>
      <c r="B215" s="11">
        <v>28.97958892133019</v>
      </c>
      <c r="C215" s="11">
        <v>14.331964533604488</v>
      </c>
      <c r="D215" s="11">
        <f t="shared" si="147"/>
        <v>-14.647624387725703</v>
      </c>
      <c r="E215" s="11">
        <v>7.8083586352981555</v>
      </c>
      <c r="F215" s="11">
        <f t="shared" si="148"/>
        <v>-6.8392657524275471</v>
      </c>
      <c r="G215" s="200">
        <f t="shared" ref="G215:G234" si="150">IF(B215&gt;0,(1+(E215/B215))^(1/($C$6-$B$6))-1,0)</f>
        <v>1.6032396709832364E-2</v>
      </c>
    </row>
    <row r="216" spans="1:7" x14ac:dyDescent="0.2">
      <c r="A216" t="str">
        <f t="shared" si="146"/>
        <v>31 Science, engineering and technology associate professionals</v>
      </c>
      <c r="B216" s="11">
        <v>7.9519895657618331</v>
      </c>
      <c r="C216" s="11">
        <v>5.214751802566953</v>
      </c>
      <c r="D216" s="11">
        <f t="shared" si="147"/>
        <v>-2.7372377631948801</v>
      </c>
      <c r="E216" s="11">
        <v>2.1249972473694525</v>
      </c>
      <c r="F216" s="11">
        <f t="shared" si="148"/>
        <v>-0.6122405158254276</v>
      </c>
      <c r="G216" s="200">
        <f t="shared" si="150"/>
        <v>1.5914110729270403E-2</v>
      </c>
    </row>
    <row r="217" spans="1:7" x14ac:dyDescent="0.2">
      <c r="A217" t="str">
        <f t="shared" si="146"/>
        <v>32 Health and social care associate professionals</v>
      </c>
      <c r="B217" s="11">
        <v>7.9952465312188785</v>
      </c>
      <c r="C217" s="11">
        <v>4.8385266896852261</v>
      </c>
      <c r="D217" s="11">
        <f t="shared" si="147"/>
        <v>-3.1567198415336524</v>
      </c>
      <c r="E217" s="11">
        <v>3.009430725599024</v>
      </c>
      <c r="F217" s="11">
        <f t="shared" si="148"/>
        <v>-0.14728911593462835</v>
      </c>
      <c r="G217" s="200">
        <f t="shared" si="150"/>
        <v>2.1526639499100941E-2</v>
      </c>
    </row>
    <row r="218" spans="1:7" x14ac:dyDescent="0.2">
      <c r="A218" t="str">
        <f t="shared" si="146"/>
        <v>33 Protective service occupations</v>
      </c>
      <c r="B218" s="11">
        <v>10.88313271156051</v>
      </c>
      <c r="C218" s="11">
        <v>4.8194882215981245</v>
      </c>
      <c r="D218" s="11">
        <f t="shared" si="147"/>
        <v>-6.0636444899623854</v>
      </c>
      <c r="E218" s="11">
        <v>2.1244380332703265</v>
      </c>
      <c r="F218" s="11">
        <f t="shared" si="148"/>
        <v>-3.9392064566920588</v>
      </c>
      <c r="G218" s="200">
        <f t="shared" si="150"/>
        <v>1.1958769054140728E-2</v>
      </c>
    </row>
    <row r="219" spans="1:7" x14ac:dyDescent="0.2">
      <c r="A219" t="str">
        <f t="shared" si="146"/>
        <v>34 Culture, media and sports occupations</v>
      </c>
      <c r="B219" s="11">
        <v>9.4342466435828136</v>
      </c>
      <c r="C219" s="11">
        <v>2.7961019537841389</v>
      </c>
      <c r="D219" s="11">
        <f t="shared" si="147"/>
        <v>-6.6381446897986747</v>
      </c>
      <c r="E219" s="11">
        <v>1.7420417458378921</v>
      </c>
      <c r="F219" s="11">
        <f t="shared" ref="F219:F220" si="151">SUM(D219:E219)</f>
        <v>-4.8961029439607824</v>
      </c>
      <c r="G219" s="200">
        <f t="shared" si="150"/>
        <v>1.13605866704789E-2</v>
      </c>
    </row>
    <row r="220" spans="1:7" x14ac:dyDescent="0.2">
      <c r="A220" t="str">
        <f t="shared" si="146"/>
        <v>35 Business and public service associate professionals</v>
      </c>
      <c r="B220" s="11">
        <v>43.974370226208968</v>
      </c>
      <c r="C220" s="11">
        <v>20.171607084742153</v>
      </c>
      <c r="D220" s="11">
        <f t="shared" si="147"/>
        <v>-23.802763141466816</v>
      </c>
      <c r="E220" s="11">
        <v>10.321719315145101</v>
      </c>
      <c r="F220" s="11">
        <f t="shared" si="151"/>
        <v>-13.481043826321715</v>
      </c>
      <c r="G220" s="200">
        <f t="shared" si="150"/>
        <v>1.415560426588014E-2</v>
      </c>
    </row>
    <row r="221" spans="1:7" x14ac:dyDescent="0.2">
      <c r="A221" t="str">
        <f t="shared" si="146"/>
        <v>41 Administrative occupations</v>
      </c>
      <c r="B221" s="11">
        <v>56.642272725102679</v>
      </c>
      <c r="C221" s="11">
        <v>17.797951700963342</v>
      </c>
      <c r="D221" s="11">
        <f t="shared" si="147"/>
        <v>-38.844321024139333</v>
      </c>
      <c r="E221" s="11">
        <v>12.73999033482456</v>
      </c>
      <c r="F221" s="11">
        <f t="shared" ref="F221:F224" si="152">SUM(D221:E221)</f>
        <v>-26.104330689314772</v>
      </c>
      <c r="G221" s="200">
        <f t="shared" si="150"/>
        <v>1.3616922841551249E-2</v>
      </c>
    </row>
    <row r="222" spans="1:7" x14ac:dyDescent="0.2">
      <c r="A222" t="str">
        <f t="shared" si="146"/>
        <v>42 Secretarial and related occupations</v>
      </c>
      <c r="B222" s="11">
        <v>12.093070212892785</v>
      </c>
      <c r="C222" s="11">
        <v>0.63148933842731014</v>
      </c>
      <c r="D222" s="11">
        <f t="shared" si="147"/>
        <v>-11.461580874465476</v>
      </c>
      <c r="E222" s="11">
        <v>2.0236484585437857</v>
      </c>
      <c r="F222" s="11">
        <f t="shared" si="152"/>
        <v>-9.43793241592169</v>
      </c>
      <c r="G222" s="200">
        <f t="shared" si="150"/>
        <v>1.0368533715569006E-2</v>
      </c>
    </row>
    <row r="223" spans="1:7" x14ac:dyDescent="0.2">
      <c r="A223" t="str">
        <f t="shared" si="146"/>
        <v>51 Skilled agricultural and related trades</v>
      </c>
      <c r="B223" s="11">
        <v>4.3145012827130289</v>
      </c>
      <c r="C223" s="11">
        <v>4.3389914995519181</v>
      </c>
      <c r="D223" s="11">
        <f t="shared" si="147"/>
        <v>2.4490216838889189E-2</v>
      </c>
      <c r="E223" s="11">
        <v>2.4377489165666075</v>
      </c>
      <c r="F223" s="11">
        <f t="shared" si="152"/>
        <v>2.4622391334054967</v>
      </c>
      <c r="G223" s="200">
        <f t="shared" si="150"/>
        <v>3.0309873232614803E-2</v>
      </c>
    </row>
    <row r="224" spans="1:7" x14ac:dyDescent="0.2">
      <c r="A224" t="str">
        <f t="shared" si="146"/>
        <v>52 Skilled metal, electrical and electronic trades</v>
      </c>
      <c r="B224" s="11">
        <v>21.329801134382002</v>
      </c>
      <c r="C224" s="11">
        <v>13.596407180939291</v>
      </c>
      <c r="D224" s="11">
        <f t="shared" si="147"/>
        <v>-7.733393953442711</v>
      </c>
      <c r="E224" s="11">
        <v>5.9897670663120186</v>
      </c>
      <c r="F224" s="11">
        <f t="shared" si="152"/>
        <v>-1.7436268871306924</v>
      </c>
      <c r="G224" s="200">
        <f t="shared" si="150"/>
        <v>1.6636742601859655E-2</v>
      </c>
    </row>
    <row r="225" spans="1:7" x14ac:dyDescent="0.2">
      <c r="A225" t="str">
        <f t="shared" si="146"/>
        <v>53 Skilled construction and building trades</v>
      </c>
      <c r="B225" s="11">
        <v>30.364939518859646</v>
      </c>
      <c r="C225" s="11">
        <v>43.574922180239874</v>
      </c>
      <c r="D225" s="11">
        <f t="shared" si="147"/>
        <v>13.209982661380227</v>
      </c>
      <c r="E225" s="11">
        <v>16.085575015435793</v>
      </c>
      <c r="F225" s="11">
        <f t="shared" ref="F225" si="153">SUM(D225:E225)</f>
        <v>29.295557676816021</v>
      </c>
      <c r="G225" s="200">
        <f t="shared" si="150"/>
        <v>2.8745323291374802E-2</v>
      </c>
    </row>
    <row r="226" spans="1:7" x14ac:dyDescent="0.2">
      <c r="A226" t="str">
        <f t="shared" si="146"/>
        <v>54 Textiles, printing and other skilled trades</v>
      </c>
      <c r="B226" s="11">
        <v>18.349264483322308</v>
      </c>
      <c r="C226" s="11">
        <v>10.0238175954951</v>
      </c>
      <c r="D226" s="11">
        <f t="shared" si="147"/>
        <v>-8.3254468878272085</v>
      </c>
      <c r="E226" s="11">
        <v>4.6101678332866856</v>
      </c>
      <c r="F226" s="11">
        <f t="shared" ref="F226" si="154">SUM(D226:E226)</f>
        <v>-3.715279054540523</v>
      </c>
      <c r="G226" s="200">
        <f t="shared" si="150"/>
        <v>1.5054822835555814E-2</v>
      </c>
    </row>
    <row r="227" spans="1:7" x14ac:dyDescent="0.2">
      <c r="A227" t="str">
        <f t="shared" si="146"/>
        <v>61 Caring personal service occupations</v>
      </c>
      <c r="B227" s="11">
        <v>44.102867018678467</v>
      </c>
      <c r="C227" s="11">
        <v>29.701469186720058</v>
      </c>
      <c r="D227" s="11">
        <f>C227-B227</f>
        <v>-14.401397831958409</v>
      </c>
      <c r="E227" s="11">
        <v>16.639764092431761</v>
      </c>
      <c r="F227" s="11">
        <f>SUM(D227:E227)</f>
        <v>2.2383662604733523</v>
      </c>
      <c r="G227" s="200">
        <f t="shared" si="150"/>
        <v>2.1570755289037624E-2</v>
      </c>
    </row>
    <row r="228" spans="1:7" x14ac:dyDescent="0.2">
      <c r="A228" t="str">
        <f t="shared" si="146"/>
        <v>62 Leisure, travel and related personal service occupations</v>
      </c>
      <c r="B228" s="11">
        <v>17.035795514210712</v>
      </c>
      <c r="C228" s="11">
        <v>10.920930402233029</v>
      </c>
      <c r="D228" s="11">
        <f t="shared" ref="D228:D234" si="155">C228-B228</f>
        <v>-6.1148651119776822</v>
      </c>
      <c r="E228" s="11">
        <v>5.8941315640846046</v>
      </c>
      <c r="F228" s="11">
        <f t="shared" ref="F228:F229" si="156">SUM(D228:E228)</f>
        <v>-0.22073354789307764</v>
      </c>
      <c r="G228" s="200">
        <f t="shared" si="150"/>
        <v>2.0005899588450893E-2</v>
      </c>
    </row>
    <row r="229" spans="1:7" x14ac:dyDescent="0.2">
      <c r="A229" t="str">
        <f t="shared" si="146"/>
        <v>63 Community and civil enforcement occupations</v>
      </c>
      <c r="B229" s="11">
        <v>1.1744035707857483</v>
      </c>
      <c r="C229" s="11">
        <v>0.64598740988907699</v>
      </c>
      <c r="D229" s="11">
        <f t="shared" si="155"/>
        <v>-0.52841616089667132</v>
      </c>
      <c r="E229" s="11">
        <v>0.29962131769861633</v>
      </c>
      <c r="F229" s="11">
        <f t="shared" si="156"/>
        <v>-0.22879484319805499</v>
      </c>
      <c r="G229" s="200">
        <f t="shared" si="150"/>
        <v>1.5264412961129237E-2</v>
      </c>
    </row>
    <row r="230" spans="1:7" x14ac:dyDescent="0.2">
      <c r="A230" t="str">
        <f t="shared" si="146"/>
        <v>71 Sales occupations</v>
      </c>
      <c r="B230" s="11">
        <v>46.921606729333618</v>
      </c>
      <c r="C230" s="11">
        <v>25.576969290955383</v>
      </c>
      <c r="D230" s="11">
        <f t="shared" si="155"/>
        <v>-21.344637438378236</v>
      </c>
      <c r="E230" s="11">
        <v>13.955077638461075</v>
      </c>
      <c r="F230" s="11">
        <f t="shared" ref="F230:F231" si="157">SUM(D230:E230)</f>
        <v>-7.3895597999171603</v>
      </c>
      <c r="G230" s="200">
        <f t="shared" si="150"/>
        <v>1.7509660059921828E-2</v>
      </c>
    </row>
    <row r="231" spans="1:7" x14ac:dyDescent="0.2">
      <c r="A231" t="str">
        <f t="shared" si="146"/>
        <v>72 Customer service occupations</v>
      </c>
      <c r="B231" s="11">
        <v>15.734568737976797</v>
      </c>
      <c r="C231" s="11">
        <v>14.624514954468136</v>
      </c>
      <c r="D231" s="11">
        <f t="shared" si="155"/>
        <v>-1.1100537835086612</v>
      </c>
      <c r="E231" s="11">
        <v>7.2829866939857206</v>
      </c>
      <c r="F231" s="11">
        <f t="shared" si="157"/>
        <v>6.1729329104770594</v>
      </c>
      <c r="G231" s="200">
        <f t="shared" si="150"/>
        <v>2.568410089380202E-2</v>
      </c>
    </row>
    <row r="232" spans="1:7" x14ac:dyDescent="0.2">
      <c r="A232" t="str">
        <f t="shared" si="146"/>
        <v>81 Process, plant and machine operatives</v>
      </c>
      <c r="B232" s="11">
        <v>6.7444506527467443</v>
      </c>
      <c r="C232" s="11">
        <v>7.68925215562302</v>
      </c>
      <c r="D232" s="11">
        <f t="shared" si="155"/>
        <v>0.94480150287627573</v>
      </c>
      <c r="E232" s="11">
        <v>2.8571757800393747</v>
      </c>
      <c r="F232" s="11">
        <f t="shared" ref="F232:F233" si="158">SUM(D232:E232)</f>
        <v>3.8019772829156504</v>
      </c>
      <c r="G232" s="200">
        <f t="shared" si="150"/>
        <v>2.3826928843450057E-2</v>
      </c>
    </row>
    <row r="233" spans="1:7" x14ac:dyDescent="0.2">
      <c r="A233" t="str">
        <f t="shared" si="146"/>
        <v>82 Transport and mobile machine drivers and operatives</v>
      </c>
      <c r="B233" s="11">
        <v>41.325944715777055</v>
      </c>
      <c r="C233" s="11">
        <v>43.202854017973756</v>
      </c>
      <c r="D233" s="11">
        <f t="shared" si="155"/>
        <v>1.8769093021967009</v>
      </c>
      <c r="E233" s="11">
        <v>21.906169235470305</v>
      </c>
      <c r="F233" s="11">
        <f t="shared" si="158"/>
        <v>23.783078537667006</v>
      </c>
      <c r="G233" s="200">
        <f t="shared" si="150"/>
        <v>2.8760610240573747E-2</v>
      </c>
    </row>
    <row r="234" spans="1:7" x14ac:dyDescent="0.2">
      <c r="A234" t="str">
        <f t="shared" si="146"/>
        <v>91 Elementary trades and related occupations</v>
      </c>
      <c r="B234" s="11">
        <v>8.2199274335522414</v>
      </c>
      <c r="C234" s="11">
        <v>6.6697285871068139</v>
      </c>
      <c r="D234" s="11">
        <f t="shared" si="155"/>
        <v>-1.5501988464454275</v>
      </c>
      <c r="E234" s="11">
        <v>2.3740840258167291</v>
      </c>
      <c r="F234" s="11">
        <f t="shared" ref="F234" si="159">SUM(D234:E234)</f>
        <v>0.82388517937130157</v>
      </c>
      <c r="G234" s="200">
        <f t="shared" si="150"/>
        <v>1.7059038415501382E-2</v>
      </c>
    </row>
    <row r="235" spans="1:7" x14ac:dyDescent="0.2">
      <c r="A235" t="str">
        <f t="shared" si="146"/>
        <v>92 Elementary administration and service occupations</v>
      </c>
      <c r="B235" s="11">
        <v>103.33840164159649</v>
      </c>
      <c r="C235" s="11">
        <v>80.19197594084055</v>
      </c>
      <c r="D235" s="11">
        <f t="shared" ref="D235" si="160">C235-B235</f>
        <v>-23.146425700755941</v>
      </c>
      <c r="E235" s="11">
        <v>42.153070549768479</v>
      </c>
      <c r="F235" s="11">
        <f t="shared" ref="F235" si="161">SUM(D235:E235)</f>
        <v>19.006644849012538</v>
      </c>
      <c r="G235" s="200">
        <f t="shared" ref="G235:G236" si="162">IF(B235&gt;0,(1+(E235/B235))^(1/($C$6-$B$6))-1,0)</f>
        <v>2.3069301337740988E-2</v>
      </c>
    </row>
    <row r="236" spans="1:7" x14ac:dyDescent="0.2">
      <c r="A236" t="str">
        <f t="shared" si="146"/>
        <v>All occupations</v>
      </c>
      <c r="B236" s="11">
        <f>SUM(B210:B235)</f>
        <v>630.52120595181009</v>
      </c>
      <c r="C236" s="11">
        <f t="shared" ref="C236:F236" si="163">SUM(C210:C235)</f>
        <v>411.18235659822625</v>
      </c>
      <c r="D236" s="11">
        <f t="shared" si="163"/>
        <v>-219.3388493535837</v>
      </c>
      <c r="E236" s="11">
        <f t="shared" si="163"/>
        <v>213.42142305626231</v>
      </c>
      <c r="F236" s="11">
        <f t="shared" si="163"/>
        <v>-5.9174262973213878</v>
      </c>
      <c r="G236" s="200">
        <f t="shared" si="162"/>
        <v>1.9625954315777516E-2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36.252651818343132</v>
      </c>
      <c r="C239" s="11">
        <v>18.913720820008042</v>
      </c>
      <c r="D239" s="11">
        <f>C239-B239</f>
        <v>-17.338930998335091</v>
      </c>
      <c r="E239" s="11">
        <v>10.417224093707468</v>
      </c>
      <c r="F239" s="11">
        <f>SUM(D239:E239)</f>
        <v>-6.9217069046276229</v>
      </c>
      <c r="G239" s="200">
        <f>IF(B239&gt;0,(1+(E239/B239))^(1/($C$6-$B$6))-1,0)</f>
        <v>1.6981667919148791E-2</v>
      </c>
    </row>
    <row r="240" spans="1:7" x14ac:dyDescent="0.2">
      <c r="A240" t="str">
        <f t="shared" si="165"/>
        <v>12 Other managers and proprietors</v>
      </c>
      <c r="B240" s="11">
        <v>17.028019210526072</v>
      </c>
      <c r="C240" s="11">
        <v>10.493207530169256</v>
      </c>
      <c r="D240" s="11">
        <f t="shared" ref="D240:D255" si="166">C240-B240</f>
        <v>-6.5348116803568157</v>
      </c>
      <c r="E240" s="11">
        <v>6.1254797345446459</v>
      </c>
      <c r="F240" s="11">
        <f t="shared" ref="F240:F247" si="167">SUM(D240:E240)</f>
        <v>-0.40933194581216981</v>
      </c>
      <c r="G240" s="200">
        <f t="shared" ref="G240:G242" si="168">IF(B240&gt;0,(1+(E240/B240))^(1/($C$6-$B$6))-1,0)</f>
        <v>2.0696988184076393E-2</v>
      </c>
    </row>
    <row r="241" spans="1:7" x14ac:dyDescent="0.2">
      <c r="A241" t="str">
        <f t="shared" si="165"/>
        <v>21 Science, research, engineering and technology professionals</v>
      </c>
      <c r="B241" s="11">
        <v>14.849333747130045</v>
      </c>
      <c r="C241" s="11">
        <v>4.7051416599079632</v>
      </c>
      <c r="D241" s="11">
        <f t="shared" si="166"/>
        <v>-10.144192087222081</v>
      </c>
      <c r="E241" s="11">
        <v>2.5411611107400804</v>
      </c>
      <c r="F241" s="11">
        <f t="shared" si="167"/>
        <v>-7.6030309764819997</v>
      </c>
      <c r="G241" s="200">
        <f t="shared" si="168"/>
        <v>1.058690119695993E-2</v>
      </c>
    </row>
    <row r="242" spans="1:7" x14ac:dyDescent="0.2">
      <c r="A242" t="str">
        <f t="shared" si="165"/>
        <v>22 Health professionals</v>
      </c>
      <c r="B242" s="11">
        <v>8.9060896729161154</v>
      </c>
      <c r="C242" s="11">
        <v>4.7164208008222035</v>
      </c>
      <c r="D242" s="11">
        <f t="shared" si="166"/>
        <v>-4.1896688720939119</v>
      </c>
      <c r="E242" s="11">
        <v>2.8098821488304329</v>
      </c>
      <c r="F242" s="11">
        <f t="shared" si="167"/>
        <v>-1.3797867232634791</v>
      </c>
      <c r="G242" s="200">
        <f t="shared" si="168"/>
        <v>1.8449306979930746E-2</v>
      </c>
    </row>
    <row r="243" spans="1:7" x14ac:dyDescent="0.2">
      <c r="A243" t="str">
        <f t="shared" si="165"/>
        <v>23 Teaching and other educational professionals</v>
      </c>
      <c r="B243" s="11">
        <v>5.5683160663917413</v>
      </c>
      <c r="C243" s="11">
        <v>4.5587590455471476</v>
      </c>
      <c r="D243" s="11">
        <f t="shared" si="166"/>
        <v>-1.0095570208445936</v>
      </c>
      <c r="E243" s="11">
        <v>1.9293855753191691</v>
      </c>
      <c r="F243" s="11">
        <f t="shared" si="167"/>
        <v>0.91982855447457545</v>
      </c>
      <c r="G243" s="200">
        <f>IF(B243&gt;0,(1+(E243/B243))^(1/($C$6-$B$6))-1,0)</f>
        <v>2.0031581738743975E-2</v>
      </c>
    </row>
    <row r="244" spans="1:7" x14ac:dyDescent="0.2">
      <c r="A244" t="str">
        <f t="shared" si="165"/>
        <v>24 Business, media and public service professionals</v>
      </c>
      <c r="B244" s="11">
        <v>22.130895848171633</v>
      </c>
      <c r="C244" s="11">
        <v>7.9434885316973993</v>
      </c>
      <c r="D244" s="11">
        <f t="shared" si="166"/>
        <v>-14.187407316474234</v>
      </c>
      <c r="E244" s="11">
        <v>4.8267258637961694</v>
      </c>
      <c r="F244" s="11">
        <f t="shared" si="167"/>
        <v>-9.3606814526780653</v>
      </c>
      <c r="G244" s="200">
        <f t="shared" ref="G244:G263" si="169">IF(B244&gt;0,(1+(E244/B244))^(1/($C$6-$B$6))-1,0)</f>
        <v>1.3239640207967973E-2</v>
      </c>
    </row>
    <row r="245" spans="1:7" x14ac:dyDescent="0.2">
      <c r="A245" t="str">
        <f t="shared" si="165"/>
        <v>31 Science, engineering and technology associate professionals</v>
      </c>
      <c r="B245" s="11">
        <v>7.7184808639654356</v>
      </c>
      <c r="C245" s="11">
        <v>3.1295664124557252</v>
      </c>
      <c r="D245" s="11">
        <f t="shared" si="166"/>
        <v>-4.5889144515097104</v>
      </c>
      <c r="E245" s="11">
        <v>1.5021162757175661</v>
      </c>
      <c r="F245" s="11">
        <f t="shared" si="167"/>
        <v>-3.0867981757921443</v>
      </c>
      <c r="G245" s="200">
        <f>IF(B245&gt;0,(1+(E245/B245))^(1/($C$6-$B$6))-1,0)</f>
        <v>1.192536254341281E-2</v>
      </c>
    </row>
    <row r="246" spans="1:7" x14ac:dyDescent="0.2">
      <c r="A246" t="str">
        <f t="shared" si="165"/>
        <v>32 Health and social care associate professionals</v>
      </c>
      <c r="B246" s="11">
        <v>4.1878775570143647</v>
      </c>
      <c r="C246" s="11">
        <v>2.1761705922298367</v>
      </c>
      <c r="D246" s="11">
        <f t="shared" si="166"/>
        <v>-2.011706964784528</v>
      </c>
      <c r="E246" s="11">
        <v>1.2289996307570665</v>
      </c>
      <c r="F246" s="11">
        <f t="shared" si="167"/>
        <v>-0.78270733402746151</v>
      </c>
      <c r="G246" s="200">
        <f t="shared" si="169"/>
        <v>1.7303021152712761E-2</v>
      </c>
    </row>
    <row r="247" spans="1:7" x14ac:dyDescent="0.2">
      <c r="A247" t="str">
        <f t="shared" si="165"/>
        <v>33 Protective service occupations</v>
      </c>
      <c r="B247" s="11">
        <v>7.9133254194278084</v>
      </c>
      <c r="C247" s="11">
        <v>7.4586644195440988</v>
      </c>
      <c r="D247" s="11">
        <f t="shared" si="166"/>
        <v>-0.45466099988370967</v>
      </c>
      <c r="E247" s="11">
        <v>2.7512069326233188</v>
      </c>
      <c r="F247" s="11">
        <f t="shared" si="167"/>
        <v>2.2965459327396092</v>
      </c>
      <c r="G247" s="200">
        <f t="shared" si="169"/>
        <v>2.0090851517615693E-2</v>
      </c>
    </row>
    <row r="248" spans="1:7" x14ac:dyDescent="0.2">
      <c r="A248" t="str">
        <f t="shared" si="165"/>
        <v>34 Culture, media and sports occupations</v>
      </c>
      <c r="B248" s="11">
        <v>9.6211641425439982</v>
      </c>
      <c r="C248" s="11">
        <v>4.7618163885435045</v>
      </c>
      <c r="D248" s="11">
        <f t="shared" si="166"/>
        <v>-4.8593477540004937</v>
      </c>
      <c r="E248" s="11">
        <v>2.0911448538681192</v>
      </c>
      <c r="F248" s="11">
        <f t="shared" ref="F248:F249" si="170">SUM(D248:E248)</f>
        <v>-2.7682029001323745</v>
      </c>
      <c r="G248" s="200">
        <f t="shared" si="169"/>
        <v>1.3198006192278733E-2</v>
      </c>
    </row>
    <row r="249" spans="1:7" x14ac:dyDescent="0.2">
      <c r="A249" t="str">
        <f t="shared" si="165"/>
        <v>35 Business and public service associate professionals</v>
      </c>
      <c r="B249" s="11">
        <v>33.038725898804792</v>
      </c>
      <c r="C249" s="11">
        <v>11.942781764530592</v>
      </c>
      <c r="D249" s="11">
        <f t="shared" si="166"/>
        <v>-21.095944134274198</v>
      </c>
      <c r="E249" s="11">
        <v>6.5556027815458897</v>
      </c>
      <c r="F249" s="11">
        <f t="shared" si="170"/>
        <v>-14.540341352728309</v>
      </c>
      <c r="G249" s="200">
        <f t="shared" si="169"/>
        <v>1.2140134214162268E-2</v>
      </c>
    </row>
    <row r="250" spans="1:7" x14ac:dyDescent="0.2">
      <c r="A250" t="str">
        <f t="shared" si="165"/>
        <v>41 Administrative occupations</v>
      </c>
      <c r="B250" s="11">
        <v>40.190763097421517</v>
      </c>
      <c r="C250" s="11">
        <v>4.8241021785733382</v>
      </c>
      <c r="D250" s="11">
        <f t="shared" si="166"/>
        <v>-35.366660918848176</v>
      </c>
      <c r="E250" s="11">
        <v>5.760073497528885</v>
      </c>
      <c r="F250" s="11">
        <f t="shared" ref="F250:F253" si="171">SUM(D250:E250)</f>
        <v>-29.60658742131929</v>
      </c>
      <c r="G250" s="200">
        <f t="shared" si="169"/>
        <v>8.9689729987896261E-3</v>
      </c>
    </row>
    <row r="251" spans="1:7" x14ac:dyDescent="0.2">
      <c r="A251" t="str">
        <f t="shared" si="165"/>
        <v>42 Secretarial and related occupations</v>
      </c>
      <c r="B251" s="11">
        <v>17.562725382279012</v>
      </c>
      <c r="C251" s="11">
        <v>0.78933759149846472</v>
      </c>
      <c r="D251" s="11">
        <f t="shared" si="166"/>
        <v>-16.773387790780546</v>
      </c>
      <c r="E251" s="11">
        <v>2.5176358693155767</v>
      </c>
      <c r="F251" s="11">
        <f t="shared" si="171"/>
        <v>-14.25575192146497</v>
      </c>
      <c r="G251" s="200">
        <f t="shared" si="169"/>
        <v>8.9708998197381984E-3</v>
      </c>
    </row>
    <row r="252" spans="1:7" x14ac:dyDescent="0.2">
      <c r="A252" t="str">
        <f t="shared" si="165"/>
        <v>51 Skilled agricultural and related trades</v>
      </c>
      <c r="B252" s="11">
        <v>4.4630476016300404</v>
      </c>
      <c r="C252" s="11">
        <v>5.832242203846258</v>
      </c>
      <c r="D252" s="11">
        <f t="shared" si="166"/>
        <v>1.3691946022162176</v>
      </c>
      <c r="E252" s="11">
        <v>2.2821647348738181</v>
      </c>
      <c r="F252" s="11">
        <f t="shared" si="171"/>
        <v>3.6513593370900357</v>
      </c>
      <c r="G252" s="200">
        <f t="shared" si="169"/>
        <v>2.79159550344521E-2</v>
      </c>
    </row>
    <row r="253" spans="1:7" x14ac:dyDescent="0.2">
      <c r="A253" t="str">
        <f t="shared" si="165"/>
        <v>52 Skilled metal, electrical and electronic trades</v>
      </c>
      <c r="B253" s="11">
        <v>12.037255156329497</v>
      </c>
      <c r="C253" s="11">
        <v>5.7422183049457542</v>
      </c>
      <c r="D253" s="11">
        <f t="shared" si="166"/>
        <v>-6.2950368513837427</v>
      </c>
      <c r="E253" s="11">
        <v>3.0982484126354932</v>
      </c>
      <c r="F253" s="11">
        <f t="shared" si="171"/>
        <v>-3.1967884387482495</v>
      </c>
      <c r="G253" s="200">
        <f t="shared" si="169"/>
        <v>1.5386287043158253E-2</v>
      </c>
    </row>
    <row r="254" spans="1:7" x14ac:dyDescent="0.2">
      <c r="A254" t="str">
        <f t="shared" si="165"/>
        <v>53 Skilled construction and building trades</v>
      </c>
      <c r="B254" s="11">
        <v>17.859185572986021</v>
      </c>
      <c r="C254" s="11">
        <v>26.127709602685563</v>
      </c>
      <c r="D254" s="11">
        <f t="shared" si="166"/>
        <v>8.2685240296995417</v>
      </c>
      <c r="E254" s="11">
        <v>8.1657460090606051</v>
      </c>
      <c r="F254" s="11">
        <f t="shared" ref="F254" si="172">SUM(D254:E254)</f>
        <v>16.434270038760147</v>
      </c>
      <c r="G254" s="200">
        <f t="shared" si="169"/>
        <v>2.5420187334769029E-2</v>
      </c>
    </row>
    <row r="255" spans="1:7" x14ac:dyDescent="0.2">
      <c r="A255" t="str">
        <f t="shared" si="165"/>
        <v>54 Textiles, printing and other skilled trades</v>
      </c>
      <c r="B255" s="11">
        <v>25.683138976911167</v>
      </c>
      <c r="C255" s="11">
        <v>22.561036431196666</v>
      </c>
      <c r="D255" s="11">
        <f t="shared" si="166"/>
        <v>-3.1221025457145011</v>
      </c>
      <c r="E255" s="11">
        <v>7.9957900840487257</v>
      </c>
      <c r="F255" s="11">
        <f t="shared" ref="F255" si="173">SUM(D255:E255)</f>
        <v>4.8736875383342246</v>
      </c>
      <c r="G255" s="200">
        <f t="shared" si="169"/>
        <v>1.8233414372682555E-2</v>
      </c>
    </row>
    <row r="256" spans="1:7" x14ac:dyDescent="0.2">
      <c r="A256" t="str">
        <f t="shared" si="165"/>
        <v>61 Caring personal service occupations</v>
      </c>
      <c r="B256" s="11">
        <v>11.376306320843181</v>
      </c>
      <c r="C256" s="11">
        <v>8.8164892636850887</v>
      </c>
      <c r="D256" s="11">
        <f>C256-B256</f>
        <v>-2.5598170571580923</v>
      </c>
      <c r="E256" s="11">
        <v>2.6047641690469097</v>
      </c>
      <c r="F256" s="11">
        <f>SUM(D256:E256)</f>
        <v>4.4947111888817393E-2</v>
      </c>
      <c r="G256" s="200">
        <f t="shared" si="169"/>
        <v>1.3839660722994696E-2</v>
      </c>
    </row>
    <row r="257" spans="1:7" x14ac:dyDescent="0.2">
      <c r="A257" t="str">
        <f t="shared" si="165"/>
        <v>62 Leisure, travel and related personal service occupations</v>
      </c>
      <c r="B257" s="11">
        <v>14.33671280609393</v>
      </c>
      <c r="C257" s="11">
        <v>11.504206641675822</v>
      </c>
      <c r="D257" s="11">
        <f t="shared" ref="D257:D263" si="174">C257-B257</f>
        <v>-2.832506164418108</v>
      </c>
      <c r="E257" s="11">
        <v>4.9359144054977495</v>
      </c>
      <c r="F257" s="11">
        <f t="shared" ref="F257:F258" si="175">SUM(D257:E257)</f>
        <v>2.1034082410796415</v>
      </c>
      <c r="G257" s="200">
        <f t="shared" si="169"/>
        <v>1.9919955183975935E-2</v>
      </c>
    </row>
    <row r="258" spans="1:7" x14ac:dyDescent="0.2">
      <c r="A258" t="str">
        <f t="shared" si="165"/>
        <v>63 Community and civil enforcement occupations</v>
      </c>
      <c r="B258" s="11">
        <v>1.2143135049465448</v>
      </c>
      <c r="C258" s="11">
        <v>0.89758062354336332</v>
      </c>
      <c r="D258" s="11">
        <f t="shared" si="174"/>
        <v>-0.31673288140318145</v>
      </c>
      <c r="E258" s="11">
        <v>0.3740214084855793</v>
      </c>
      <c r="F258" s="11">
        <f t="shared" si="175"/>
        <v>5.7288527082397844E-2</v>
      </c>
      <c r="G258" s="200">
        <f t="shared" si="169"/>
        <v>1.8061663533875727E-2</v>
      </c>
    </row>
    <row r="259" spans="1:7" x14ac:dyDescent="0.2">
      <c r="A259" t="str">
        <f t="shared" si="165"/>
        <v>71 Sales occupations</v>
      </c>
      <c r="B259" s="11">
        <v>44.522784668629981</v>
      </c>
      <c r="C259" s="11">
        <v>9.4233400830880178</v>
      </c>
      <c r="D259" s="11">
        <f t="shared" si="174"/>
        <v>-35.09944458554196</v>
      </c>
      <c r="E259" s="11">
        <v>8.5670137861055267</v>
      </c>
      <c r="F259" s="11">
        <f t="shared" ref="F259:F260" si="176">SUM(D259:E259)</f>
        <v>-26.532430799436433</v>
      </c>
      <c r="G259" s="200">
        <f t="shared" si="169"/>
        <v>1.1801340568162955E-2</v>
      </c>
    </row>
    <row r="260" spans="1:7" x14ac:dyDescent="0.2">
      <c r="A260" t="str">
        <f t="shared" si="165"/>
        <v>72 Customer service occupations</v>
      </c>
      <c r="B260" s="11">
        <v>8.4813434607763192</v>
      </c>
      <c r="C260" s="11">
        <v>6.6820738252548306</v>
      </c>
      <c r="D260" s="11">
        <f t="shared" si="174"/>
        <v>-1.7992696355214886</v>
      </c>
      <c r="E260" s="11">
        <v>2.2486915384273076</v>
      </c>
      <c r="F260" s="11">
        <f t="shared" si="176"/>
        <v>0.44942190290581907</v>
      </c>
      <c r="G260" s="200">
        <f t="shared" si="169"/>
        <v>1.5802083302063119E-2</v>
      </c>
    </row>
    <row r="261" spans="1:7" x14ac:dyDescent="0.2">
      <c r="A261" t="str">
        <f t="shared" si="165"/>
        <v>81 Process, plant and machine operatives</v>
      </c>
      <c r="B261" s="11">
        <v>7.676586729929606</v>
      </c>
      <c r="C261" s="11">
        <v>4.7520640255287994</v>
      </c>
      <c r="D261" s="11">
        <f t="shared" si="174"/>
        <v>-2.9245227044008066</v>
      </c>
      <c r="E261" s="11">
        <v>2.2155963997847397</v>
      </c>
      <c r="F261" s="11">
        <f t="shared" ref="F261:F262" si="177">SUM(D261:E261)</f>
        <v>-0.70892630461606698</v>
      </c>
      <c r="G261" s="200">
        <f t="shared" si="169"/>
        <v>1.704834893876761E-2</v>
      </c>
    </row>
    <row r="262" spans="1:7" x14ac:dyDescent="0.2">
      <c r="A262" t="str">
        <f t="shared" si="165"/>
        <v>82 Transport and mobile machine drivers and operatives</v>
      </c>
      <c r="B262" s="11">
        <v>46.090747835367104</v>
      </c>
      <c r="C262" s="11">
        <v>36.271936608496055</v>
      </c>
      <c r="D262" s="11">
        <f t="shared" si="174"/>
        <v>-9.8188112268710483</v>
      </c>
      <c r="E262" s="11">
        <v>17.677498196722553</v>
      </c>
      <c r="F262" s="11">
        <f t="shared" si="177"/>
        <v>7.8586869698515045</v>
      </c>
      <c r="G262" s="200">
        <f t="shared" si="169"/>
        <v>2.1878780716801938E-2</v>
      </c>
    </row>
    <row r="263" spans="1:7" x14ac:dyDescent="0.2">
      <c r="A263" t="str">
        <f t="shared" si="165"/>
        <v>91 Elementary trades and related occupations</v>
      </c>
      <c r="B263" s="11">
        <v>11.1959919690189</v>
      </c>
      <c r="C263" s="11">
        <v>6.3199119176412664</v>
      </c>
      <c r="D263" s="11">
        <f t="shared" si="174"/>
        <v>-4.8760800513776337</v>
      </c>
      <c r="E263" s="11">
        <v>2.7024369667525399</v>
      </c>
      <c r="F263" s="11">
        <f t="shared" ref="F263" si="178">SUM(D263:E263)</f>
        <v>-2.1736430846250938</v>
      </c>
      <c r="G263" s="200">
        <f t="shared" si="169"/>
        <v>1.4519055799233405E-2</v>
      </c>
    </row>
    <row r="264" spans="1:7" x14ac:dyDescent="0.2">
      <c r="A264" t="str">
        <f t="shared" si="165"/>
        <v>92 Elementary administration and service occupations</v>
      </c>
      <c r="B264" s="11">
        <v>119.14664744989912</v>
      </c>
      <c r="C264" s="11">
        <v>67.784547703031663</v>
      </c>
      <c r="D264" s="11">
        <f t="shared" ref="D264" si="179">C264-B264</f>
        <v>-51.362099746867457</v>
      </c>
      <c r="E264" s="11">
        <v>35.940223541922222</v>
      </c>
      <c r="F264" s="11">
        <f>SUM(D264:E264)</f>
        <v>-15.421876204945235</v>
      </c>
      <c r="G264" s="200">
        <f t="shared" ref="G264:G265" si="180">IF(B264&gt;0,(1+(E264/B264))^(1/($C$6-$B$6))-1,0)</f>
        <v>1.7730712191375453E-2</v>
      </c>
    </row>
    <row r="265" spans="1:7" x14ac:dyDescent="0.2">
      <c r="A265" t="str">
        <f t="shared" si="165"/>
        <v>All occupations</v>
      </c>
      <c r="B265" s="11">
        <f>SUM(B239:B264)</f>
        <v>549.05243077829709</v>
      </c>
      <c r="C265" s="11">
        <f t="shared" ref="C265:F265" si="181">SUM(C239:C264)</f>
        <v>299.12853497014675</v>
      </c>
      <c r="D265" s="11">
        <f t="shared" si="181"/>
        <v>-249.92389580815029</v>
      </c>
      <c r="E265" s="11">
        <f t="shared" si="181"/>
        <v>149.86474802165816</v>
      </c>
      <c r="F265" s="11">
        <f t="shared" si="181"/>
        <v>-100.05914778649218</v>
      </c>
      <c r="G265" s="200">
        <f t="shared" si="180"/>
        <v>1.6219349174781517E-2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4.795311950956596</v>
      </c>
      <c r="C268" s="11">
        <v>2.8498028586610382</v>
      </c>
      <c r="D268" s="11">
        <f>C268-B268</f>
        <v>-1.9455090922955578</v>
      </c>
      <c r="E268" s="11">
        <v>1.0582885939444777</v>
      </c>
      <c r="F268" s="11">
        <f>SUM(D268:E268)</f>
        <v>-0.88722049835108008</v>
      </c>
      <c r="G268" s="200">
        <f>IF(B268&gt;0,(1+(E268/B268))^(1/($C$6-$B$6))-1,0)</f>
        <v>1.3383311129137709E-2</v>
      </c>
    </row>
    <row r="269" spans="1:7" x14ac:dyDescent="0.2">
      <c r="A269" t="str">
        <f t="shared" si="183"/>
        <v>12 Other managers and proprietors</v>
      </c>
      <c r="B269" s="11">
        <v>4.0153128835756871</v>
      </c>
      <c r="C269" s="11">
        <v>2.4529385925335192</v>
      </c>
      <c r="D269" s="11">
        <f t="shared" ref="D269:D284" si="184">C269-B269</f>
        <v>-1.5623742910421679</v>
      </c>
      <c r="E269" s="11">
        <v>1.2006934683047583</v>
      </c>
      <c r="F269" s="11">
        <f t="shared" ref="F269:F276" si="185">SUM(D269:E269)</f>
        <v>-0.36168082273740954</v>
      </c>
      <c r="G269" s="200">
        <f t="shared" ref="G269:G271" si="186">IF(B269&gt;0,(1+(E269/B269))^(1/($C$6-$B$6))-1,0)</f>
        <v>1.7594102367883835E-2</v>
      </c>
    </row>
    <row r="270" spans="1:7" x14ac:dyDescent="0.2">
      <c r="A270" t="str">
        <f t="shared" si="183"/>
        <v>21 Science, research, engineering and technology professionals</v>
      </c>
      <c r="B270" s="11">
        <v>3.0658267151317764</v>
      </c>
      <c r="C270" s="11">
        <v>2.9707419433727962</v>
      </c>
      <c r="D270" s="11">
        <f t="shared" si="184"/>
        <v>-9.5084771758980224E-2</v>
      </c>
      <c r="E270" s="11">
        <v>0.94932229540130419</v>
      </c>
      <c r="F270" s="11">
        <f t="shared" si="185"/>
        <v>0.85423752364232397</v>
      </c>
      <c r="G270" s="200">
        <f t="shared" si="186"/>
        <v>1.8146495827058517E-2</v>
      </c>
    </row>
    <row r="271" spans="1:7" x14ac:dyDescent="0.2">
      <c r="A271" t="str">
        <f t="shared" si="183"/>
        <v>22 Health professionals</v>
      </c>
      <c r="B271" s="11">
        <v>0.99538093379651205</v>
      </c>
      <c r="C271" s="11">
        <v>1.4183166851999585</v>
      </c>
      <c r="D271" s="11">
        <f t="shared" si="184"/>
        <v>0.42293575140344641</v>
      </c>
      <c r="E271" s="11">
        <v>0.47530105725889038</v>
      </c>
      <c r="F271" s="11">
        <f t="shared" si="185"/>
        <v>0.89823680866233679</v>
      </c>
      <c r="G271" s="200">
        <f t="shared" si="186"/>
        <v>2.6365307237367741E-2</v>
      </c>
    </row>
    <row r="272" spans="1:7" x14ac:dyDescent="0.2">
      <c r="A272" t="str">
        <f t="shared" si="183"/>
        <v>23 Teaching and other educational professionals</v>
      </c>
      <c r="B272" s="11">
        <v>1.0049461579558943</v>
      </c>
      <c r="C272" s="11">
        <v>0.65896291988394062</v>
      </c>
      <c r="D272" s="11">
        <f t="shared" si="184"/>
        <v>-0.34598323807195364</v>
      </c>
      <c r="E272" s="11">
        <v>0.3142930918514526</v>
      </c>
      <c r="F272" s="11">
        <f t="shared" si="185"/>
        <v>-3.1690146220501036E-2</v>
      </c>
      <c r="G272" s="200">
        <f>IF(B272&gt;0,(1+(E272/B272))^(1/($C$6-$B$6))-1,0)</f>
        <v>1.8306973730608078E-2</v>
      </c>
    </row>
    <row r="273" spans="1:7" x14ac:dyDescent="0.2">
      <c r="A273" t="str">
        <f t="shared" si="183"/>
        <v>24 Business, media and public service professionals</v>
      </c>
      <c r="B273" s="11">
        <v>4.2291970865462281</v>
      </c>
      <c r="C273" s="11">
        <v>2.396475961822123</v>
      </c>
      <c r="D273" s="11">
        <f t="shared" si="184"/>
        <v>-1.8327211247241051</v>
      </c>
      <c r="E273" s="11">
        <v>1.0851237719832787</v>
      </c>
      <c r="F273" s="11">
        <f t="shared" si="185"/>
        <v>-0.74759735274082639</v>
      </c>
      <c r="G273" s="200">
        <f t="shared" ref="G273" si="187">IF(B273&gt;0,(1+(E273/B273))^(1/($C$6-$B$6))-1,0)</f>
        <v>1.5342713520613227E-2</v>
      </c>
    </row>
    <row r="274" spans="1:7" x14ac:dyDescent="0.2">
      <c r="A274" t="str">
        <f t="shared" si="183"/>
        <v>31 Science, engineering and technology associate professionals</v>
      </c>
      <c r="B274" s="11">
        <v>2.0567086049094656</v>
      </c>
      <c r="C274" s="11">
        <v>3.0588796019831697</v>
      </c>
      <c r="D274" s="11">
        <f t="shared" si="184"/>
        <v>1.0021709970737041</v>
      </c>
      <c r="E274" s="11">
        <v>0.9340279289677591</v>
      </c>
      <c r="F274" s="11">
        <f t="shared" si="185"/>
        <v>1.9361989260414632</v>
      </c>
      <c r="G274" s="200">
        <f>IF(B274&gt;0,(1+(E274/B274))^(1/($C$6-$B$6))-1,0)</f>
        <v>2.5274980159019078E-2</v>
      </c>
    </row>
    <row r="275" spans="1:7" x14ac:dyDescent="0.2">
      <c r="A275" t="str">
        <f t="shared" si="183"/>
        <v>32 Health and social care associate professionals</v>
      </c>
      <c r="B275" s="11">
        <v>0.65392706181963001</v>
      </c>
      <c r="C275" s="11">
        <v>0.76264414696864269</v>
      </c>
      <c r="D275" s="11">
        <f t="shared" si="184"/>
        <v>0.10871708514901268</v>
      </c>
      <c r="E275" s="11">
        <v>0.28227590937980707</v>
      </c>
      <c r="F275" s="11">
        <f t="shared" si="185"/>
        <v>0.39099299452881975</v>
      </c>
      <c r="G275" s="200">
        <f t="shared" ref="G275:G292" si="188">IF(B275&gt;0,(1+(E275/B275))^(1/($C$6-$B$6))-1,0)</f>
        <v>2.4210869064614338E-2</v>
      </c>
    </row>
    <row r="276" spans="1:7" x14ac:dyDescent="0.2">
      <c r="A276" t="str">
        <f t="shared" si="183"/>
        <v>33 Protective service occupations</v>
      </c>
      <c r="B276" s="11">
        <v>0.7151479408304916</v>
      </c>
      <c r="C276" s="11">
        <v>0.37470990962654671</v>
      </c>
      <c r="D276" s="11">
        <f t="shared" si="184"/>
        <v>-0.34043803120394489</v>
      </c>
      <c r="E276" s="11">
        <v>0.10351050297753275</v>
      </c>
      <c r="F276" s="11">
        <f t="shared" si="185"/>
        <v>-0.23692752822641214</v>
      </c>
      <c r="G276" s="200">
        <f t="shared" si="188"/>
        <v>9.0525638266087949E-3</v>
      </c>
    </row>
    <row r="277" spans="1:7" x14ac:dyDescent="0.2">
      <c r="A277" t="str">
        <f t="shared" si="183"/>
        <v>34 Culture, media and sports occupations</v>
      </c>
      <c r="B277" s="11">
        <v>2.6617857421282554</v>
      </c>
      <c r="C277" s="11">
        <v>1.406713459432688</v>
      </c>
      <c r="D277" s="11">
        <f t="shared" si="184"/>
        <v>-1.2550722826955674</v>
      </c>
      <c r="E277" s="11">
        <v>0.58280073362987284</v>
      </c>
      <c r="F277" s="11">
        <f t="shared" ref="F277:F278" si="189">SUM(D277:E277)</f>
        <v>-0.67227154906569453</v>
      </c>
      <c r="G277" s="200">
        <f t="shared" si="188"/>
        <v>1.3286874911034863E-2</v>
      </c>
    </row>
    <row r="278" spans="1:7" x14ac:dyDescent="0.2">
      <c r="A278" t="str">
        <f t="shared" si="183"/>
        <v>35 Business and public service associate professionals</v>
      </c>
      <c r="B278" s="11">
        <v>5.6524286713695666</v>
      </c>
      <c r="C278" s="11">
        <v>3.696033942332118</v>
      </c>
      <c r="D278" s="11">
        <f t="shared" si="184"/>
        <v>-1.9563947290374486</v>
      </c>
      <c r="E278" s="11">
        <v>1.3269128736099074</v>
      </c>
      <c r="F278" s="11">
        <f t="shared" si="189"/>
        <v>-0.6294818554275412</v>
      </c>
      <c r="G278" s="200">
        <f t="shared" si="188"/>
        <v>1.4157229111216196E-2</v>
      </c>
    </row>
    <row r="279" spans="1:7" x14ac:dyDescent="0.2">
      <c r="A279" t="str">
        <f t="shared" si="183"/>
        <v>41 Administrative occupations</v>
      </c>
      <c r="B279" s="11">
        <v>7.5606875001254172</v>
      </c>
      <c r="C279" s="11">
        <v>3.1566180227704472</v>
      </c>
      <c r="D279" s="11">
        <f t="shared" si="184"/>
        <v>-4.4040694773549696</v>
      </c>
      <c r="E279" s="11">
        <v>1.4241317510451577</v>
      </c>
      <c r="F279" s="11">
        <f t="shared" ref="F279:F282" si="190">SUM(D279:E279)</f>
        <v>-2.9799377263098119</v>
      </c>
      <c r="G279" s="200">
        <f t="shared" si="188"/>
        <v>1.1571388368911251E-2</v>
      </c>
    </row>
    <row r="280" spans="1:7" x14ac:dyDescent="0.2">
      <c r="A280" t="str">
        <f t="shared" si="183"/>
        <v>42 Secretarial and related occupations</v>
      </c>
      <c r="B280" s="11">
        <v>4.010762797716322</v>
      </c>
      <c r="C280" s="11">
        <v>2.4423477848833146</v>
      </c>
      <c r="D280" s="11">
        <f t="shared" si="184"/>
        <v>-1.5684150128330074</v>
      </c>
      <c r="E280" s="11">
        <v>1.4040550792664153</v>
      </c>
      <c r="F280" s="11">
        <f t="shared" si="190"/>
        <v>-0.16435993356659218</v>
      </c>
      <c r="G280" s="200">
        <f t="shared" si="188"/>
        <v>2.0212072582957097E-2</v>
      </c>
    </row>
    <row r="281" spans="1:7" x14ac:dyDescent="0.2">
      <c r="A281" t="str">
        <f t="shared" si="183"/>
        <v>51 Skilled agricultural and related trades</v>
      </c>
      <c r="B281" s="11">
        <v>1.7636672060123175</v>
      </c>
      <c r="C281" s="11">
        <v>0.58985673659765492</v>
      </c>
      <c r="D281" s="11">
        <f t="shared" si="184"/>
        <v>-1.1738104694146627</v>
      </c>
      <c r="E281" s="11">
        <v>0.47123821137617</v>
      </c>
      <c r="F281" s="11">
        <f t="shared" si="190"/>
        <v>-0.70257225803849277</v>
      </c>
      <c r="G281" s="200">
        <f t="shared" si="188"/>
        <v>1.5912180072959803E-2</v>
      </c>
    </row>
    <row r="282" spans="1:7" x14ac:dyDescent="0.2">
      <c r="A282" t="str">
        <f t="shared" si="183"/>
        <v>52 Skilled metal, electrical and electronic trades</v>
      </c>
      <c r="B282" s="11">
        <v>4.2287401116442718</v>
      </c>
      <c r="C282" s="11">
        <v>1.7506500066992352</v>
      </c>
      <c r="D282" s="11">
        <f t="shared" si="184"/>
        <v>-2.4780901049450366</v>
      </c>
      <c r="E282" s="11">
        <v>1.0901884624768674</v>
      </c>
      <c r="F282" s="11">
        <f t="shared" si="190"/>
        <v>-1.3879016424681692</v>
      </c>
      <c r="G282" s="200">
        <f t="shared" si="188"/>
        <v>1.5408693994584999E-2</v>
      </c>
    </row>
    <row r="283" spans="1:7" x14ac:dyDescent="0.2">
      <c r="A283" t="str">
        <f t="shared" si="183"/>
        <v>53 Skilled construction and building trades</v>
      </c>
      <c r="B283" s="11">
        <v>6.8769065432878893</v>
      </c>
      <c r="C283" s="11">
        <v>0.80944911051993607</v>
      </c>
      <c r="D283" s="11">
        <f t="shared" si="184"/>
        <v>-6.0674574327679531</v>
      </c>
      <c r="E283" s="11">
        <v>1.0726045936674256</v>
      </c>
      <c r="F283" s="11">
        <f t="shared" ref="F283" si="191">SUM(D283:E283)</f>
        <v>-4.9948528391005276</v>
      </c>
      <c r="G283" s="200">
        <f t="shared" si="188"/>
        <v>9.7096028750192076E-3</v>
      </c>
    </row>
    <row r="284" spans="1:7" x14ac:dyDescent="0.2">
      <c r="A284" t="str">
        <f t="shared" si="183"/>
        <v>54 Textiles, printing and other skilled trades</v>
      </c>
      <c r="B284" s="11">
        <v>7.6171577443750653</v>
      </c>
      <c r="C284" s="11">
        <v>2.3202138355303585</v>
      </c>
      <c r="D284" s="11">
        <f t="shared" si="184"/>
        <v>-5.2969439088447068</v>
      </c>
      <c r="E284" s="11">
        <v>1.2191062983257399</v>
      </c>
      <c r="F284" s="11">
        <f t="shared" ref="F284" si="192">SUM(D284:E284)</f>
        <v>-4.0778376105189666</v>
      </c>
      <c r="G284" s="200">
        <f t="shared" si="188"/>
        <v>9.9465322999865435E-3</v>
      </c>
    </row>
    <row r="285" spans="1:7" x14ac:dyDescent="0.2">
      <c r="A285" t="str">
        <f t="shared" si="183"/>
        <v>61 Caring personal service occupations</v>
      </c>
      <c r="B285" s="11">
        <v>2.6325534322278621</v>
      </c>
      <c r="C285" s="11">
        <v>1.5000095212512632</v>
      </c>
      <c r="D285" s="11">
        <f>C285-B285</f>
        <v>-1.1325439109765989</v>
      </c>
      <c r="E285" s="11">
        <v>0.58510354748800586</v>
      </c>
      <c r="F285" s="11">
        <f>SUM(D285:E285)</f>
        <v>-0.54744036348859304</v>
      </c>
      <c r="G285" s="200">
        <f t="shared" si="188"/>
        <v>1.3469857811701846E-2</v>
      </c>
    </row>
    <row r="286" spans="1:7" x14ac:dyDescent="0.2">
      <c r="A286" t="str">
        <f t="shared" si="183"/>
        <v>62 Leisure, travel and related personal service occupations</v>
      </c>
      <c r="B286" s="11">
        <v>4.8623480162047059</v>
      </c>
      <c r="C286" s="11">
        <v>2.2836959863383983</v>
      </c>
      <c r="D286" s="11">
        <f t="shared" ref="D286:D292" si="193">C286-B286</f>
        <v>-2.5786520298663076</v>
      </c>
      <c r="E286" s="11">
        <v>1.0600549138962845</v>
      </c>
      <c r="F286" s="11">
        <f t="shared" ref="F286:F287" si="194">SUM(D286:E286)</f>
        <v>-1.5185971159700231</v>
      </c>
      <c r="G286" s="200">
        <f t="shared" si="188"/>
        <v>1.323487005136692E-2</v>
      </c>
    </row>
    <row r="287" spans="1:7" x14ac:dyDescent="0.2">
      <c r="A287" t="str">
        <f t="shared" si="183"/>
        <v>63 Community and civil enforcement occupations</v>
      </c>
      <c r="B287" s="11">
        <v>0.27078803401978147</v>
      </c>
      <c r="C287" s="11">
        <v>5.5797199760389174E-2</v>
      </c>
      <c r="D287" s="11">
        <f t="shared" si="193"/>
        <v>-0.2149908342593923</v>
      </c>
      <c r="E287" s="11">
        <v>2.8065019730974604E-2</v>
      </c>
      <c r="F287" s="11">
        <f t="shared" si="194"/>
        <v>-0.18692581452841769</v>
      </c>
      <c r="G287" s="200">
        <f t="shared" si="188"/>
        <v>6.5960347160236577E-3</v>
      </c>
    </row>
    <row r="288" spans="1:7" x14ac:dyDescent="0.2">
      <c r="A288" t="str">
        <f t="shared" si="183"/>
        <v>71 Sales occupations</v>
      </c>
      <c r="B288" s="11">
        <v>12.95919529882458</v>
      </c>
      <c r="C288" s="11">
        <v>2.1421347887778159</v>
      </c>
      <c r="D288" s="11">
        <f t="shared" si="193"/>
        <v>-10.817060510046765</v>
      </c>
      <c r="E288" s="11">
        <v>1.5536227627230423</v>
      </c>
      <c r="F288" s="11">
        <f t="shared" ref="F288:F289" si="195">SUM(D288:E288)</f>
        <v>-9.2634377473237226</v>
      </c>
      <c r="G288" s="200">
        <f t="shared" si="188"/>
        <v>7.5770056795976259E-3</v>
      </c>
    </row>
    <row r="289" spans="1:7" x14ac:dyDescent="0.2">
      <c r="A289" t="str">
        <f t="shared" si="183"/>
        <v>72 Customer service occupations</v>
      </c>
      <c r="B289" s="11">
        <v>2.4381344184324356</v>
      </c>
      <c r="C289" s="11">
        <v>3.019464078437184</v>
      </c>
      <c r="D289" s="11">
        <f t="shared" si="193"/>
        <v>0.58132966000474839</v>
      </c>
      <c r="E289" s="11">
        <v>0.98239768220825674</v>
      </c>
      <c r="F289" s="11">
        <f t="shared" si="195"/>
        <v>1.5637273422130051</v>
      </c>
      <c r="G289" s="200">
        <f t="shared" si="188"/>
        <v>2.2827513224914497E-2</v>
      </c>
    </row>
    <row r="290" spans="1:7" x14ac:dyDescent="0.2">
      <c r="A290" t="str">
        <f t="shared" si="183"/>
        <v>81 Process, plant and machine operatives</v>
      </c>
      <c r="B290" s="11">
        <v>2.5379166259186974</v>
      </c>
      <c r="C290" s="11">
        <v>1.0191170245512784</v>
      </c>
      <c r="D290" s="11">
        <f t="shared" si="193"/>
        <v>-1.518799601367419</v>
      </c>
      <c r="E290" s="11">
        <v>0.45868353406528534</v>
      </c>
      <c r="F290" s="11">
        <f t="shared" ref="F290:F291" si="196">SUM(D290:E290)</f>
        <v>-1.0601160673021337</v>
      </c>
      <c r="G290" s="200">
        <f t="shared" si="188"/>
        <v>1.113721865870998E-2</v>
      </c>
    </row>
    <row r="291" spans="1:7" x14ac:dyDescent="0.2">
      <c r="A291" t="str">
        <f t="shared" si="183"/>
        <v>82 Transport and mobile machine drivers and operatives</v>
      </c>
      <c r="B291" s="11">
        <v>15.633727783896274</v>
      </c>
      <c r="C291" s="11">
        <v>5.3662656821965138</v>
      </c>
      <c r="D291" s="11">
        <f t="shared" si="193"/>
        <v>-10.26746210169976</v>
      </c>
      <c r="E291" s="11">
        <v>4.0489008981729606</v>
      </c>
      <c r="F291" s="11">
        <f t="shared" si="196"/>
        <v>-6.2185612035267992</v>
      </c>
      <c r="G291" s="200">
        <f t="shared" si="188"/>
        <v>1.5472196364872071E-2</v>
      </c>
    </row>
    <row r="292" spans="1:7" x14ac:dyDescent="0.2">
      <c r="A292" t="str">
        <f t="shared" si="183"/>
        <v>91 Elementary trades and related occupations</v>
      </c>
      <c r="B292" s="11">
        <v>4.8766090623755183</v>
      </c>
      <c r="C292" s="11">
        <v>2.4203629503770578</v>
      </c>
      <c r="D292" s="11">
        <f t="shared" si="193"/>
        <v>-2.4562461119984604</v>
      </c>
      <c r="E292" s="11">
        <v>0.93909411039407231</v>
      </c>
      <c r="F292" s="11">
        <f t="shared" ref="F292" si="197">SUM(D292:E292)</f>
        <v>-1.517152001604388</v>
      </c>
      <c r="G292" s="200">
        <f t="shared" si="188"/>
        <v>1.1809965969255432E-2</v>
      </c>
    </row>
    <row r="293" spans="1:7" x14ac:dyDescent="0.2">
      <c r="A293" t="str">
        <f t="shared" si="183"/>
        <v>92 Elementary administration and service occupations</v>
      </c>
      <c r="B293" s="11">
        <v>37.191251677710738</v>
      </c>
      <c r="C293" s="11">
        <v>9.9590019253769704</v>
      </c>
      <c r="D293" s="11">
        <f t="shared" ref="D293" si="198">C293-B293</f>
        <v>-27.232249752333768</v>
      </c>
      <c r="E293" s="11">
        <v>5.5515327831187893</v>
      </c>
      <c r="F293" s="11">
        <f t="shared" ref="F293" si="199">SUM(D293:E293)</f>
        <v>-21.680716969214977</v>
      </c>
      <c r="G293" s="200">
        <f t="shared" ref="G293:G294" si="200">IF(B293&gt;0,(1+(E293/B293))^(1/($C$6-$B$6))-1,0)</f>
        <v>9.3182694364584151E-3</v>
      </c>
    </row>
    <row r="294" spans="1:7" x14ac:dyDescent="0.2">
      <c r="A294" s="24" t="str">
        <f t="shared" si="183"/>
        <v>All occupations</v>
      </c>
      <c r="B294" s="34">
        <f>SUM(B268:B293)</f>
        <v>145.30642000179199</v>
      </c>
      <c r="C294" s="34">
        <f t="shared" ref="C294:F294" si="201">SUM(C268:C293)</f>
        <v>60.881204675884348</v>
      </c>
      <c r="D294" s="34">
        <f t="shared" si="201"/>
        <v>-84.425215325907615</v>
      </c>
      <c r="E294" s="34">
        <f t="shared" si="201"/>
        <v>30.201329875264484</v>
      </c>
      <c r="F294" s="34">
        <f t="shared" si="201"/>
        <v>-54.223885450643131</v>
      </c>
      <c r="G294" s="234">
        <f t="shared" si="200"/>
        <v>1.26688077253585E-2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London Enterprise Panel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3.201256103190417</v>
      </c>
      <c r="Q7" s="11">
        <f>'Occ T1'!J16</f>
        <v>269.22115264931222</v>
      </c>
    </row>
    <row r="8" spans="1:17" x14ac:dyDescent="0.2">
      <c r="O8" t="str">
        <f>name!E11</f>
        <v>Process, plant and machine operatives</v>
      </c>
      <c r="P8" s="11">
        <f>'Occ T1'!H15</f>
        <v>28.228200736549525</v>
      </c>
      <c r="Q8" s="11">
        <f>'Occ T1'!J15</f>
        <v>151.60607510166</v>
      </c>
    </row>
    <row r="9" spans="1:17" x14ac:dyDescent="0.2">
      <c r="O9" t="str">
        <f>name!E10</f>
        <v>Sales and customer service occupations</v>
      </c>
      <c r="P9" s="11">
        <f>'Occ T1'!H14</f>
        <v>-0.59412494241945524</v>
      </c>
      <c r="Q9" s="11">
        <f>'Occ T1'!J14</f>
        <v>164.52026032376401</v>
      </c>
    </row>
    <row r="10" spans="1:17" x14ac:dyDescent="0.2">
      <c r="O10" t="str">
        <f>name!E9</f>
        <v>Caring, leisure and other service occupations</v>
      </c>
      <c r="P10" s="11">
        <f>'Occ T1'!H13</f>
        <v>50.060894058171982</v>
      </c>
      <c r="Q10" s="11">
        <f>'Occ T1'!J13</f>
        <v>258.94654415642754</v>
      </c>
    </row>
    <row r="11" spans="1:17" x14ac:dyDescent="0.2">
      <c r="O11" t="str">
        <f>name!E8</f>
        <v>Skilled trades occupations</v>
      </c>
      <c r="P11" s="11">
        <f>'Occ T1'!H12</f>
        <v>46.766015252611226</v>
      </c>
      <c r="Q11" s="11">
        <f>'Occ T1'!J12</f>
        <v>218.36648061327514</v>
      </c>
    </row>
    <row r="12" spans="1:17" x14ac:dyDescent="0.2">
      <c r="O12" t="str">
        <f>name!E7</f>
        <v>Administrative and secretarial occupations</v>
      </c>
      <c r="P12" s="11">
        <f>'Occ T1'!H11</f>
        <v>-78.471736875319493</v>
      </c>
      <c r="Q12" s="11">
        <f>'Occ T1'!J11</f>
        <v>152.06459276220914</v>
      </c>
    </row>
    <row r="13" spans="1:17" x14ac:dyDescent="0.2">
      <c r="O13" t="str">
        <f>name!E6</f>
        <v>Associate professional occupations</v>
      </c>
      <c r="P13" s="11">
        <f>'Occ T1'!H10</f>
        <v>65.508602406395084</v>
      </c>
      <c r="Q13" s="11">
        <f>'Occ T1'!J10</f>
        <v>577.52218064278395</v>
      </c>
    </row>
    <row r="14" spans="1:17" x14ac:dyDescent="0.2">
      <c r="O14" t="str">
        <f>name!E5</f>
        <v>Professional occupations</v>
      </c>
      <c r="P14" s="11">
        <f>'Occ T1'!H9</f>
        <v>328.2902712755531</v>
      </c>
      <c r="Q14" s="11">
        <f>'Occ T1'!J9</f>
        <v>1281.2518519416776</v>
      </c>
    </row>
    <row r="15" spans="1:17" x14ac:dyDescent="0.2">
      <c r="O15" t="str">
        <f>name!E4</f>
        <v>Managers, directors and senior officials</v>
      </c>
      <c r="P15" s="11">
        <f>'Occ T1'!H8</f>
        <v>100.3346219852657</v>
      </c>
      <c r="Q15" s="11">
        <f>'Occ T1'!J8</f>
        <v>514.28463581947665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London Enterprise Panel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16.603773864227719</v>
      </c>
      <c r="Q37" s="11">
        <f>'Occ T2'!J8</f>
        <v>285.47323074104287</v>
      </c>
    </row>
    <row r="38" spans="1:17" x14ac:dyDescent="0.2">
      <c r="O38" s="10" t="str">
        <f>name!D5</f>
        <v>12 Other managers and proprietors</v>
      </c>
      <c r="P38" s="11">
        <f>'Occ T2'!H9</f>
        <v>83.73084812103798</v>
      </c>
      <c r="Q38" s="11">
        <f>'Occ T2'!J9</f>
        <v>228.81140507843375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87.763548147621009</v>
      </c>
      <c r="Q39" s="11">
        <f>'Occ T2'!J10</f>
        <v>273.69312557975366</v>
      </c>
    </row>
    <row r="40" spans="1:17" x14ac:dyDescent="0.2">
      <c r="O40" s="10" t="str">
        <f>name!D7</f>
        <v>22 Health professionals</v>
      </c>
      <c r="P40" s="11">
        <f>'Occ T2'!H11</f>
        <v>24.780672621758811</v>
      </c>
      <c r="Q40" s="11">
        <f>'Occ T2'!J11</f>
        <v>186.85680265237062</v>
      </c>
    </row>
    <row r="41" spans="1:17" x14ac:dyDescent="0.2">
      <c r="O41" s="10" t="str">
        <f>name!D8</f>
        <v>23 Teaching and other educational professionals</v>
      </c>
      <c r="P41" s="11">
        <f>'Occ T2'!H12</f>
        <v>34.678751162924016</v>
      </c>
      <c r="Q41" s="11">
        <f>'Occ T2'!J12</f>
        <v>233.16019125171445</v>
      </c>
    </row>
    <row r="42" spans="1:17" x14ac:dyDescent="0.2">
      <c r="O42" s="10" t="str">
        <f>name!D9</f>
        <v>24 Business, media and public service professionals</v>
      </c>
      <c r="P42" s="11">
        <f>'Occ T2'!H13</f>
        <v>181.0672993432496</v>
      </c>
      <c r="Q42" s="11">
        <f>'Occ T2'!J13</f>
        <v>587.5417324578392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-1.7288460390181797</v>
      </c>
      <c r="Q43" s="11">
        <f>'Occ T2'!J14</f>
        <v>40.566042349454612</v>
      </c>
    </row>
    <row r="44" spans="1:17" x14ac:dyDescent="0.2">
      <c r="O44" s="10" t="str">
        <f>name!D11</f>
        <v>32 Health and social care associate professionals</v>
      </c>
      <c r="P44" s="11">
        <f>'Occ T2'!H15</f>
        <v>3.3640632413864893</v>
      </c>
      <c r="Q44" s="11">
        <f>'Occ T2'!J15</f>
        <v>65.786663023156294</v>
      </c>
    </row>
    <row r="45" spans="1:17" x14ac:dyDescent="0.2">
      <c r="O45" s="10" t="str">
        <f>name!D12</f>
        <v>33 Protective service occupations</v>
      </c>
      <c r="P45" s="11">
        <f>'Occ T2'!H16</f>
        <v>25.981423255422385</v>
      </c>
      <c r="Q45" s="11">
        <f>'Occ T2'!J16</f>
        <v>58.622271863967235</v>
      </c>
    </row>
    <row r="46" spans="1:17" x14ac:dyDescent="0.2">
      <c r="O46" s="10" t="str">
        <f>name!D13</f>
        <v>34 Culture, media and sports occupations</v>
      </c>
      <c r="P46" s="11">
        <f>'Occ T2'!H17</f>
        <v>34.101533602249617</v>
      </c>
      <c r="Q46" s="11">
        <f>'Occ T2'!J17</f>
        <v>155.93295245926586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3.790428346354588</v>
      </c>
      <c r="Q47" s="11">
        <f>'Occ T2'!J18</f>
        <v>256.61425094693982</v>
      </c>
    </row>
    <row r="48" spans="1:17" x14ac:dyDescent="0.2">
      <c r="O48" s="10" t="str">
        <f>name!D15</f>
        <v>41 Administrative occupations</v>
      </c>
      <c r="P48" s="11">
        <f>'Occ T2'!H19</f>
        <v>-68.246392816805724</v>
      </c>
      <c r="Q48" s="11">
        <f>'Occ T2'!J19</f>
        <v>114.78521013250426</v>
      </c>
    </row>
    <row r="49" spans="15:17" x14ac:dyDescent="0.2">
      <c r="O49" s="10" t="str">
        <f>name!D16</f>
        <v>42 Secretarial and related occupations</v>
      </c>
      <c r="P49" s="11">
        <f>'Occ T2'!H20</f>
        <v>-10.225344058513755</v>
      </c>
      <c r="Q49" s="11">
        <f>'Occ T2'!J20</f>
        <v>37.279382629704891</v>
      </c>
    </row>
    <row r="50" spans="15:17" x14ac:dyDescent="0.2">
      <c r="O50" s="10" t="str">
        <f>name!D17</f>
        <v>51 Skilled agricultural and related trades</v>
      </c>
      <c r="P50" s="11">
        <f>'Occ T2'!H21</f>
        <v>7.250929161142917</v>
      </c>
      <c r="Q50" s="11">
        <f>'Occ T2'!J21</f>
        <v>26.013450446032916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0.79295114792601851</v>
      </c>
      <c r="Q51" s="11">
        <f>'Occ T2'!J22</f>
        <v>46.132676717056285</v>
      </c>
    </row>
    <row r="52" spans="15:17" x14ac:dyDescent="0.2">
      <c r="O52" s="10" t="str">
        <f>name!D19</f>
        <v>53 Skilled construction and building trades</v>
      </c>
      <c r="P52" s="11">
        <f>'Occ T2'!H23</f>
        <v>25.213728742649906</v>
      </c>
      <c r="Q52" s="11">
        <f>'Occ T2'!J23</f>
        <v>81.54498084523226</v>
      </c>
    </row>
    <row r="53" spans="15:17" x14ac:dyDescent="0.2">
      <c r="O53" s="10" t="str">
        <f>name!D20</f>
        <v>54 Textiles, printing and other skilled trades</v>
      </c>
      <c r="P53" s="11">
        <f>'Occ T2'!H24</f>
        <v>13.508406200892352</v>
      </c>
      <c r="Q53" s="11">
        <f>'Occ T2'!J24</f>
        <v>64.675372604953637</v>
      </c>
    </row>
    <row r="54" spans="15:17" x14ac:dyDescent="0.2">
      <c r="O54" s="10" t="str">
        <f>name!D21</f>
        <v>61 Caring personal service occupations</v>
      </c>
      <c r="P54" s="11">
        <f>'Occ T2'!H25</f>
        <v>36.522134115510852</v>
      </c>
      <c r="Q54" s="11">
        <f>'Occ T2'!J25</f>
        <v>186.67806328947736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14.287400698029032</v>
      </c>
      <c r="Q55" s="11">
        <f>'Occ T2'!J26</f>
        <v>69.906686061791191</v>
      </c>
    </row>
    <row r="56" spans="15:17" x14ac:dyDescent="0.2">
      <c r="O56" s="10" t="str">
        <f>name!D23</f>
        <v>63 Community and civil enforcement occupations</v>
      </c>
      <c r="P56" s="11">
        <f>'Occ T2'!H27</f>
        <v>-0.74864075536785624</v>
      </c>
      <c r="Q56" s="11">
        <f>'Occ T2'!J27</f>
        <v>2.3617948051589832</v>
      </c>
    </row>
    <row r="57" spans="15:17" x14ac:dyDescent="0.2">
      <c r="O57" s="10" t="str">
        <f>name!D24</f>
        <v>71 Sales occupations</v>
      </c>
      <c r="P57" s="11">
        <f>'Occ T2'!H28</f>
        <v>-33.426470853547499</v>
      </c>
      <c r="Q57" s="11">
        <f>'Occ T2'!J28</f>
        <v>81.561479425875845</v>
      </c>
    </row>
    <row r="58" spans="15:17" x14ac:dyDescent="0.2">
      <c r="O58" s="10" t="str">
        <f>name!D25</f>
        <v>72 Customer service occupations</v>
      </c>
      <c r="P58" s="11">
        <f>'Occ T2'!H29</f>
        <v>32.832345911128058</v>
      </c>
      <c r="Q58" s="11">
        <f>'Occ T2'!J29</f>
        <v>82.958780897888175</v>
      </c>
    </row>
    <row r="59" spans="15:17" x14ac:dyDescent="0.2">
      <c r="O59" s="10" t="str">
        <f>name!D26</f>
        <v>81 Process, plant and machine operatives</v>
      </c>
      <c r="P59" s="11">
        <f>'Occ T2'!H30</f>
        <v>9.8948622790226999</v>
      </c>
      <c r="Q59" s="11">
        <f>'Occ T2'!J30</f>
        <v>25.754850817628345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18.333338457526821</v>
      </c>
      <c r="Q60" s="11">
        <f>'Occ T2'!J31</f>
        <v>125.85122428403164</v>
      </c>
    </row>
    <row r="61" spans="15:17" x14ac:dyDescent="0.2">
      <c r="O61" s="10" t="str">
        <f>name!D28</f>
        <v>91 Elementary trades and related occupations</v>
      </c>
      <c r="P61" s="11">
        <f>'Occ T2'!H32</f>
        <v>-8.5960718530740223</v>
      </c>
      <c r="Q61" s="11">
        <f>'Occ T2'!J32</f>
        <v>2.8304236095446793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11.797327956264439</v>
      </c>
      <c r="Q62" s="11">
        <f>'Occ T2'!J33</f>
        <v>266.39072903976756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543.3239999999978</v>
      </c>
      <c r="Q64" s="11">
        <f>'Occ T2'!J35</f>
        <v>3587.7837740105861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London Enterprise Panel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5942.4599999999991</v>
      </c>
      <c r="C8" s="305">
        <f>SUM(C9:C17)</f>
        <v>6184.7060000000001</v>
      </c>
      <c r="D8" s="305">
        <f>SUM(D9:D17)</f>
        <v>6485.7839999999978</v>
      </c>
      <c r="E8" s="304"/>
      <c r="F8" s="305">
        <f>SUM(F9:F17)</f>
        <v>161.80921627495059</v>
      </c>
      <c r="G8" s="305">
        <f>SUM(G9:G17)</f>
        <v>220.66242774516994</v>
      </c>
      <c r="H8" s="305">
        <f>SUM(H9:H17)</f>
        <v>331.62917149467535</v>
      </c>
      <c r="I8" s="304"/>
      <c r="J8" s="305">
        <f>SUM(J9:J17)</f>
        <v>1288.2423894589683</v>
      </c>
      <c r="K8" s="305">
        <f>SUM(K9:K17)</f>
        <v>1745.2407073755337</v>
      </c>
      <c r="L8" s="305">
        <f>SUM(L9:L17)</f>
        <v>2637.0610168584808</v>
      </c>
      <c r="M8" s="304"/>
      <c r="N8" s="305">
        <f>SUM(N9:N17)</f>
        <v>1633.5470280091163</v>
      </c>
      <c r="O8" s="305">
        <f>SUM(O9:O17)</f>
        <v>1594.1923373463228</v>
      </c>
      <c r="P8" s="305">
        <f>SUM(P9:P17)</f>
        <v>1478.8012878086813</v>
      </c>
      <c r="Q8" s="306"/>
      <c r="R8" s="305">
        <f>SUM(R9:R17)</f>
        <v>382.74256151592732</v>
      </c>
      <c r="S8" s="305">
        <f>SUM(S9:S17)</f>
        <v>361.51475824184865</v>
      </c>
      <c r="T8" s="305">
        <f>SUM(T9:T17)</f>
        <v>355.01227545844569</v>
      </c>
      <c r="U8" s="306"/>
      <c r="V8" s="305">
        <f>SUM(V9:V17)</f>
        <v>392.53698818973521</v>
      </c>
      <c r="W8" s="305">
        <f>SUM(W9:W17)</f>
        <v>384.97577717825368</v>
      </c>
      <c r="X8" s="305">
        <f>SUM(X9:X17)</f>
        <v>384.95595701073375</v>
      </c>
      <c r="Y8" s="306"/>
      <c r="Z8" s="305">
        <f>SUM(Z9:Z17)</f>
        <v>758.70175981940372</v>
      </c>
      <c r="AA8" s="305">
        <f>SUM(AA9:AA17)</f>
        <v>676.21775987095077</v>
      </c>
      <c r="AB8" s="305">
        <f>SUM(AB9:AB17)</f>
        <v>527.13219512472381</v>
      </c>
      <c r="AC8" s="306"/>
      <c r="AD8" s="305">
        <f>SUM(AD9:AD17)</f>
        <v>630.52120595180986</v>
      </c>
      <c r="AE8" s="305">
        <f>SUM(AE9:AE17)</f>
        <v>600.04811562540272</v>
      </c>
      <c r="AF8" s="305">
        <f>SUM(AF9:AF17)</f>
        <v>411.18235659822631</v>
      </c>
      <c r="AG8" s="306"/>
      <c r="AH8" s="305">
        <f>SUM(AH9:AH17)</f>
        <v>549.05243077829709</v>
      </c>
      <c r="AI8" s="305">
        <f>SUM(AI9:AI17)</f>
        <v>484.22035662759077</v>
      </c>
      <c r="AJ8" s="305">
        <f>SUM(AJ9:AJ17)</f>
        <v>299.12853497014675</v>
      </c>
      <c r="AK8" s="306"/>
      <c r="AL8" s="305">
        <f>SUM(AL9:AL17)</f>
        <v>145.30642000179199</v>
      </c>
      <c r="AM8" s="305">
        <f>SUM(AM9:AM17)</f>
        <v>117.63375998892774</v>
      </c>
      <c r="AN8" s="305">
        <f>SUM(AN9:AN17)</f>
        <v>60.881204675884355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725.56724287003101</v>
      </c>
      <c r="C9" s="304">
        <f t="shared" ref="B9:D17" si="0">SUM(C21,C33,C51,C63,C75,C93)</f>
        <v>754.60084776632812</v>
      </c>
      <c r="D9" s="304">
        <f t="shared" si="0"/>
        <v>825.90186485529773</v>
      </c>
      <c r="E9" s="304"/>
      <c r="F9" s="304">
        <f t="shared" ref="F9:H17" si="1">SUM(F21,F33,F51,F63,F75,F93)</f>
        <v>19.051829382459331</v>
      </c>
      <c r="G9" s="304">
        <f t="shared" si="1"/>
        <v>27.770057606997192</v>
      </c>
      <c r="H9" s="304">
        <f t="shared" si="1"/>
        <v>46.230724271936182</v>
      </c>
      <c r="I9" s="304"/>
      <c r="J9" s="304">
        <f t="shared" ref="J9:L17" si="2">SUM(J21,J33,J51,J63,J75,J93)</f>
        <v>164.52249121157067</v>
      </c>
      <c r="K9" s="304">
        <f t="shared" si="2"/>
        <v>225.9349755094278</v>
      </c>
      <c r="L9" s="304">
        <f t="shared" si="2"/>
        <v>362.2512010814695</v>
      </c>
      <c r="M9" s="304"/>
      <c r="N9" s="304">
        <f t="shared" ref="N9:P17" si="3">SUM(N21,N33,N51,N63,N75,N93)</f>
        <v>238.81287539801514</v>
      </c>
      <c r="O9" s="304">
        <f t="shared" si="3"/>
        <v>230.02802956255741</v>
      </c>
      <c r="P9" s="304">
        <f t="shared" si="3"/>
        <v>217.57060955589816</v>
      </c>
      <c r="Q9" s="306"/>
      <c r="R9" s="304">
        <f t="shared" ref="R9:T9" si="4">SUM(R21,R33,R51,R63,R75,R93)</f>
        <v>42.170540655985612</v>
      </c>
      <c r="S9" s="304">
        <f t="shared" si="4"/>
        <v>39.702751897081335</v>
      </c>
      <c r="T9" s="304">
        <f t="shared" si="4"/>
        <v>37.898715032454497</v>
      </c>
      <c r="U9" s="306"/>
      <c r="V9" s="304">
        <f t="shared" ref="V9:X9" si="5">SUM(V21,V33,V51,V63,V75,V93)</f>
        <v>63.267812931430853</v>
      </c>
      <c r="W9" s="304">
        <f t="shared" si="5"/>
        <v>59.712622261650267</v>
      </c>
      <c r="X9" s="304">
        <f t="shared" si="5"/>
        <v>55.502880866404112</v>
      </c>
      <c r="Y9" s="306"/>
      <c r="Z9" s="304">
        <f t="shared" ref="Z9:AB9" si="6">SUM(Z21,Z33,Z51,Z63,Z75,Z93)</f>
        <v>78.939084971198795</v>
      </c>
      <c r="AA9" s="304">
        <f t="shared" si="6"/>
        <v>62.687666370594066</v>
      </c>
      <c r="AB9" s="304">
        <f t="shared" si="6"/>
        <v>45.142880368461306</v>
      </c>
      <c r="AC9" s="306"/>
      <c r="AD9" s="304">
        <f>SUM(AD21,AD33,AD51,AD63,AD75,AD93)</f>
        <v>56.711312455969072</v>
      </c>
      <c r="AE9" s="304">
        <f t="shared" ref="AE9:AF9" si="7">SUM(AE21,AE33,AE51,AE63,AE75,AE93)</f>
        <v>50.774176237838702</v>
      </c>
      <c r="AF9" s="304">
        <f t="shared" si="7"/>
        <v>26.595183877302102</v>
      </c>
      <c r="AG9" s="306"/>
      <c r="AH9" s="304">
        <f t="shared" ref="AH9:AJ9" si="8">SUM(AH21,AH33,AH51,AH63,AH75,AH93)</f>
        <v>53.280671028869207</v>
      </c>
      <c r="AI9" s="304">
        <f t="shared" si="8"/>
        <v>49.938005721261597</v>
      </c>
      <c r="AJ9" s="304">
        <f t="shared" si="8"/>
        <v>29.406928350177292</v>
      </c>
      <c r="AK9" s="306"/>
      <c r="AL9" s="304">
        <f t="shared" ref="AL9:AN9" si="9">SUM(AL21,AL33,AL51,AL63,AL75,AL93)</f>
        <v>8.8106248345322804</v>
      </c>
      <c r="AM9" s="304">
        <f t="shared" si="9"/>
        <v>8.052562598919728</v>
      </c>
      <c r="AN9" s="304">
        <f t="shared" si="9"/>
        <v>5.3027414511945574</v>
      </c>
    </row>
    <row r="10" spans="1:40" x14ac:dyDescent="0.2">
      <c r="A10" s="13" t="str">
        <f>name!E5</f>
        <v>Professional occupations</v>
      </c>
      <c r="B10" s="304">
        <f t="shared" si="0"/>
        <v>1815.9512380167864</v>
      </c>
      <c r="C10" s="304">
        <f t="shared" si="0"/>
        <v>1979.1443963942406</v>
      </c>
      <c r="D10" s="304">
        <f t="shared" si="0"/>
        <v>2144.2415092923402</v>
      </c>
      <c r="E10" s="304"/>
      <c r="F10" s="304">
        <f t="shared" si="1"/>
        <v>110.7334408678028</v>
      </c>
      <c r="G10" s="304">
        <f t="shared" si="1"/>
        <v>146.56789359626598</v>
      </c>
      <c r="H10" s="304">
        <f t="shared" si="1"/>
        <v>205.54226656760454</v>
      </c>
      <c r="I10" s="304"/>
      <c r="J10" s="304">
        <f t="shared" si="2"/>
        <v>683.58313664677144</v>
      </c>
      <c r="K10" s="304">
        <f t="shared" si="2"/>
        <v>896.53021551345137</v>
      </c>
      <c r="L10" s="304">
        <f t="shared" si="2"/>
        <v>1230.2203749288797</v>
      </c>
      <c r="M10" s="304"/>
      <c r="N10" s="304">
        <f t="shared" si="3"/>
        <v>626.2649201655488</v>
      </c>
      <c r="O10" s="304">
        <f t="shared" si="3"/>
        <v>585.63235806841544</v>
      </c>
      <c r="P10" s="304">
        <f t="shared" si="3"/>
        <v>462.26686277875689</v>
      </c>
      <c r="Q10" s="306"/>
      <c r="R10" s="304">
        <f t="shared" ref="R10:T10" si="10">SUM(R22,R34,R52,R64,R76,R94)</f>
        <v>80.159827531866313</v>
      </c>
      <c r="S10" s="304">
        <f t="shared" si="10"/>
        <v>62.580405488573305</v>
      </c>
      <c r="T10" s="304">
        <f t="shared" si="10"/>
        <v>46.34025068694875</v>
      </c>
      <c r="U10" s="306"/>
      <c r="V10" s="304">
        <f t="shared" ref="V10:X10" si="11">SUM(V22,V34,V52,V64,V76,V94)</f>
        <v>86.143206314748838</v>
      </c>
      <c r="W10" s="304">
        <f t="shared" si="11"/>
        <v>81.117608057647146</v>
      </c>
      <c r="X10" s="304">
        <f t="shared" si="11"/>
        <v>69.245953168723418</v>
      </c>
      <c r="Y10" s="306"/>
      <c r="Z10" s="304">
        <f t="shared" ref="Z10:AB10" si="12">SUM(Z22,Z34,Z52,Z64,Z76,Z94)</f>
        <v>102.43762781643099</v>
      </c>
      <c r="AA10" s="304">
        <f t="shared" si="12"/>
        <v>89.576729477501289</v>
      </c>
      <c r="AB10" s="304">
        <f t="shared" si="12"/>
        <v>63.69805808605242</v>
      </c>
      <c r="AC10" s="306"/>
      <c r="AD10" s="304">
        <f t="shared" ref="AD10:AF10" si="13">SUM(AD22,AD34,AD52,AD64,AD76,AD94)</f>
        <v>65.879092445577555</v>
      </c>
      <c r="AE10" s="304">
        <f t="shared" si="13"/>
        <v>61.709745153584237</v>
      </c>
      <c r="AF10" s="304">
        <f t="shared" si="13"/>
        <v>37.55943552712089</v>
      </c>
      <c r="AG10" s="306"/>
      <c r="AH10" s="304">
        <f t="shared" ref="AH10:AJ10" si="14">SUM(AH22,AH34,AH52,AH64,AH76,AH94)</f>
        <v>51.454635334609534</v>
      </c>
      <c r="AI10" s="304">
        <f t="shared" si="14"/>
        <v>45.392810711922735</v>
      </c>
      <c r="AJ10" s="304">
        <f t="shared" si="14"/>
        <v>21.923810037974707</v>
      </c>
      <c r="AK10" s="306"/>
      <c r="AL10" s="304">
        <f t="shared" ref="AL10:AN10" si="15">SUM(AL22,AL34,AL52,AL64,AL76,AL94)</f>
        <v>9.2953508934304114</v>
      </c>
      <c r="AM10" s="304">
        <f t="shared" si="15"/>
        <v>10.03663032687906</v>
      </c>
      <c r="AN10" s="304">
        <f t="shared" si="15"/>
        <v>7.4444975102788185</v>
      </c>
    </row>
    <row r="11" spans="1:40" x14ac:dyDescent="0.2">
      <c r="A11" s="13" t="str">
        <f>name!E6</f>
        <v>Associate professional occupations</v>
      </c>
      <c r="B11" s="304">
        <f>SUM(B23,B35,B53,B65,B77,B95)</f>
        <v>1087.2313343536891</v>
      </c>
      <c r="C11" s="304">
        <f t="shared" si="0"/>
        <v>1085.1559815065334</v>
      </c>
      <c r="D11" s="304">
        <f>SUM(D23,D35,D53,D65,D77,D95)</f>
        <v>1152.7399367600833</v>
      </c>
      <c r="E11" s="304"/>
      <c r="F11" s="304">
        <f t="shared" si="1"/>
        <v>20.791342258969415</v>
      </c>
      <c r="G11" s="304">
        <f t="shared" si="1"/>
        <v>28.625518419052568</v>
      </c>
      <c r="H11" s="304">
        <f t="shared" si="1"/>
        <v>46.881344809668008</v>
      </c>
      <c r="I11" s="304"/>
      <c r="J11" s="304">
        <f t="shared" si="2"/>
        <v>259.09071707200161</v>
      </c>
      <c r="K11" s="304">
        <f t="shared" si="2"/>
        <v>341.85233163781027</v>
      </c>
      <c r="L11" s="304">
        <f t="shared" si="2"/>
        <v>515.7925558752828</v>
      </c>
      <c r="M11" s="304"/>
      <c r="N11" s="304">
        <f t="shared" si="3"/>
        <v>374.13201272704089</v>
      </c>
      <c r="O11" s="304">
        <f t="shared" si="3"/>
        <v>349.27341733831469</v>
      </c>
      <c r="P11" s="304">
        <f t="shared" si="3"/>
        <v>314.56935618634321</v>
      </c>
      <c r="Q11" s="306"/>
      <c r="R11" s="304">
        <f t="shared" ref="R11:T11" si="16">SUM(R23,R35,R53,R65,R77,R95)</f>
        <v>90.813631703145646</v>
      </c>
      <c r="S11" s="304">
        <f t="shared" si="16"/>
        <v>82.070744619957665</v>
      </c>
      <c r="T11" s="304">
        <f t="shared" si="16"/>
        <v>77.116126521941524</v>
      </c>
      <c r="U11" s="306"/>
      <c r="V11" s="304">
        <f t="shared" ref="V11:X11" si="17">SUM(V23,V35,V53,V65,V77,V95)</f>
        <v>73.173927987565406</v>
      </c>
      <c r="W11" s="304">
        <f t="shared" si="17"/>
        <v>63.713403162807907</v>
      </c>
      <c r="X11" s="304">
        <f t="shared" si="17"/>
        <v>56.327405566012345</v>
      </c>
      <c r="Y11" s="306"/>
      <c r="Z11" s="304">
        <f t="shared" ref="Z11:AB11" si="18">SUM(Z23,Z35,Z53,Z65,Z77,Z95)</f>
        <v>114.77114502381957</v>
      </c>
      <c r="AA11" s="304">
        <f t="shared" si="18"/>
        <v>91.331790525461201</v>
      </c>
      <c r="AB11" s="304">
        <f t="shared" si="18"/>
        <v>65.444691410811856</v>
      </c>
      <c r="AC11" s="306"/>
      <c r="AD11" s="304">
        <f t="shared" ref="AD11:AF11" si="19">SUM(AD23,AD35,AD53,AD65,AD77,AD95)</f>
        <v>80.238985678332995</v>
      </c>
      <c r="AE11" s="304">
        <f t="shared" si="19"/>
        <v>66.761167476215263</v>
      </c>
      <c r="AF11" s="304">
        <f t="shared" si="19"/>
        <v>37.840475752376605</v>
      </c>
      <c r="AG11" s="306"/>
      <c r="AH11" s="304">
        <f t="shared" ref="AH11:AJ11" si="20">SUM(AH23,AH35,AH53,AH65,AH77,AH95)</f>
        <v>62.47957388175638</v>
      </c>
      <c r="AI11" s="304">
        <f t="shared" si="20"/>
        <v>50.909471449737829</v>
      </c>
      <c r="AJ11" s="304">
        <f t="shared" si="20"/>
        <v>29.468999577303766</v>
      </c>
      <c r="AK11" s="306"/>
      <c r="AL11" s="304">
        <f t="shared" ref="AL11:AN11" si="21">SUM(AL23,AL35,AL53,AL65,AL77,AL95)</f>
        <v>11.739998021057408</v>
      </c>
      <c r="AM11" s="304">
        <f t="shared" si="21"/>
        <v>10.618136877176088</v>
      </c>
      <c r="AN11" s="304">
        <f t="shared" si="21"/>
        <v>9.2989810603431664</v>
      </c>
    </row>
    <row r="12" spans="1:40" x14ac:dyDescent="0.2">
      <c r="A12" s="13" t="str">
        <f>name!E7</f>
        <v>Administrative and secretarial occupations</v>
      </c>
      <c r="B12" s="304">
        <f t="shared" si="0"/>
        <v>493.02558696089756</v>
      </c>
      <c r="C12" s="304">
        <f t="shared" si="0"/>
        <v>454.42194832283559</v>
      </c>
      <c r="D12" s="304">
        <f t="shared" si="0"/>
        <v>414.55385008557835</v>
      </c>
      <c r="E12" s="304"/>
      <c r="F12" s="304">
        <f t="shared" si="1"/>
        <v>4.6681706874906617</v>
      </c>
      <c r="G12" s="304">
        <f t="shared" si="1"/>
        <v>6.8009157667847679</v>
      </c>
      <c r="H12" s="304">
        <f t="shared" si="1"/>
        <v>12.284229589361637</v>
      </c>
      <c r="I12" s="304"/>
      <c r="J12" s="304">
        <f t="shared" si="2"/>
        <v>60.754692657488704</v>
      </c>
      <c r="K12" s="304">
        <f t="shared" si="2"/>
        <v>84.859265698359451</v>
      </c>
      <c r="L12" s="304">
        <f t="shared" si="2"/>
        <v>134.4830065571328</v>
      </c>
      <c r="M12" s="304"/>
      <c r="N12" s="304">
        <f t="shared" si="3"/>
        <v>130.31958859810467</v>
      </c>
      <c r="O12" s="304">
        <f t="shared" si="3"/>
        <v>133.03685401469141</v>
      </c>
      <c r="P12" s="304">
        <f t="shared" si="3"/>
        <v>132.83792847602396</v>
      </c>
      <c r="Q12" s="306"/>
      <c r="R12" s="304">
        <f t="shared" ref="R12:T12" si="22">SUM(R24,R36,R54,R66,R78,R96)</f>
        <v>43.618135307006526</v>
      </c>
      <c r="S12" s="304">
        <f t="shared" si="22"/>
        <v>43.331382651127448</v>
      </c>
      <c r="T12" s="304">
        <f t="shared" si="22"/>
        <v>41.593736861528193</v>
      </c>
      <c r="U12" s="306"/>
      <c r="V12" s="304">
        <f t="shared" ref="V12:X12" si="23">SUM(V24,V36,V54,V66,V78,V96)</f>
        <v>40.601835190316699</v>
      </c>
      <c r="W12" s="304">
        <f t="shared" si="23"/>
        <v>37.828008834708456</v>
      </c>
      <c r="X12" s="304">
        <f t="shared" si="23"/>
        <v>33.610181413618889</v>
      </c>
      <c r="Y12" s="306"/>
      <c r="Z12" s="304">
        <f t="shared" ref="Z12:AA12" si="24">SUM(Z24,Z36,Z54,Z66,Z78,Z96)</f>
        <v>75.002882804952606</v>
      </c>
      <c r="AA12" s="304">
        <f t="shared" si="24"/>
        <v>61.850204652168166</v>
      </c>
      <c r="AB12" s="304">
        <f>SUM(AB24,AB36,AB54,AB66,AB78,AB96)</f>
        <v>30.102920570796663</v>
      </c>
      <c r="AC12" s="306"/>
      <c r="AD12" s="304">
        <f t="shared" ref="AD12:AE12" si="25">SUM(AD24,AD36,AD54,AD66,AD78,AD96)</f>
        <v>68.735342937995441</v>
      </c>
      <c r="AE12" s="304">
        <f t="shared" si="25"/>
        <v>50.091071825692595</v>
      </c>
      <c r="AF12" s="304">
        <f>SUM(AF24,AF36,AF54,AF66,AF78,AF96)</f>
        <v>18.429441039390657</v>
      </c>
      <c r="AG12" s="306"/>
      <c r="AH12" s="304">
        <f t="shared" ref="AH12:AI12" si="26">SUM(AH24,AH36,AH54,AH66,AH78,AH96)</f>
        <v>57.753488479700508</v>
      </c>
      <c r="AI12" s="304">
        <f t="shared" si="26"/>
        <v>26.816945395889249</v>
      </c>
      <c r="AJ12" s="304">
        <f>SUM(AJ24,AJ36,AJ54,AJ66,AJ78,AJ96)</f>
        <v>5.6134397700718024</v>
      </c>
      <c r="AK12" s="306"/>
      <c r="AL12" s="304">
        <f t="shared" ref="AL12:AM12" si="27">SUM(AL24,AL36,AL54,AL66,AL78,AL96)</f>
        <v>11.571450297841739</v>
      </c>
      <c r="AM12" s="304">
        <f t="shared" si="27"/>
        <v>9.8072994834140452</v>
      </c>
      <c r="AN12" s="304">
        <f>SUM(AN24,AN36,AN54,AN66,AN78,AN96)</f>
        <v>5.5989658076537596</v>
      </c>
    </row>
    <row r="13" spans="1:40" x14ac:dyDescent="0.2">
      <c r="A13" s="13" t="str">
        <f>name!E8</f>
        <v>Skilled trades occupations</v>
      </c>
      <c r="B13" s="304">
        <f t="shared" si="0"/>
        <v>361.84681581705655</v>
      </c>
      <c r="C13" s="304">
        <f t="shared" si="0"/>
        <v>389.37961340086053</v>
      </c>
      <c r="D13" s="304">
        <f t="shared" si="0"/>
        <v>408.61283106966766</v>
      </c>
      <c r="E13" s="304"/>
      <c r="F13" s="304">
        <f t="shared" si="1"/>
        <v>1.3257935480893814</v>
      </c>
      <c r="G13" s="304">
        <f t="shared" si="1"/>
        <v>2.0311654310751353</v>
      </c>
      <c r="H13" s="304">
        <f t="shared" si="1"/>
        <v>3.5908905783916083</v>
      </c>
      <c r="I13" s="304"/>
      <c r="J13" s="304">
        <f t="shared" si="2"/>
        <v>17.890458267572249</v>
      </c>
      <c r="K13" s="304">
        <f t="shared" si="2"/>
        <v>31.093207316081703</v>
      </c>
      <c r="L13" s="304">
        <f t="shared" si="2"/>
        <v>62.670076638621964</v>
      </c>
      <c r="M13" s="304"/>
      <c r="N13" s="304">
        <f t="shared" si="3"/>
        <v>38.710846296564497</v>
      </c>
      <c r="O13" s="304">
        <f t="shared" si="3"/>
        <v>46.912411108810772</v>
      </c>
      <c r="P13" s="304">
        <f t="shared" si="3"/>
        <v>59.389653844308356</v>
      </c>
      <c r="Q13" s="306"/>
      <c r="R13" s="304">
        <f t="shared" ref="R13:T13" si="28">SUM(R25,R37,R55,R67,R79,R97)</f>
        <v>16.777069084996388</v>
      </c>
      <c r="S13" s="304">
        <f t="shared" si="28"/>
        <v>19.063444957930479</v>
      </c>
      <c r="T13" s="304">
        <f t="shared" si="28"/>
        <v>23.617912170009113</v>
      </c>
      <c r="U13" s="306"/>
      <c r="V13" s="304">
        <f t="shared" ref="V13:X13" si="29">SUM(V25,V37,V55,V67,V79,V97)</f>
        <v>30.948938798715883</v>
      </c>
      <c r="W13" s="304">
        <f t="shared" si="29"/>
        <v>36.579442076190126</v>
      </c>
      <c r="X13" s="304">
        <f t="shared" si="29"/>
        <v>46.861550142871124</v>
      </c>
      <c r="Y13" s="306"/>
      <c r="Z13" s="304">
        <f t="shared" ref="Z13:AB13" si="30">SUM(Z25,Z37,Z55,Z67,Z79,Z97)</f>
        <v>101.30610448866494</v>
      </c>
      <c r="AA13" s="304">
        <f t="shared" si="30"/>
        <v>91.797188022440764</v>
      </c>
      <c r="AB13" s="304">
        <f t="shared" si="30"/>
        <v>75.215233007217932</v>
      </c>
      <c r="AC13" s="306"/>
      <c r="AD13" s="304">
        <f t="shared" ref="AD13:AF13" si="31">SUM(AD25,AD37,AD55,AD67,AD79,AD97)</f>
        <v>74.358506419276992</v>
      </c>
      <c r="AE13" s="304">
        <f t="shared" si="31"/>
        <v>78.685370160521572</v>
      </c>
      <c r="AF13" s="304">
        <f t="shared" si="31"/>
        <v>71.534138456226188</v>
      </c>
      <c r="AG13" s="306"/>
      <c r="AH13" s="304">
        <f t="shared" ref="AH13:AJ13" si="32">SUM(AH25,AH37,AH55,AH67,AH79,AH97)</f>
        <v>60.042627307856705</v>
      </c>
      <c r="AI13" s="304">
        <f t="shared" si="32"/>
        <v>66.649691314948228</v>
      </c>
      <c r="AJ13" s="304">
        <f t="shared" si="32"/>
        <v>60.263206542674226</v>
      </c>
      <c r="AK13" s="306"/>
      <c r="AL13" s="304">
        <f t="shared" ref="AL13:AN13" si="33">SUM(AL25,AL37,AL55,AL67,AL79,AL97)</f>
        <v>20.486471605319551</v>
      </c>
      <c r="AM13" s="304">
        <f t="shared" si="33"/>
        <v>16.567693012861739</v>
      </c>
      <c r="AN13" s="304">
        <f t="shared" si="33"/>
        <v>5.4701696893471858</v>
      </c>
    </row>
    <row r="14" spans="1:40" x14ac:dyDescent="0.2">
      <c r="A14" s="13" t="str">
        <f>name!E9</f>
        <v>Caring, leisure and other service occupations</v>
      </c>
      <c r="B14" s="304">
        <f t="shared" si="0"/>
        <v>358.53742808492439</v>
      </c>
      <c r="C14" s="304">
        <f t="shared" si="0"/>
        <v>385.00773316057933</v>
      </c>
      <c r="D14" s="304">
        <f t="shared" si="0"/>
        <v>408.5983221430966</v>
      </c>
      <c r="E14" s="304"/>
      <c r="F14" s="304">
        <f t="shared" si="1"/>
        <v>0.8319947785123446</v>
      </c>
      <c r="G14" s="304">
        <f t="shared" si="1"/>
        <v>1.4237414732204088</v>
      </c>
      <c r="H14" s="304">
        <f t="shared" si="1"/>
        <v>2.8075713928427257</v>
      </c>
      <c r="I14" s="304"/>
      <c r="J14" s="304">
        <f t="shared" si="2"/>
        <v>29.635998628860211</v>
      </c>
      <c r="K14" s="304">
        <f t="shared" si="2"/>
        <v>46.51676245391269</v>
      </c>
      <c r="L14" s="304">
        <f t="shared" si="2"/>
        <v>86.885911240224345</v>
      </c>
      <c r="M14" s="304"/>
      <c r="N14" s="304">
        <f t="shared" si="3"/>
        <v>61.41264294914221</v>
      </c>
      <c r="O14" s="304">
        <f t="shared" si="3"/>
        <v>67.230338378258551</v>
      </c>
      <c r="P14" s="304">
        <f t="shared" si="3"/>
        <v>76.390886977753524</v>
      </c>
      <c r="Q14" s="306"/>
      <c r="R14" s="304">
        <f>SUM(R26,R38,R56,R68,R80,R98)</f>
        <v>45.911484440675324</v>
      </c>
      <c r="S14" s="304">
        <f t="shared" ref="S14:T14" si="34">SUM(S26,S38,S56,S68,S80,S98)</f>
        <v>45.610090741764481</v>
      </c>
      <c r="T14" s="304">
        <f t="shared" si="34"/>
        <v>45.744416621624666</v>
      </c>
      <c r="U14" s="306"/>
      <c r="V14" s="304">
        <f t="shared" ref="V14:X14" si="35">SUM(V26,V38,V56,V68,V80,V98)</f>
        <v>33.597868550469158</v>
      </c>
      <c r="W14" s="304">
        <f t="shared" si="35"/>
        <v>35.178702741176963</v>
      </c>
      <c r="X14" s="304">
        <f t="shared" si="35"/>
        <v>40.406798197458656</v>
      </c>
      <c r="Y14" s="306"/>
      <c r="Z14" s="304">
        <f t="shared" ref="Z14:AB14" si="36">SUM(Z26,Z38,Z56,Z68,Z80,Z98)</f>
        <v>90.141350519254146</v>
      </c>
      <c r="AA14" s="304">
        <f t="shared" si="36"/>
        <v>96.115577373339505</v>
      </c>
      <c r="AB14" s="304">
        <f t="shared" si="36"/>
        <v>90.03657147809615</v>
      </c>
      <c r="AC14" s="306"/>
      <c r="AD14" s="304">
        <f t="shared" ref="AD14:AF14" si="37">SUM(AD26,AD38,AD56,AD68,AD80,AD98)</f>
        <v>62.313066103674942</v>
      </c>
      <c r="AE14" s="304">
        <f t="shared" si="37"/>
        <v>61.895962669216665</v>
      </c>
      <c r="AF14" s="304">
        <f t="shared" si="37"/>
        <v>41.268386998842168</v>
      </c>
      <c r="AG14" s="306"/>
      <c r="AH14" s="304">
        <f t="shared" ref="AH14:AJ14" si="38">SUM(AH26,AH38,AH56,AH68,AH80,AH98)</f>
        <v>26.927332631883658</v>
      </c>
      <c r="AI14" s="304">
        <f t="shared" si="38"/>
        <v>24.246910256343646</v>
      </c>
      <c r="AJ14" s="304">
        <f t="shared" si="38"/>
        <v>21.218276528904276</v>
      </c>
      <c r="AK14" s="306"/>
      <c r="AL14" s="304">
        <f t="shared" ref="AL14:AN14" si="39">SUM(AL26,AL38,AL56,AL68,AL80,AL98)</f>
        <v>7.7656894824523475</v>
      </c>
      <c r="AM14" s="304">
        <f t="shared" si="39"/>
        <v>6.7896470733464112</v>
      </c>
      <c r="AN14" s="304">
        <f t="shared" si="39"/>
        <v>3.8395027073500514</v>
      </c>
    </row>
    <row r="15" spans="1:40" x14ac:dyDescent="0.2">
      <c r="A15" s="13" t="str">
        <f>name!E10</f>
        <v>Sales and customer service occupations</v>
      </c>
      <c r="B15" s="304">
        <f t="shared" si="0"/>
        <v>362.10946186469329</v>
      </c>
      <c r="C15" s="304">
        <f t="shared" si="0"/>
        <v>363.35327017560138</v>
      </c>
      <c r="D15" s="304">
        <f t="shared" si="0"/>
        <v>361.51533692227389</v>
      </c>
      <c r="E15" s="304"/>
      <c r="F15" s="304">
        <f t="shared" si="1"/>
        <v>2.1475787435707061</v>
      </c>
      <c r="G15" s="304">
        <f t="shared" si="1"/>
        <v>3.3063761445928623</v>
      </c>
      <c r="H15" s="304">
        <f t="shared" si="1"/>
        <v>5.9830353658676589</v>
      </c>
      <c r="I15" s="304"/>
      <c r="J15" s="304">
        <f t="shared" si="2"/>
        <v>31.414604374557776</v>
      </c>
      <c r="K15" s="304">
        <f t="shared" si="2"/>
        <v>48.387251532887944</v>
      </c>
      <c r="L15" s="304">
        <f t="shared" si="2"/>
        <v>93.408594973019305</v>
      </c>
      <c r="M15" s="304"/>
      <c r="N15" s="304">
        <f t="shared" si="3"/>
        <v>75.686022455156191</v>
      </c>
      <c r="O15" s="304">
        <f t="shared" si="3"/>
        <v>81.166341197607323</v>
      </c>
      <c r="P15" s="304">
        <f t="shared" si="3"/>
        <v>91.210626403688934</v>
      </c>
      <c r="Q15" s="306"/>
      <c r="R15" s="304">
        <f t="shared" ref="R15:T15" si="40">SUM(R27,R39,R57,R69,R81,R99)</f>
        <v>22.709695201458857</v>
      </c>
      <c r="S15" s="304">
        <f t="shared" si="40"/>
        <v>23.746266022360324</v>
      </c>
      <c r="T15" s="304">
        <f t="shared" si="40"/>
        <v>26.641876811692157</v>
      </c>
      <c r="U15" s="306"/>
      <c r="V15" s="304">
        <f t="shared" ref="V15:X15" si="41">SUM(V27,V39,V57,V69,V81,V99)</f>
        <v>21.216848945898342</v>
      </c>
      <c r="W15" s="304">
        <f t="shared" si="41"/>
        <v>22.17396244854864</v>
      </c>
      <c r="X15" s="304">
        <f t="shared" si="41"/>
        <v>23.565363661382872</v>
      </c>
      <c r="Y15" s="306"/>
      <c r="Z15" s="304">
        <f t="shared" ref="Z15:AB15" si="42">SUM(Z27,Z39,Z57,Z69,Z81,Z99)</f>
        <v>77.877078830077721</v>
      </c>
      <c r="AA15" s="304">
        <f t="shared" si="42"/>
        <v>71.867449270139318</v>
      </c>
      <c r="AB15" s="304">
        <f t="shared" si="42"/>
        <v>59.237342685641607</v>
      </c>
      <c r="AC15" s="306"/>
      <c r="AD15" s="304">
        <f t="shared" ref="AD15:AF15" si="43">SUM(AD27,AD39,AD57,AD69,AD81,AD99)</f>
        <v>62.656175467310405</v>
      </c>
      <c r="AE15" s="304">
        <f t="shared" si="43"/>
        <v>58.22935902874314</v>
      </c>
      <c r="AF15" s="304">
        <f t="shared" si="43"/>
        <v>40.201484245423508</v>
      </c>
      <c r="AG15" s="306"/>
      <c r="AH15" s="304">
        <f t="shared" ref="AH15:AJ15" si="44">SUM(AH27,AH39,AH57,AH69,AH81,AH99)</f>
        <v>53.004128129406332</v>
      </c>
      <c r="AI15" s="304">
        <f t="shared" si="44"/>
        <v>42.659638213895271</v>
      </c>
      <c r="AJ15" s="304">
        <f t="shared" si="44"/>
        <v>16.10541390834285</v>
      </c>
      <c r="AK15" s="306"/>
      <c r="AL15" s="304">
        <f t="shared" ref="AL15:AN15" si="45">SUM(AL27,AL39,AL57,AL69,AL81,AL99)</f>
        <v>15.397329717257023</v>
      </c>
      <c r="AM15" s="304">
        <f t="shared" si="45"/>
        <v>11.816626316826511</v>
      </c>
      <c r="AN15" s="304">
        <f t="shared" si="45"/>
        <v>5.1615988672149991</v>
      </c>
    </row>
    <row r="16" spans="1:40" x14ac:dyDescent="0.2">
      <c r="A16" s="13" t="str">
        <f>name!E11</f>
        <v>Process, plant and machine operatives</v>
      </c>
      <c r="B16" s="304">
        <f t="shared" si="0"/>
        <v>214.59269292128434</v>
      </c>
      <c r="C16" s="304">
        <f t="shared" si="0"/>
        <v>243.0425419221026</v>
      </c>
      <c r="D16" s="304">
        <f t="shared" si="0"/>
        <v>242.8208936578333</v>
      </c>
      <c r="E16" s="304"/>
      <c r="F16" s="304">
        <f t="shared" si="1"/>
        <v>1.512004712755969</v>
      </c>
      <c r="G16" s="304">
        <f t="shared" si="1"/>
        <v>2.9606181452358515</v>
      </c>
      <c r="H16" s="304">
        <f t="shared" si="1"/>
        <v>6.2302773282940054</v>
      </c>
      <c r="I16" s="304"/>
      <c r="J16" s="304">
        <f t="shared" si="2"/>
        <v>10.247364149390581</v>
      </c>
      <c r="K16" s="304">
        <f t="shared" si="2"/>
        <v>18.240588059983846</v>
      </c>
      <c r="L16" s="304">
        <f t="shared" si="2"/>
        <v>37.750286117594712</v>
      </c>
      <c r="M16" s="304"/>
      <c r="N16" s="304">
        <f t="shared" si="3"/>
        <v>18.720038563499912</v>
      </c>
      <c r="O16" s="304">
        <f t="shared" si="3"/>
        <v>23.535475853383794</v>
      </c>
      <c r="P16" s="304">
        <f t="shared" si="3"/>
        <v>29.723463090449421</v>
      </c>
      <c r="Q16" s="306"/>
      <c r="R16" s="304">
        <f t="shared" ref="R16:T16" si="46">SUM(R28,R40,R58,R70,R82,R100)</f>
        <v>8.9517850672815946</v>
      </c>
      <c r="S16" s="304">
        <f t="shared" si="46"/>
        <v>11.390263485269481</v>
      </c>
      <c r="T16" s="304">
        <f t="shared" si="46"/>
        <v>14.372376771712201</v>
      </c>
      <c r="U16" s="306"/>
      <c r="V16" s="304">
        <f t="shared" ref="V16:X16" si="47">SUM(V28,V40,V58,V70,V82,V100)</f>
        <v>15.145985599798719</v>
      </c>
      <c r="W16" s="304">
        <f t="shared" si="47"/>
        <v>18.351749735546445</v>
      </c>
      <c r="X16" s="304">
        <f t="shared" si="47"/>
        <v>21.751469359482783</v>
      </c>
      <c r="Y16" s="306"/>
      <c r="Z16" s="304">
        <f t="shared" ref="Z16:AB16" si="48">SUM(Z28,Z40,Z58,Z70,Z82,Z100)</f>
        <v>40.006140484922092</v>
      </c>
      <c r="AA16" s="304">
        <f t="shared" si="48"/>
        <v>39.440158811689756</v>
      </c>
      <c r="AB16" s="304">
        <f t="shared" si="48"/>
        <v>34.691531475930717</v>
      </c>
      <c r="AC16" s="306"/>
      <c r="AD16" s="304">
        <f t="shared" ref="AD16:AF16" si="49">SUM(AD28,AD40,AD58,AD70,AD82,AD100)</f>
        <v>48.070395368523783</v>
      </c>
      <c r="AE16" s="304">
        <f t="shared" si="49"/>
        <v>57.3496290983515</v>
      </c>
      <c r="AF16" s="304">
        <f t="shared" si="49"/>
        <v>50.892106173596787</v>
      </c>
      <c r="AG16" s="306"/>
      <c r="AH16" s="304">
        <f t="shared" ref="AH16:AJ16" si="50">SUM(AH28,AH40,AH58,AH70,AH82,AH100)</f>
        <v>53.767334565296714</v>
      </c>
      <c r="AI16" s="304">
        <f t="shared" si="50"/>
        <v>56.841907937357476</v>
      </c>
      <c r="AJ16" s="304">
        <f t="shared" si="50"/>
        <v>41.024000634024844</v>
      </c>
      <c r="AK16" s="306"/>
      <c r="AL16" s="304">
        <f t="shared" ref="AL16:AN16" si="51">SUM(AL28,AL40,AL58,AL70,AL82,AL100)</f>
        <v>18.171644409814967</v>
      </c>
      <c r="AM16" s="304">
        <f t="shared" si="51"/>
        <v>14.932150795284427</v>
      </c>
      <c r="AN16" s="304">
        <f t="shared" si="51"/>
        <v>6.3853827067477917</v>
      </c>
    </row>
    <row r="17" spans="1:40" x14ac:dyDescent="0.2">
      <c r="A17" s="13" t="str">
        <f>name!E12</f>
        <v>Elementary occupations</v>
      </c>
      <c r="B17" s="304">
        <f t="shared" si="0"/>
        <v>523.59819911063687</v>
      </c>
      <c r="C17" s="304">
        <f t="shared" si="0"/>
        <v>530.59966735091905</v>
      </c>
      <c r="D17" s="304">
        <f t="shared" si="0"/>
        <v>526.7994552138274</v>
      </c>
      <c r="E17" s="304"/>
      <c r="F17" s="304">
        <f t="shared" si="1"/>
        <v>0.74706129529995235</v>
      </c>
      <c r="G17" s="304">
        <f t="shared" si="1"/>
        <v>1.1761411619451665</v>
      </c>
      <c r="H17" s="304">
        <f t="shared" si="1"/>
        <v>2.0788315907089827</v>
      </c>
      <c r="I17" s="304"/>
      <c r="J17" s="304">
        <f t="shared" si="2"/>
        <v>31.102926450755117</v>
      </c>
      <c r="K17" s="304">
        <f t="shared" si="2"/>
        <v>51.826109653618396</v>
      </c>
      <c r="L17" s="304">
        <f t="shared" si="2"/>
        <v>113.59900944625605</v>
      </c>
      <c r="M17" s="304"/>
      <c r="N17" s="304">
        <f t="shared" si="3"/>
        <v>69.488080856043595</v>
      </c>
      <c r="O17" s="304">
        <f t="shared" si="3"/>
        <v>77.377111824283219</v>
      </c>
      <c r="P17" s="304">
        <f t="shared" si="3"/>
        <v>94.841900495458688</v>
      </c>
      <c r="Q17" s="306"/>
      <c r="R17" s="304">
        <f t="shared" ref="R17:T17" si="52">SUM(R29,R41,R59,R71,R83,R101)</f>
        <v>31.630392523510956</v>
      </c>
      <c r="S17" s="304">
        <f t="shared" si="52"/>
        <v>34.019408377784075</v>
      </c>
      <c r="T17" s="304">
        <f t="shared" si="52"/>
        <v>41.686863980534632</v>
      </c>
      <c r="U17" s="306"/>
      <c r="V17" s="304">
        <f t="shared" ref="V17:X17" si="53">SUM(V29,V41,V59,V71,V83,V101)</f>
        <v>28.440563870791348</v>
      </c>
      <c r="W17" s="304">
        <f t="shared" si="53"/>
        <v>30.32027785997774</v>
      </c>
      <c r="X17" s="304">
        <f t="shared" si="53"/>
        <v>37.684354634779559</v>
      </c>
      <c r="Y17" s="306"/>
      <c r="Z17" s="304">
        <f t="shared" ref="Z17:AB17" si="54">SUM(Z29,Z41,Z59,Z71,Z83,Z101)</f>
        <v>78.220344880082834</v>
      </c>
      <c r="AA17" s="304">
        <f t="shared" si="54"/>
        <v>71.550995367616721</v>
      </c>
      <c r="AB17" s="304">
        <f t="shared" si="54"/>
        <v>63.562966041715143</v>
      </c>
      <c r="AC17" s="306"/>
      <c r="AD17" s="304">
        <f t="shared" ref="AD17:AF17" si="55">SUM(AD29,AD41,AD59,AD71,AD83,AD101)</f>
        <v>111.55832907514871</v>
      </c>
      <c r="AE17" s="304">
        <f t="shared" si="55"/>
        <v>114.5516339752391</v>
      </c>
      <c r="AF17" s="304">
        <f t="shared" si="55"/>
        <v>86.861704527947353</v>
      </c>
      <c r="AG17" s="306"/>
      <c r="AH17" s="304">
        <f t="shared" ref="AH17:AJ17" si="56">SUM(AH29,AH41,AH59,AH71,AH83,AH101)</f>
        <v>130.34263941891808</v>
      </c>
      <c r="AI17" s="304">
        <f t="shared" si="56"/>
        <v>120.76497562623479</v>
      </c>
      <c r="AJ17" s="304">
        <f t="shared" si="56"/>
        <v>74.104459620672984</v>
      </c>
      <c r="AK17" s="306"/>
      <c r="AL17" s="304">
        <f t="shared" ref="AL17:AN17" si="57">SUM(AL29,AL41,AL59,AL71,AL83,AL101)</f>
        <v>42.067860740086289</v>
      </c>
      <c r="AM17" s="304">
        <f t="shared" si="57"/>
        <v>29.013013504219728</v>
      </c>
      <c r="AN17" s="304">
        <f t="shared" si="57"/>
        <v>12.37936487575403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32.886000000000024</v>
      </c>
      <c r="C20" s="305">
        <f>SUM(C21:C29)</f>
        <v>33.693000000000012</v>
      </c>
      <c r="D20" s="305">
        <f>SUM(D21:D29)</f>
        <v>36.102000000000011</v>
      </c>
      <c r="E20" s="304"/>
      <c r="F20" s="305">
        <f>SUM(F21:F29)</f>
        <v>1.0615941003275862</v>
      </c>
      <c r="G20" s="305">
        <f>SUM(G21:G29)</f>
        <v>1.4935360786232219</v>
      </c>
      <c r="H20" s="305">
        <f>SUM(H21:H29)</f>
        <v>2.4097355199093653</v>
      </c>
      <c r="I20" s="304"/>
      <c r="J20" s="305">
        <f>SUM(J21:J29)</f>
        <v>5.9854629170595528</v>
      </c>
      <c r="K20" s="305">
        <f>SUM(K21:K29)</f>
        <v>7.8910145903012472</v>
      </c>
      <c r="L20" s="305">
        <f>SUM(L21:L29)</f>
        <v>11.802170803452769</v>
      </c>
      <c r="M20" s="304"/>
      <c r="N20" s="305">
        <f>SUM(N21:N29)</f>
        <v>7.4876858226364469</v>
      </c>
      <c r="O20" s="305">
        <f>SUM(O21:O29)</f>
        <v>7.1963080518153069</v>
      </c>
      <c r="P20" s="305">
        <f>SUM(P21:P29)</f>
        <v>7.0575378951728922</v>
      </c>
      <c r="Q20" s="306"/>
      <c r="R20" s="305">
        <f>SUM(R21:R29)</f>
        <v>1.1239493543549495</v>
      </c>
      <c r="S20" s="305">
        <f>SUM(S21:S29)</f>
        <v>1.0571169332407397</v>
      </c>
      <c r="T20" s="305">
        <f>SUM(T21:T29)</f>
        <v>1.0195486319373959</v>
      </c>
      <c r="U20" s="306"/>
      <c r="V20" s="305">
        <f>SUM(V21:V29)</f>
        <v>3.1941932330189071</v>
      </c>
      <c r="W20" s="305">
        <f>SUM(W21:W29)</f>
        <v>3.1089272833984021</v>
      </c>
      <c r="X20" s="305">
        <f>SUM(X21:X29)</f>
        <v>3.2311783840605357</v>
      </c>
      <c r="Y20" s="306"/>
      <c r="Z20" s="305">
        <f>SUM(Z21:Z29)</f>
        <v>4.8227045189033806</v>
      </c>
      <c r="AA20" s="305">
        <f>SUM(AA21:AA29)</f>
        <v>3.8457312127171854</v>
      </c>
      <c r="AB20" s="305">
        <f>SUM(AB21:AB29)</f>
        <v>3.0812716088376431</v>
      </c>
      <c r="AC20" s="306"/>
      <c r="AD20" s="305">
        <f>SUM(AD21:AD29)</f>
        <v>4.2042236313504784</v>
      </c>
      <c r="AE20" s="305">
        <f>SUM(AE21:AE29)</f>
        <v>4.1371476669319946</v>
      </c>
      <c r="AF20" s="305">
        <f>SUM(AF21:AF29)</f>
        <v>3.609407082065994</v>
      </c>
      <c r="AG20" s="306"/>
      <c r="AH20" s="305">
        <f>SUM(AH21:AH29)</f>
        <v>3.6929585314910658</v>
      </c>
      <c r="AI20" s="305">
        <f>SUM(AI21:AI29)</f>
        <v>3.6540770745432054</v>
      </c>
      <c r="AJ20" s="305">
        <f>SUM(AJ21:AJ29)</f>
        <v>3.2133568547539859</v>
      </c>
      <c r="AK20" s="306"/>
      <c r="AL20" s="305">
        <f>SUM(AL21:AL29)</f>
        <v>1.3132278908576573</v>
      </c>
      <c r="AM20" s="305">
        <f>SUM(AM21:AM29)</f>
        <v>1.3091411084287092</v>
      </c>
      <c r="AN20" s="305">
        <f>SUM(AN21:AN29)</f>
        <v>0.67779321980942386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5.2867255916276426</v>
      </c>
      <c r="C21" s="304">
        <f t="shared" ref="C21:D21" si="59">SUM(G21,K21,O21,S21,W21,AA21,AE21,AI21,AM21)</f>
        <v>5.4680754862340848</v>
      </c>
      <c r="D21" s="304">
        <f t="shared" si="59"/>
        <v>6.0606205722140158</v>
      </c>
      <c r="E21" s="304"/>
      <c r="F21" s="304">
        <v>0.27627301274428484</v>
      </c>
      <c r="G21" s="304">
        <v>0.38663927935131265</v>
      </c>
      <c r="H21" s="304">
        <v>0.58193153312367452</v>
      </c>
      <c r="I21" s="304"/>
      <c r="J21" s="304">
        <v>1.7103037126246277</v>
      </c>
      <c r="K21" s="304">
        <v>2.2046961739176818</v>
      </c>
      <c r="L21" s="304">
        <v>3.2594214244681194</v>
      </c>
      <c r="M21" s="304"/>
      <c r="N21" s="304">
        <v>1.463325633955914</v>
      </c>
      <c r="O21" s="304">
        <v>1.2933947762945477</v>
      </c>
      <c r="P21" s="304">
        <v>1.1609715333181423</v>
      </c>
      <c r="Q21" s="306"/>
      <c r="R21" s="304">
        <v>0.22078122799817768</v>
      </c>
      <c r="S21" s="304">
        <v>0.18433376880221061</v>
      </c>
      <c r="T21" s="304">
        <v>0.14208294963710558</v>
      </c>
      <c r="U21" s="306"/>
      <c r="V21" s="304">
        <v>0.42490531304167406</v>
      </c>
      <c r="W21" s="304">
        <v>0.33359966590217016</v>
      </c>
      <c r="X21" s="304">
        <v>0.24068545838643518</v>
      </c>
      <c r="Y21" s="306"/>
      <c r="Z21" s="304">
        <v>0.29762689178109331</v>
      </c>
      <c r="AA21" s="304">
        <v>0.22488433864668933</v>
      </c>
      <c r="AB21" s="304">
        <v>0.15786127790867382</v>
      </c>
      <c r="AC21" s="306"/>
      <c r="AD21" s="304">
        <v>0.36707043949521678</v>
      </c>
      <c r="AE21" s="304">
        <v>0.33750626925541632</v>
      </c>
      <c r="AF21" s="304">
        <v>0.19847176238004666</v>
      </c>
      <c r="AG21" s="306"/>
      <c r="AH21" s="304">
        <v>0.32507251383599944</v>
      </c>
      <c r="AI21" s="304">
        <v>0.28335972832808043</v>
      </c>
      <c r="AJ21" s="304">
        <v>0.22091902095243937</v>
      </c>
      <c r="AK21" s="306"/>
      <c r="AL21" s="304">
        <v>0.2013668461506545</v>
      </c>
      <c r="AM21" s="304">
        <v>0.21966148573597535</v>
      </c>
      <c r="AN21" s="304">
        <v>9.8275612039379609E-2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8.0013909958840816</v>
      </c>
      <c r="C22" s="304">
        <f t="shared" ref="C22:C29" si="61">SUM(G22,K22,O22,S22,W22,AA22,AE22,AI22,AM22)</f>
        <v>8.4340950003736275</v>
      </c>
      <c r="D22" s="304">
        <f t="shared" ref="D22:D29" si="62">SUM(H22,L22,P22,T22,X22,AB22,AF22,AJ22,AN22)</f>
        <v>9.3561634162800615</v>
      </c>
      <c r="E22" s="304"/>
      <c r="F22" s="304">
        <v>0.4951328337910969</v>
      </c>
      <c r="G22" s="304">
        <v>0.69376850324346484</v>
      </c>
      <c r="H22" s="304">
        <v>1.0535438591574018</v>
      </c>
      <c r="I22" s="304"/>
      <c r="J22" s="304">
        <v>2.2763375746435304</v>
      </c>
      <c r="K22" s="304">
        <v>2.9393336251388762</v>
      </c>
      <c r="L22" s="304">
        <v>4.1288901315747966</v>
      </c>
      <c r="M22" s="304"/>
      <c r="N22" s="304">
        <v>2.6839573312502196</v>
      </c>
      <c r="O22" s="304">
        <v>2.5449359718226021</v>
      </c>
      <c r="P22" s="304">
        <v>2.3542403193181736</v>
      </c>
      <c r="Q22" s="306"/>
      <c r="R22" s="304">
        <v>0.25588821977082493</v>
      </c>
      <c r="S22" s="304">
        <v>0.23253778045642806</v>
      </c>
      <c r="T22" s="304">
        <v>0.20131025735203598</v>
      </c>
      <c r="U22" s="306"/>
      <c r="V22" s="304">
        <v>0.95189433454713368</v>
      </c>
      <c r="W22" s="304">
        <v>0.88310026940033526</v>
      </c>
      <c r="X22" s="304">
        <v>0.84941631416843733</v>
      </c>
      <c r="Y22" s="306"/>
      <c r="Z22" s="304">
        <v>0.57112041892081822</v>
      </c>
      <c r="AA22" s="304">
        <v>0.42393317830109473</v>
      </c>
      <c r="AB22" s="304">
        <v>0.27325673004848483</v>
      </c>
      <c r="AC22" s="306"/>
      <c r="AD22" s="304">
        <v>0.2934865975298328</v>
      </c>
      <c r="AE22" s="304">
        <v>0.22146718324075301</v>
      </c>
      <c r="AF22" s="304">
        <v>0.15900227206991518</v>
      </c>
      <c r="AG22" s="306"/>
      <c r="AH22" s="304">
        <v>0.33812223149378223</v>
      </c>
      <c r="AI22" s="304">
        <v>0.34797800576029353</v>
      </c>
      <c r="AJ22" s="304">
        <v>0.25808735763594909</v>
      </c>
      <c r="AK22" s="306"/>
      <c r="AL22" s="304">
        <v>0.13545145393684241</v>
      </c>
      <c r="AM22" s="304">
        <v>0.14704048300977821</v>
      </c>
      <c r="AN22" s="304">
        <v>7.8416174954865636E-2</v>
      </c>
    </row>
    <row r="23" spans="1:40" x14ac:dyDescent="0.2">
      <c r="A23" s="13" t="str">
        <f t="shared" si="58"/>
        <v>Associate professional occupations</v>
      </c>
      <c r="B23" s="304">
        <f t="shared" si="60"/>
        <v>5.4911959404962412</v>
      </c>
      <c r="C23" s="304">
        <f t="shared" si="61"/>
        <v>5.3773023307740289</v>
      </c>
      <c r="D23" s="304">
        <f t="shared" si="62"/>
        <v>6.0476058021143473</v>
      </c>
      <c r="E23" s="304"/>
      <c r="F23" s="304">
        <v>0.17806679484809076</v>
      </c>
      <c r="G23" s="304">
        <v>0.2426950692261764</v>
      </c>
      <c r="H23" s="304">
        <v>0.44282981497789636</v>
      </c>
      <c r="I23" s="304"/>
      <c r="J23" s="304">
        <v>0.86403570842451649</v>
      </c>
      <c r="K23" s="304">
        <v>1.0747749327692959</v>
      </c>
      <c r="L23" s="304">
        <v>1.6161389448915684</v>
      </c>
      <c r="M23" s="304"/>
      <c r="N23" s="304">
        <v>1.7412871769743814</v>
      </c>
      <c r="O23" s="304">
        <v>1.6477650331077411</v>
      </c>
      <c r="P23" s="304">
        <v>1.7039860766706252</v>
      </c>
      <c r="Q23" s="306"/>
      <c r="R23" s="304">
        <v>0.17314247255708404</v>
      </c>
      <c r="S23" s="304">
        <v>0.15771286035960852</v>
      </c>
      <c r="T23" s="304">
        <v>0.16832911006700071</v>
      </c>
      <c r="U23" s="306"/>
      <c r="V23" s="304">
        <v>0.87285999604908826</v>
      </c>
      <c r="W23" s="304">
        <v>0.88620684222113322</v>
      </c>
      <c r="X23" s="304">
        <v>1.0138657282900967</v>
      </c>
      <c r="Y23" s="306"/>
      <c r="Z23" s="304">
        <v>0.85204638860698034</v>
      </c>
      <c r="AA23" s="304">
        <v>0.62663265984434724</v>
      </c>
      <c r="AB23" s="304">
        <v>0.51539710844027709</v>
      </c>
      <c r="AC23" s="306"/>
      <c r="AD23" s="304">
        <v>0.28877688911310884</v>
      </c>
      <c r="AE23" s="304">
        <v>0.20435010276056154</v>
      </c>
      <c r="AF23" s="304">
        <v>0.12447709878317051</v>
      </c>
      <c r="AG23" s="306"/>
      <c r="AH23" s="304">
        <v>0.41408880329171888</v>
      </c>
      <c r="AI23" s="304">
        <v>0.41129454264135357</v>
      </c>
      <c r="AJ23" s="304">
        <v>0.32582195472246794</v>
      </c>
      <c r="AK23" s="306"/>
      <c r="AL23" s="304">
        <v>0.10689171063127188</v>
      </c>
      <c r="AM23" s="304">
        <v>0.1258702878438106</v>
      </c>
      <c r="AN23" s="304">
        <v>0.13675996527124387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2.2114250593131599</v>
      </c>
      <c r="C24" s="304">
        <f t="shared" si="61"/>
        <v>1.9489881168037997</v>
      </c>
      <c r="D24" s="304">
        <f t="shared" si="62"/>
        <v>1.6630961010496064</v>
      </c>
      <c r="E24" s="304"/>
      <c r="F24" s="304">
        <v>1.1844912895476012E-2</v>
      </c>
      <c r="G24" s="304">
        <v>1.3950204271279918E-2</v>
      </c>
      <c r="H24" s="304">
        <v>2.2396944416129841E-2</v>
      </c>
      <c r="I24" s="304"/>
      <c r="J24" s="304">
        <v>0.33918614326920921</v>
      </c>
      <c r="K24" s="304">
        <v>0.42623656889579881</v>
      </c>
      <c r="L24" s="304">
        <v>0.64586862538096201</v>
      </c>
      <c r="M24" s="304"/>
      <c r="N24" s="304">
        <v>0.56542237007860852</v>
      </c>
      <c r="O24" s="304">
        <v>0.51120244859214026</v>
      </c>
      <c r="P24" s="304">
        <v>0.46935900786802248</v>
      </c>
      <c r="Q24" s="306"/>
      <c r="R24" s="304">
        <v>9.4387490769687804E-2</v>
      </c>
      <c r="S24" s="304">
        <v>7.8579944323710474E-2</v>
      </c>
      <c r="T24" s="304">
        <v>5.3817835622558444E-2</v>
      </c>
      <c r="U24" s="306"/>
      <c r="V24" s="304">
        <v>0.23477032365988498</v>
      </c>
      <c r="W24" s="304">
        <v>0.19240853843596006</v>
      </c>
      <c r="X24" s="304">
        <v>0.13416421960764491</v>
      </c>
      <c r="Y24" s="306"/>
      <c r="Z24" s="304">
        <v>0.32216094612453855</v>
      </c>
      <c r="AA24" s="304">
        <v>0.23697669645661751</v>
      </c>
      <c r="AB24" s="304">
        <v>0.11624956871451586</v>
      </c>
      <c r="AC24" s="306"/>
      <c r="AD24" s="304">
        <v>0.23818129007287328</v>
      </c>
      <c r="AE24" s="304">
        <v>0.15869237488884577</v>
      </c>
      <c r="AF24" s="304">
        <v>6.3273248161492726E-2</v>
      </c>
      <c r="AG24" s="306"/>
      <c r="AH24" s="304">
        <v>0.293121710810409</v>
      </c>
      <c r="AI24" s="304">
        <v>0.22418914578790086</v>
      </c>
      <c r="AJ24" s="304">
        <v>8.5469024684782055E-2</v>
      </c>
      <c r="AK24" s="306"/>
      <c r="AL24" s="304">
        <v>0.11234987163247255</v>
      </c>
      <c r="AM24" s="304">
        <v>0.10675219515154573</v>
      </c>
      <c r="AN24" s="304">
        <v>7.2497626593497816E-2</v>
      </c>
    </row>
    <row r="25" spans="1:40" x14ac:dyDescent="0.2">
      <c r="A25" s="13" t="str">
        <f t="shared" si="58"/>
        <v>Skilled trades occupations</v>
      </c>
      <c r="B25" s="304">
        <f t="shared" si="60"/>
        <v>3.9137307790605953</v>
      </c>
      <c r="C25" s="304">
        <f t="shared" si="61"/>
        <v>4.0152552102115582</v>
      </c>
      <c r="D25" s="304">
        <f t="shared" si="62"/>
        <v>4.0029405939443397</v>
      </c>
      <c r="E25" s="304"/>
      <c r="F25" s="304">
        <v>5.1042961397027152E-2</v>
      </c>
      <c r="G25" s="304">
        <v>9.1370643691438172E-2</v>
      </c>
      <c r="H25" s="304">
        <v>0.19517861591928992</v>
      </c>
      <c r="I25" s="304"/>
      <c r="J25" s="304">
        <v>0.35783121287811992</v>
      </c>
      <c r="K25" s="304">
        <v>0.58301112892973816</v>
      </c>
      <c r="L25" s="304">
        <v>0.94545045909894543</v>
      </c>
      <c r="M25" s="304"/>
      <c r="N25" s="304">
        <v>0.54636910596346766</v>
      </c>
      <c r="O25" s="304">
        <v>0.6693061486864309</v>
      </c>
      <c r="P25" s="304">
        <v>0.78319360067653709</v>
      </c>
      <c r="Q25" s="306"/>
      <c r="R25" s="304">
        <v>0.1062433553549605</v>
      </c>
      <c r="S25" s="304">
        <v>0.11025331271346435</v>
      </c>
      <c r="T25" s="304">
        <v>0.10715632824065935</v>
      </c>
      <c r="U25" s="306"/>
      <c r="V25" s="304">
        <v>0.47501905110071485</v>
      </c>
      <c r="W25" s="304">
        <v>0.55128940921709479</v>
      </c>
      <c r="X25" s="304">
        <v>0.70157483549389388</v>
      </c>
      <c r="Y25" s="306"/>
      <c r="Z25" s="304">
        <v>1.2001967708715617</v>
      </c>
      <c r="AA25" s="304">
        <v>0.84172504663169301</v>
      </c>
      <c r="AB25" s="304">
        <v>0.47811888085682092</v>
      </c>
      <c r="AC25" s="306"/>
      <c r="AD25" s="304">
        <v>0.54891726062663704</v>
      </c>
      <c r="AE25" s="304">
        <v>0.47585712612088965</v>
      </c>
      <c r="AF25" s="304">
        <v>0.21637282619379383</v>
      </c>
      <c r="AG25" s="306"/>
      <c r="AH25" s="304">
        <v>0.48042332655460401</v>
      </c>
      <c r="AI25" s="304">
        <v>0.52029279411323659</v>
      </c>
      <c r="AJ25" s="304">
        <v>0.50956701891374312</v>
      </c>
      <c r="AK25" s="306"/>
      <c r="AL25" s="304">
        <v>0.14768773431350246</v>
      </c>
      <c r="AM25" s="304">
        <v>0.17214960010757308</v>
      </c>
      <c r="AN25" s="304">
        <v>6.6328028550655199E-2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0.65326863681276337</v>
      </c>
      <c r="C26" s="304">
        <f t="shared" si="61"/>
        <v>0.76290619163770002</v>
      </c>
      <c r="D26" s="304">
        <f t="shared" si="62"/>
        <v>0.97024395105147487</v>
      </c>
      <c r="E26" s="304"/>
      <c r="F26" s="304">
        <v>1.644191105976528E-2</v>
      </c>
      <c r="G26" s="304">
        <v>2.3516468326077747E-2</v>
      </c>
      <c r="H26" s="304">
        <v>4.2970502394366727E-2</v>
      </c>
      <c r="I26" s="304"/>
      <c r="J26" s="304">
        <v>0.10406846650274737</v>
      </c>
      <c r="K26" s="304">
        <v>0.15639805337418658</v>
      </c>
      <c r="L26" s="304">
        <v>0.28062888574126554</v>
      </c>
      <c r="M26" s="304"/>
      <c r="N26" s="304">
        <v>0.10857197769075874</v>
      </c>
      <c r="O26" s="304">
        <v>0.11464014855742199</v>
      </c>
      <c r="P26" s="304">
        <v>0.11615727105623554</v>
      </c>
      <c r="Q26" s="306"/>
      <c r="R26" s="304">
        <v>3.0372471515094278E-2</v>
      </c>
      <c r="S26" s="304">
        <v>2.922846062095294E-2</v>
      </c>
      <c r="T26" s="304">
        <v>2.8295186137810659E-2</v>
      </c>
      <c r="U26" s="306"/>
      <c r="V26" s="304">
        <v>3.4218418834263895E-2</v>
      </c>
      <c r="W26" s="304">
        <v>3.8448506207000709E-2</v>
      </c>
      <c r="X26" s="304">
        <v>4.1166281487038291E-2</v>
      </c>
      <c r="Y26" s="306"/>
      <c r="Z26" s="304">
        <v>0.1436271119875846</v>
      </c>
      <c r="AA26" s="304">
        <v>0.14435341089510673</v>
      </c>
      <c r="AB26" s="304">
        <v>0.14963207411037718</v>
      </c>
      <c r="AC26" s="306"/>
      <c r="AD26" s="304">
        <v>8.3659862407214639E-2</v>
      </c>
      <c r="AE26" s="304">
        <v>9.8036579383883299E-2</v>
      </c>
      <c r="AF26" s="304">
        <v>0.10285992834007165</v>
      </c>
      <c r="AG26" s="306"/>
      <c r="AH26" s="304">
        <v>9.0704498274638376E-2</v>
      </c>
      <c r="AI26" s="304">
        <v>0.10704913856074758</v>
      </c>
      <c r="AJ26" s="304">
        <v>0.14337388552734751</v>
      </c>
      <c r="AK26" s="306"/>
      <c r="AL26" s="304">
        <v>4.1603918540696186E-2</v>
      </c>
      <c r="AM26" s="304">
        <v>5.1235425712322369E-2</v>
      </c>
      <c r="AN26" s="304">
        <v>6.5159936256961842E-2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1.3294393684480579</v>
      </c>
      <c r="C27" s="304">
        <f t="shared" si="61"/>
        <v>1.3619585950834767</v>
      </c>
      <c r="D27" s="304">
        <f t="shared" si="62"/>
        <v>1.4392892458701763</v>
      </c>
      <c r="E27" s="304"/>
      <c r="F27" s="304">
        <v>3.2049902558284951E-2</v>
      </c>
      <c r="G27" s="304">
        <v>4.0300141417906624E-2</v>
      </c>
      <c r="H27" s="304">
        <v>6.7673751782740793E-2</v>
      </c>
      <c r="I27" s="304"/>
      <c r="J27" s="304">
        <v>0.12706656893134771</v>
      </c>
      <c r="K27" s="304">
        <v>0.17434514183577723</v>
      </c>
      <c r="L27" s="304">
        <v>0.28220929367753272</v>
      </c>
      <c r="M27" s="304"/>
      <c r="N27" s="304">
        <v>0.2309600983824425</v>
      </c>
      <c r="O27" s="304">
        <v>0.24123719971655372</v>
      </c>
      <c r="P27" s="304">
        <v>0.25984476921994337</v>
      </c>
      <c r="Q27" s="306"/>
      <c r="R27" s="304">
        <v>0.13716744438798975</v>
      </c>
      <c r="S27" s="304">
        <v>0.14516312476451546</v>
      </c>
      <c r="T27" s="304">
        <v>0.1699456567560344</v>
      </c>
      <c r="U27" s="306"/>
      <c r="V27" s="304">
        <v>9.163590098420335E-2</v>
      </c>
      <c r="W27" s="304">
        <v>9.6202907527986381E-2</v>
      </c>
      <c r="X27" s="304">
        <v>9.9287718714205414E-2</v>
      </c>
      <c r="Y27" s="306"/>
      <c r="Z27" s="304">
        <v>0.27561439127672899</v>
      </c>
      <c r="AA27" s="304">
        <v>0.29745302213600627</v>
      </c>
      <c r="AB27" s="304">
        <v>0.31417407281964327</v>
      </c>
      <c r="AC27" s="306"/>
      <c r="AD27" s="304">
        <v>0.16861765829531294</v>
      </c>
      <c r="AE27" s="304">
        <v>0.14582508588450754</v>
      </c>
      <c r="AF27" s="304">
        <v>9.8267612091786805E-2</v>
      </c>
      <c r="AG27" s="306"/>
      <c r="AH27" s="304">
        <v>0.19982459800761795</v>
      </c>
      <c r="AI27" s="304">
        <v>0.16727101839460359</v>
      </c>
      <c r="AJ27" s="304">
        <v>0.12578597844068401</v>
      </c>
      <c r="AK27" s="306"/>
      <c r="AL27" s="304">
        <v>6.6502805624129649E-2</v>
      </c>
      <c r="AM27" s="304">
        <v>5.4160953405619751E-2</v>
      </c>
      <c r="AN27" s="304">
        <v>2.2100392367605484E-2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3.1310953786043387</v>
      </c>
      <c r="C28" s="304">
        <f t="shared" si="61"/>
        <v>3.3348840478248016</v>
      </c>
      <c r="D28" s="304">
        <f t="shared" si="62"/>
        <v>3.5637378791136358</v>
      </c>
      <c r="E28" s="304"/>
      <c r="F28" s="304">
        <v>4.0829101080119623E-4</v>
      </c>
      <c r="G28" s="304">
        <v>8.4949182223596862E-4</v>
      </c>
      <c r="H28" s="304">
        <v>2.3745726015746687E-3</v>
      </c>
      <c r="I28" s="304"/>
      <c r="J28" s="304">
        <v>0.16728382466661729</v>
      </c>
      <c r="K28" s="304">
        <v>0.28264435711388852</v>
      </c>
      <c r="L28" s="304">
        <v>0.56383414586647196</v>
      </c>
      <c r="M28" s="304"/>
      <c r="N28" s="304">
        <v>0.13654732048272405</v>
      </c>
      <c r="O28" s="304">
        <v>0.16494371625848372</v>
      </c>
      <c r="P28" s="304">
        <v>0.20282609334825669</v>
      </c>
      <c r="Q28" s="306"/>
      <c r="R28" s="304">
        <v>0.10051952933259935</v>
      </c>
      <c r="S28" s="304">
        <v>0.11478813736259733</v>
      </c>
      <c r="T28" s="304">
        <v>0.14483780781479544</v>
      </c>
      <c r="U28" s="306"/>
      <c r="V28" s="304">
        <v>8.9549906895570228E-2</v>
      </c>
      <c r="W28" s="304">
        <v>0.10664861147198877</v>
      </c>
      <c r="X28" s="304">
        <v>0.12112972253631438</v>
      </c>
      <c r="Y28" s="306"/>
      <c r="Z28" s="304">
        <v>0.78514079839866924</v>
      </c>
      <c r="AA28" s="304">
        <v>0.77265207742433029</v>
      </c>
      <c r="AB28" s="304">
        <v>0.87797135296265572</v>
      </c>
      <c r="AC28" s="306"/>
      <c r="AD28" s="304">
        <v>1.031677772817116</v>
      </c>
      <c r="AE28" s="304">
        <v>1.1738466610891602</v>
      </c>
      <c r="AF28" s="304">
        <v>1.3091807884226714</v>
      </c>
      <c r="AG28" s="306"/>
      <c r="AH28" s="304">
        <v>0.40317076066731761</v>
      </c>
      <c r="AI28" s="304">
        <v>0.33916008657297414</v>
      </c>
      <c r="AJ28" s="304">
        <v>0.22373490983705566</v>
      </c>
      <c r="AK28" s="306"/>
      <c r="AL28" s="304">
        <v>0.41679717433292351</v>
      </c>
      <c r="AM28" s="304">
        <v>0.37935090870914223</v>
      </c>
      <c r="AN28" s="304">
        <v>0.11784848572384016</v>
      </c>
    </row>
    <row r="29" spans="1:40" x14ac:dyDescent="0.2">
      <c r="A29" s="13" t="str">
        <f t="shared" si="58"/>
        <v>Elementary occupations</v>
      </c>
      <c r="B29" s="304">
        <f t="shared" si="60"/>
        <v>2.8677282497531449</v>
      </c>
      <c r="C29" s="304">
        <f t="shared" si="61"/>
        <v>2.989535021056938</v>
      </c>
      <c r="D29" s="304">
        <f t="shared" si="62"/>
        <v>2.9983024383623502</v>
      </c>
      <c r="E29" s="304"/>
      <c r="F29" s="304">
        <v>3.3348002275901037E-4</v>
      </c>
      <c r="G29" s="304">
        <v>4.462772733294304E-4</v>
      </c>
      <c r="H29" s="304">
        <v>8.3592553629062926E-4</v>
      </c>
      <c r="I29" s="304"/>
      <c r="J29" s="304">
        <v>3.9349705118836557E-2</v>
      </c>
      <c r="K29" s="304">
        <v>4.9574608326004167E-2</v>
      </c>
      <c r="L29" s="304">
        <v>7.972889275310735E-2</v>
      </c>
      <c r="M29" s="304"/>
      <c r="N29" s="304">
        <v>1.1244807857930762E-2</v>
      </c>
      <c r="O29" s="304">
        <v>8.8826087793857696E-3</v>
      </c>
      <c r="P29" s="304">
        <v>6.9592236969559223E-3</v>
      </c>
      <c r="Q29" s="306"/>
      <c r="R29" s="304">
        <v>5.4471426685311708E-3</v>
      </c>
      <c r="S29" s="304">
        <v>4.5195438372519093E-3</v>
      </c>
      <c r="T29" s="304">
        <v>3.7735003093952702E-3</v>
      </c>
      <c r="U29" s="306"/>
      <c r="V29" s="304">
        <v>1.9339987906374183E-2</v>
      </c>
      <c r="W29" s="304">
        <v>2.1022533014732368E-2</v>
      </c>
      <c r="X29" s="304">
        <v>2.9888105376469618E-2</v>
      </c>
      <c r="Y29" s="306"/>
      <c r="Z29" s="304">
        <v>0.3751708009354055</v>
      </c>
      <c r="AA29" s="304">
        <v>0.27712078238130017</v>
      </c>
      <c r="AB29" s="304">
        <v>0.19861054297619479</v>
      </c>
      <c r="AC29" s="306"/>
      <c r="AD29" s="304">
        <v>1.1838358609931656</v>
      </c>
      <c r="AE29" s="304">
        <v>1.3215662843079774</v>
      </c>
      <c r="AF29" s="304">
        <v>1.3375015456230452</v>
      </c>
      <c r="AG29" s="306"/>
      <c r="AH29" s="304">
        <v>1.1484300885549783</v>
      </c>
      <c r="AI29" s="304">
        <v>1.253482614384015</v>
      </c>
      <c r="AJ29" s="304">
        <v>1.3205977040395174</v>
      </c>
      <c r="AK29" s="306"/>
      <c r="AL29" s="304">
        <v>8.4576375695163991E-2</v>
      </c>
      <c r="AM29" s="304">
        <v>5.2919768752941833E-2</v>
      </c>
      <c r="AN29" s="304">
        <v>2.0406998051374123E-2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146.28700000000023</v>
      </c>
      <c r="C32" s="305">
        <f>SUM(C33:C41)</f>
        <v>143.13199999999983</v>
      </c>
      <c r="D32" s="305">
        <f>SUM(D33:D41)</f>
        <v>132.73300000000003</v>
      </c>
      <c r="E32" s="304"/>
      <c r="F32" s="305">
        <f>SUM(F33:F41)</f>
        <v>2.9985180141362395</v>
      </c>
      <c r="G32" s="305">
        <f>SUM(G33:G41)</f>
        <v>3.9158544291103303</v>
      </c>
      <c r="H32" s="305">
        <f>SUM(H33:H41)</f>
        <v>5.3035144765873508</v>
      </c>
      <c r="I32" s="304"/>
      <c r="J32" s="305">
        <f>SUM(J33:J41)</f>
        <v>21.289500770639847</v>
      </c>
      <c r="K32" s="305">
        <f>SUM(K33:K41)</f>
        <v>28.547318535837398</v>
      </c>
      <c r="L32" s="305">
        <f>SUM(L33:L41)</f>
        <v>41.753464398819375</v>
      </c>
      <c r="M32" s="304"/>
      <c r="N32" s="305">
        <f>SUM(N33:N41)</f>
        <v>32.948650593297799</v>
      </c>
      <c r="O32" s="305">
        <f>SUM(O33:O41)</f>
        <v>31.583101717578085</v>
      </c>
      <c r="P32" s="305">
        <f>SUM(P33:P41)</f>
        <v>28.004944335298255</v>
      </c>
      <c r="Q32" s="306"/>
      <c r="R32" s="305">
        <f>SUM(R33:R41)</f>
        <v>9.0232385569853104</v>
      </c>
      <c r="S32" s="305">
        <f>SUM(S33:S41)</f>
        <v>8.9185785428573077</v>
      </c>
      <c r="T32" s="305">
        <f>SUM(T33:T41)</f>
        <v>8.4543693761199901</v>
      </c>
      <c r="U32" s="306"/>
      <c r="V32" s="305">
        <f>SUM(V33:V41)</f>
        <v>15.806744852545007</v>
      </c>
      <c r="W32" s="305">
        <f>SUM(W33:W41)</f>
        <v>15.40900450950887</v>
      </c>
      <c r="X32" s="305">
        <f>SUM(X33:X41)</f>
        <v>14.321031654570625</v>
      </c>
      <c r="Y32" s="306"/>
      <c r="Z32" s="305">
        <f>SUM(Z33:Z41)</f>
        <v>22.529044660274913</v>
      </c>
      <c r="AA32" s="305">
        <f>SUM(AA33:AA41)</f>
        <v>18.246943645140902</v>
      </c>
      <c r="AB32" s="305">
        <f>SUM(AB33:AB41)</f>
        <v>12.145414579303925</v>
      </c>
      <c r="AC32" s="306"/>
      <c r="AD32" s="305">
        <f>SUM(AD33:AD41)</f>
        <v>17.437452596419423</v>
      </c>
      <c r="AE32" s="305">
        <f>SUM(AE33:AE41)</f>
        <v>15.757281386411295</v>
      </c>
      <c r="AF32" s="305">
        <f>SUM(AF33:AF41)</f>
        <v>9.5646886421195347</v>
      </c>
      <c r="AG32" s="306"/>
      <c r="AH32" s="305">
        <f>SUM(AH33:AH41)</f>
        <v>18.496931039965627</v>
      </c>
      <c r="AI32" s="305">
        <f>SUM(AI33:AI41)</f>
        <v>15.954734949957079</v>
      </c>
      <c r="AJ32" s="305">
        <f>SUM(AJ33:AJ41)</f>
        <v>10.628590172710428</v>
      </c>
      <c r="AK32" s="306"/>
      <c r="AL32" s="305">
        <f>SUM(AL33:AL41)</f>
        <v>5.7569189157360849</v>
      </c>
      <c r="AM32" s="305">
        <f>SUM(AM33:AM41)</f>
        <v>4.7991822835985367</v>
      </c>
      <c r="AN32" s="305">
        <f>SUM(AN33:AN41)</f>
        <v>2.5569823644705441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25.588632709428182</v>
      </c>
      <c r="C33" s="304">
        <f t="shared" ref="C33:C41" si="64">SUM(G33,K33,O33,S33,W33,AA33,AE33,AI33,AM33)</f>
        <v>24.698534329352189</v>
      </c>
      <c r="D33" s="304">
        <f t="shared" ref="D33:D40" si="65">SUM(H33,L33,P33,T33,X33,AB33,AF33,AJ33,AN33)</f>
        <v>24.430576309259234</v>
      </c>
      <c r="E33" s="304"/>
      <c r="F33" s="304">
        <v>0.56590031324284884</v>
      </c>
      <c r="G33" s="304">
        <v>0.68040513361669563</v>
      </c>
      <c r="H33" s="304">
        <v>0.94146162926148969</v>
      </c>
      <c r="I33" s="304"/>
      <c r="J33" s="304">
        <v>4.3044559614937032</v>
      </c>
      <c r="K33" s="304">
        <v>5.7948166292979648</v>
      </c>
      <c r="L33" s="304">
        <v>8.655055779682808</v>
      </c>
      <c r="M33" s="304"/>
      <c r="N33" s="304">
        <v>8.501456045510654</v>
      </c>
      <c r="O33" s="304">
        <v>8.0376214333747313</v>
      </c>
      <c r="P33" s="304">
        <v>7.3360806130020757</v>
      </c>
      <c r="Q33" s="306"/>
      <c r="R33" s="304">
        <v>1.8500937714977126</v>
      </c>
      <c r="S33" s="304">
        <v>1.7446945918131347</v>
      </c>
      <c r="T33" s="304">
        <v>1.5910159628900278</v>
      </c>
      <c r="U33" s="306"/>
      <c r="V33" s="304">
        <v>3.6505170069868869</v>
      </c>
      <c r="W33" s="304">
        <v>3.2783077731711492</v>
      </c>
      <c r="X33" s="304">
        <v>2.8647718009795229</v>
      </c>
      <c r="Y33" s="306"/>
      <c r="Z33" s="304">
        <v>2.5812292937364298</v>
      </c>
      <c r="AA33" s="304">
        <v>1.7773393594108282</v>
      </c>
      <c r="AB33" s="304">
        <v>0.98724533739094544</v>
      </c>
      <c r="AC33" s="306"/>
      <c r="AD33" s="304">
        <v>1.9406111222024125</v>
      </c>
      <c r="AE33" s="304">
        <v>1.6205080722245531</v>
      </c>
      <c r="AF33" s="304">
        <v>0.85621923798368016</v>
      </c>
      <c r="AG33" s="306"/>
      <c r="AH33" s="304">
        <v>1.6000301630192337</v>
      </c>
      <c r="AI33" s="304">
        <v>1.2020019214180204</v>
      </c>
      <c r="AJ33" s="304">
        <v>0.77172258341893418</v>
      </c>
      <c r="AK33" s="306"/>
      <c r="AL33" s="304">
        <v>0.59433903173830027</v>
      </c>
      <c r="AM33" s="304">
        <v>0.56283941502510904</v>
      </c>
      <c r="AN33" s="304">
        <v>0.42700336464974931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27.04844268924748</v>
      </c>
      <c r="C34" s="304">
        <f t="shared" si="64"/>
        <v>28.461781243576389</v>
      </c>
      <c r="D34" s="304">
        <f t="shared" si="65"/>
        <v>28.15124081576645</v>
      </c>
      <c r="E34" s="304"/>
      <c r="F34" s="304">
        <v>1.4463728712569932</v>
      </c>
      <c r="G34" s="304">
        <v>1.9722863877957086</v>
      </c>
      <c r="H34" s="304">
        <v>2.5958655919877822</v>
      </c>
      <c r="I34" s="304"/>
      <c r="J34" s="304">
        <v>7.0579784976636946</v>
      </c>
      <c r="K34" s="304">
        <v>9.5063281321073916</v>
      </c>
      <c r="L34" s="304">
        <v>12.964195515273953</v>
      </c>
      <c r="M34" s="304"/>
      <c r="N34" s="304">
        <v>8.1421070448121</v>
      </c>
      <c r="O34" s="304">
        <v>7.5557401831407738</v>
      </c>
      <c r="P34" s="304">
        <v>5.747741887313059</v>
      </c>
      <c r="Q34" s="306"/>
      <c r="R34" s="304">
        <v>1.2689505590535863</v>
      </c>
      <c r="S34" s="304">
        <v>1.2335780999959549</v>
      </c>
      <c r="T34" s="304">
        <v>1.0821544972186439</v>
      </c>
      <c r="U34" s="306"/>
      <c r="V34" s="304">
        <v>3.3347589232740602</v>
      </c>
      <c r="W34" s="304">
        <v>3.1791747975977929</v>
      </c>
      <c r="X34" s="304">
        <v>2.6866144716785829</v>
      </c>
      <c r="Y34" s="306"/>
      <c r="Z34" s="304">
        <v>2.9694851362779446</v>
      </c>
      <c r="AA34" s="304">
        <v>2.4879815138497565</v>
      </c>
      <c r="AB34" s="304">
        <v>1.6759758622223637</v>
      </c>
      <c r="AC34" s="306"/>
      <c r="AD34" s="304">
        <v>1.314714875349148</v>
      </c>
      <c r="AE34" s="304">
        <v>1.1016762246862071</v>
      </c>
      <c r="AF34" s="304">
        <v>0.43165150680071657</v>
      </c>
      <c r="AG34" s="306"/>
      <c r="AH34" s="304">
        <v>1.1724830739386178</v>
      </c>
      <c r="AI34" s="304">
        <v>1.030138615797709</v>
      </c>
      <c r="AJ34" s="304">
        <v>0.58976892258995417</v>
      </c>
      <c r="AK34" s="306"/>
      <c r="AL34" s="304">
        <v>0.34159170762133717</v>
      </c>
      <c r="AM34" s="304">
        <v>0.39487728860509202</v>
      </c>
      <c r="AN34" s="304">
        <v>0.37727256068139914</v>
      </c>
    </row>
    <row r="35" spans="1:40" x14ac:dyDescent="0.2">
      <c r="A35" s="13" t="str">
        <f t="shared" si="63"/>
        <v>Associate professional occupations</v>
      </c>
      <c r="B35" s="304">
        <f t="shared" si="66"/>
        <v>26.199102241237256</v>
      </c>
      <c r="C35" s="304">
        <f t="shared" si="64"/>
        <v>24.725395706402118</v>
      </c>
      <c r="D35" s="304">
        <f t="shared" si="65"/>
        <v>23.746844872983026</v>
      </c>
      <c r="E35" s="304"/>
      <c r="F35" s="304">
        <v>0.59029687540018227</v>
      </c>
      <c r="G35" s="304">
        <v>0.71599181367114118</v>
      </c>
      <c r="H35" s="304">
        <v>0.98709499100367848</v>
      </c>
      <c r="I35" s="304"/>
      <c r="J35" s="304">
        <v>5.233798965067618</v>
      </c>
      <c r="K35" s="304">
        <v>6.3328063501692125</v>
      </c>
      <c r="L35" s="304">
        <v>8.8438860657220015</v>
      </c>
      <c r="M35" s="304"/>
      <c r="N35" s="304">
        <v>8.2830790874617932</v>
      </c>
      <c r="O35" s="304">
        <v>7.5202341809483331</v>
      </c>
      <c r="P35" s="304">
        <v>6.3724358368219116</v>
      </c>
      <c r="Q35" s="306"/>
      <c r="R35" s="304">
        <v>2.0482145415618569</v>
      </c>
      <c r="S35" s="304">
        <v>2.0327365753566649</v>
      </c>
      <c r="T35" s="304">
        <v>1.9581140784510276</v>
      </c>
      <c r="U35" s="306"/>
      <c r="V35" s="304">
        <v>2.4819933097818403</v>
      </c>
      <c r="W35" s="304">
        <v>2.249742637257389</v>
      </c>
      <c r="X35" s="304">
        <v>2.1020031181067473</v>
      </c>
      <c r="Y35" s="306"/>
      <c r="Z35" s="304">
        <v>3.8239410453304279</v>
      </c>
      <c r="AA35" s="304">
        <v>3.0327613626272831</v>
      </c>
      <c r="AB35" s="304">
        <v>1.9747344868723342</v>
      </c>
      <c r="AC35" s="306"/>
      <c r="AD35" s="304">
        <v>2.0576112549335592</v>
      </c>
      <c r="AE35" s="304">
        <v>1.6979733389186975</v>
      </c>
      <c r="AF35" s="304">
        <v>0.87773434842963094</v>
      </c>
      <c r="AG35" s="306"/>
      <c r="AH35" s="304">
        <v>1.4148277491440713</v>
      </c>
      <c r="AI35" s="304">
        <v>0.88742483694398688</v>
      </c>
      <c r="AJ35" s="304">
        <v>0.46619153219314508</v>
      </c>
      <c r="AK35" s="306"/>
      <c r="AL35" s="304">
        <v>0.26533941255590854</v>
      </c>
      <c r="AM35" s="304">
        <v>0.25572461050941264</v>
      </c>
      <c r="AN35" s="304">
        <v>0.16465041538254724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12.628978665712429</v>
      </c>
      <c r="C36" s="304">
        <f t="shared" si="64"/>
        <v>11.435767620685739</v>
      </c>
      <c r="D36" s="304">
        <f t="shared" si="65"/>
        <v>9.8218718794414457</v>
      </c>
      <c r="E36" s="304"/>
      <c r="F36" s="304">
        <v>8.1284270653681934E-2</v>
      </c>
      <c r="G36" s="304">
        <v>0.10709345697352324</v>
      </c>
      <c r="H36" s="304">
        <v>0.16571497236201083</v>
      </c>
      <c r="I36" s="304"/>
      <c r="J36" s="304">
        <v>1.4153298695361241</v>
      </c>
      <c r="K36" s="304">
        <v>1.8059081195147133</v>
      </c>
      <c r="L36" s="304">
        <v>2.8568598925665607</v>
      </c>
      <c r="M36" s="304"/>
      <c r="N36" s="304">
        <v>2.1921947648118771</v>
      </c>
      <c r="O36" s="304">
        <v>2.0771572291384977</v>
      </c>
      <c r="P36" s="304">
        <v>1.938227885790446</v>
      </c>
      <c r="Q36" s="306"/>
      <c r="R36" s="304">
        <v>1.2476989212419263</v>
      </c>
      <c r="S36" s="304">
        <v>1.221946411142234</v>
      </c>
      <c r="T36" s="304">
        <v>1.1910944927565741</v>
      </c>
      <c r="U36" s="306"/>
      <c r="V36" s="304">
        <v>1.5242707373240132</v>
      </c>
      <c r="W36" s="304">
        <v>1.4614589003561711</v>
      </c>
      <c r="X36" s="304">
        <v>1.5140539056535522</v>
      </c>
      <c r="Y36" s="306"/>
      <c r="Z36" s="304">
        <v>2.1122995417101702</v>
      </c>
      <c r="AA36" s="304">
        <v>1.7639606011092814</v>
      </c>
      <c r="AB36" s="304">
        <v>1.1693441516089464</v>
      </c>
      <c r="AC36" s="306"/>
      <c r="AD36" s="304">
        <v>2.2286126864553411</v>
      </c>
      <c r="AE36" s="304">
        <v>1.7264045455265389</v>
      </c>
      <c r="AF36" s="304">
        <v>0.69488007158645959</v>
      </c>
      <c r="AG36" s="306"/>
      <c r="AH36" s="304">
        <v>1.6347310186708184</v>
      </c>
      <c r="AI36" s="304">
        <v>1.127890656483004</v>
      </c>
      <c r="AJ36" s="304">
        <v>0.24510649268069137</v>
      </c>
      <c r="AK36" s="306"/>
      <c r="AL36" s="304">
        <v>0.1925568553084773</v>
      </c>
      <c r="AM36" s="304">
        <v>0.14394770044177677</v>
      </c>
      <c r="AN36" s="304">
        <v>4.6590014436206063E-2</v>
      </c>
    </row>
    <row r="37" spans="1:40" x14ac:dyDescent="0.2">
      <c r="A37" s="13" t="str">
        <f t="shared" si="63"/>
        <v>Skilled trades occupations</v>
      </c>
      <c r="B37" s="304">
        <f t="shared" si="66"/>
        <v>22.81168782754651</v>
      </c>
      <c r="C37" s="304">
        <f t="shared" si="64"/>
        <v>21.670944664740283</v>
      </c>
      <c r="D37" s="304">
        <f t="shared" si="65"/>
        <v>17.822776896545346</v>
      </c>
      <c r="E37" s="304"/>
      <c r="F37" s="304">
        <v>0.17520058124830257</v>
      </c>
      <c r="G37" s="304">
        <v>0.25166971189126058</v>
      </c>
      <c r="H37" s="304">
        <v>0.33475485107883474</v>
      </c>
      <c r="I37" s="304"/>
      <c r="J37" s="304">
        <v>1.51606910123948</v>
      </c>
      <c r="K37" s="304">
        <v>2.4286167323326344</v>
      </c>
      <c r="L37" s="304">
        <v>4.116627160913759</v>
      </c>
      <c r="M37" s="304"/>
      <c r="N37" s="304">
        <v>2.6490561972105557</v>
      </c>
      <c r="O37" s="304">
        <v>2.9504710949589561</v>
      </c>
      <c r="P37" s="304">
        <v>3.0078132229755958</v>
      </c>
      <c r="Q37" s="306"/>
      <c r="R37" s="304">
        <v>1.0887667588370484</v>
      </c>
      <c r="S37" s="304">
        <v>1.1313494418675085</v>
      </c>
      <c r="T37" s="304">
        <v>1.1299678827987878</v>
      </c>
      <c r="U37" s="306"/>
      <c r="V37" s="304">
        <v>2.2925085238899507</v>
      </c>
      <c r="W37" s="304">
        <v>2.3489160715137767</v>
      </c>
      <c r="X37" s="304">
        <v>2.2673154422023587</v>
      </c>
      <c r="Y37" s="306"/>
      <c r="Z37" s="304">
        <v>5.9308870375885405</v>
      </c>
      <c r="AA37" s="304">
        <v>4.4567621427360189</v>
      </c>
      <c r="AB37" s="304">
        <v>2.6413759848523277</v>
      </c>
      <c r="AC37" s="306"/>
      <c r="AD37" s="304">
        <v>3.9509177623402589</v>
      </c>
      <c r="AE37" s="304">
        <v>3.6128023412661037</v>
      </c>
      <c r="AF37" s="304">
        <v>1.9727993508721928</v>
      </c>
      <c r="AG37" s="306"/>
      <c r="AH37" s="304">
        <v>3.7185722907121126</v>
      </c>
      <c r="AI37" s="304">
        <v>3.3230789216089018</v>
      </c>
      <c r="AJ37" s="304">
        <v>2.0055657633794923</v>
      </c>
      <c r="AK37" s="306"/>
      <c r="AL37" s="304">
        <v>1.4897095744802573</v>
      </c>
      <c r="AM37" s="304">
        <v>1.167278206565121</v>
      </c>
      <c r="AN37" s="304">
        <v>0.34655723747199346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2.1684421965194551</v>
      </c>
      <c r="C38" s="304">
        <f t="shared" si="64"/>
        <v>2.3056813984244484</v>
      </c>
      <c r="D38" s="304">
        <f t="shared" si="65"/>
        <v>2.2343611994761829</v>
      </c>
      <c r="E38" s="304"/>
      <c r="F38" s="304">
        <v>4.4401021549911331E-2</v>
      </c>
      <c r="G38" s="304">
        <v>4.9846381129862782E-2</v>
      </c>
      <c r="H38" s="304">
        <v>6.3101782473173398E-2</v>
      </c>
      <c r="I38" s="304"/>
      <c r="J38" s="304">
        <v>8.0335247196713158E-2</v>
      </c>
      <c r="K38" s="304">
        <v>0.1192235081998744</v>
      </c>
      <c r="L38" s="304">
        <v>0.17749222738750584</v>
      </c>
      <c r="M38" s="304"/>
      <c r="N38" s="304">
        <v>0.28020439146718362</v>
      </c>
      <c r="O38" s="304">
        <v>0.25912007932055636</v>
      </c>
      <c r="P38" s="304">
        <v>0.21756222090658825</v>
      </c>
      <c r="Q38" s="306"/>
      <c r="R38" s="304">
        <v>8.5501365968350201E-2</v>
      </c>
      <c r="S38" s="304">
        <v>7.6578206928265946E-2</v>
      </c>
      <c r="T38" s="304">
        <v>6.6047632234747383E-2</v>
      </c>
      <c r="U38" s="306"/>
      <c r="V38" s="304">
        <v>0.27802636954225102</v>
      </c>
      <c r="W38" s="304">
        <v>0.29821878629371662</v>
      </c>
      <c r="X38" s="304">
        <v>0.30929802334575568</v>
      </c>
      <c r="Y38" s="306"/>
      <c r="Z38" s="304">
        <v>0.27678427917761161</v>
      </c>
      <c r="AA38" s="304">
        <v>0.26514458158423371</v>
      </c>
      <c r="AB38" s="304">
        <v>0.20575788886141463</v>
      </c>
      <c r="AC38" s="306"/>
      <c r="AD38" s="304">
        <v>0.3190696660006157</v>
      </c>
      <c r="AE38" s="304">
        <v>0.3274090123617312</v>
      </c>
      <c r="AF38" s="304">
        <v>0.26231189784370923</v>
      </c>
      <c r="AG38" s="306"/>
      <c r="AH38" s="304">
        <v>0.68333923595931845</v>
      </c>
      <c r="AI38" s="304">
        <v>0.78335120657475643</v>
      </c>
      <c r="AJ38" s="304">
        <v>0.82935830978234948</v>
      </c>
      <c r="AK38" s="306"/>
      <c r="AL38" s="304">
        <v>0.12078061965749987</v>
      </c>
      <c r="AM38" s="304">
        <v>0.12678963603145052</v>
      </c>
      <c r="AN38" s="304">
        <v>0.10343121664093896</v>
      </c>
    </row>
    <row r="39" spans="1:40" x14ac:dyDescent="0.2">
      <c r="A39" s="13" t="str">
        <f t="shared" si="63"/>
        <v>Sales and customer service occupations</v>
      </c>
      <c r="B39" s="304">
        <f t="shared" si="66"/>
        <v>5.309031389470861</v>
      </c>
      <c r="C39" s="304">
        <f t="shared" si="64"/>
        <v>5.3650704131983931</v>
      </c>
      <c r="D39" s="304">
        <f t="shared" si="65"/>
        <v>4.9689772555895813</v>
      </c>
      <c r="E39" s="304"/>
      <c r="F39" s="304">
        <v>5.2102513569540938E-2</v>
      </c>
      <c r="G39" s="304">
        <v>6.6403823171418713E-2</v>
      </c>
      <c r="H39" s="304">
        <v>9.3233437130490218E-2</v>
      </c>
      <c r="I39" s="304"/>
      <c r="J39" s="304">
        <v>0.78728860974267745</v>
      </c>
      <c r="K39" s="304">
        <v>1.0766033464636164</v>
      </c>
      <c r="L39" s="304">
        <v>1.4887413632135371</v>
      </c>
      <c r="M39" s="304"/>
      <c r="N39" s="304">
        <v>1.257336330295427</v>
      </c>
      <c r="O39" s="304">
        <v>1.3186963006805494</v>
      </c>
      <c r="P39" s="304">
        <v>1.230201186049843</v>
      </c>
      <c r="Q39" s="306"/>
      <c r="R39" s="304">
        <v>0.38090550255068134</v>
      </c>
      <c r="S39" s="304">
        <v>0.40175051729796146</v>
      </c>
      <c r="T39" s="304">
        <v>0.36338769154809308</v>
      </c>
      <c r="U39" s="306"/>
      <c r="V39" s="304">
        <v>0.44724488417384994</v>
      </c>
      <c r="W39" s="304">
        <v>0.47340577771788939</v>
      </c>
      <c r="X39" s="304">
        <v>0.45042329364612566</v>
      </c>
      <c r="Y39" s="306"/>
      <c r="Z39" s="304">
        <v>0.9777989644903432</v>
      </c>
      <c r="AA39" s="304">
        <v>0.85720693189345853</v>
      </c>
      <c r="AB39" s="304">
        <v>0.60295187814975293</v>
      </c>
      <c r="AC39" s="306"/>
      <c r="AD39" s="304">
        <v>0.71235559565774909</v>
      </c>
      <c r="AE39" s="304">
        <v>0.66723842092929753</v>
      </c>
      <c r="AF39" s="304">
        <v>0.45941081740154405</v>
      </c>
      <c r="AG39" s="306"/>
      <c r="AH39" s="304">
        <v>0.42036636715026288</v>
      </c>
      <c r="AI39" s="304">
        <v>0.24836375158099783</v>
      </c>
      <c r="AJ39" s="304">
        <v>0.1053362463959663</v>
      </c>
      <c r="AK39" s="306"/>
      <c r="AL39" s="304">
        <v>0.27363262184032916</v>
      </c>
      <c r="AM39" s="304">
        <v>0.25540154346320337</v>
      </c>
      <c r="AN39" s="304">
        <v>0.17529134205422889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14.542564147807889</v>
      </c>
      <c r="C40" s="304">
        <f t="shared" si="64"/>
        <v>15.578214281955519</v>
      </c>
      <c r="D40" s="304">
        <f t="shared" si="65"/>
        <v>14.454932147056157</v>
      </c>
      <c r="E40" s="304"/>
      <c r="F40" s="304">
        <v>2.6888226366910403E-2</v>
      </c>
      <c r="G40" s="304">
        <v>4.9510718264710707E-2</v>
      </c>
      <c r="H40" s="304">
        <v>8.5601620727175587E-2</v>
      </c>
      <c r="I40" s="304"/>
      <c r="J40" s="304">
        <v>0.73188203370688931</v>
      </c>
      <c r="K40" s="304">
        <v>1.2386535557284439</v>
      </c>
      <c r="L40" s="304">
        <v>2.2614050232556338</v>
      </c>
      <c r="M40" s="304"/>
      <c r="N40" s="304">
        <v>0.84404347208802166</v>
      </c>
      <c r="O40" s="304">
        <v>1.0738304985336378</v>
      </c>
      <c r="P40" s="304">
        <v>1.3661893692323674</v>
      </c>
      <c r="Q40" s="306"/>
      <c r="R40" s="305">
        <v>0.50101548242553362</v>
      </c>
      <c r="S40" s="305">
        <v>0.56516625348195881</v>
      </c>
      <c r="T40" s="305">
        <v>0.55344454181699121</v>
      </c>
      <c r="U40" s="306"/>
      <c r="V40" s="305">
        <v>1.3219157440589739</v>
      </c>
      <c r="W40" s="305">
        <v>1.6713321352493218</v>
      </c>
      <c r="X40" s="305">
        <v>1.718690027541165</v>
      </c>
      <c r="Y40" s="306"/>
      <c r="Z40" s="305">
        <v>2.7896381682493159</v>
      </c>
      <c r="AA40" s="305">
        <v>2.7543874550178238</v>
      </c>
      <c r="AB40" s="305">
        <v>2.211084241025036</v>
      </c>
      <c r="AC40" s="306"/>
      <c r="AD40" s="305">
        <v>2.6542455254469006</v>
      </c>
      <c r="AE40" s="305">
        <v>2.8367388581307686</v>
      </c>
      <c r="AF40" s="305">
        <v>2.2515433154018223</v>
      </c>
      <c r="AG40" s="306"/>
      <c r="AH40" s="305">
        <v>4.2868365126896606</v>
      </c>
      <c r="AI40" s="305">
        <v>4.2299353138428835</v>
      </c>
      <c r="AJ40" s="305">
        <v>3.4320836835679489</v>
      </c>
      <c r="AK40" s="306"/>
      <c r="AL40" s="305">
        <v>1.386098982775684</v>
      </c>
      <c r="AM40" s="305">
        <v>1.1586594937059704</v>
      </c>
      <c r="AN40" s="305">
        <v>0.57489032448801625</v>
      </c>
    </row>
    <row r="41" spans="1:40" x14ac:dyDescent="0.2">
      <c r="A41" s="39" t="str">
        <f t="shared" si="63"/>
        <v>Elementary occupations</v>
      </c>
      <c r="B41" s="307">
        <f t="shared" si="66"/>
        <v>9.9901181330301814</v>
      </c>
      <c r="C41" s="307">
        <f t="shared" si="64"/>
        <v>8.8906103416647291</v>
      </c>
      <c r="D41" s="307">
        <f>SUM(H41,L41,P41,T41,X41,AB41,AF41,AJ41,AN41)</f>
        <v>7.1014186238826094</v>
      </c>
      <c r="E41" s="307"/>
      <c r="F41" s="307">
        <v>1.6071340847868008E-2</v>
      </c>
      <c r="G41" s="307">
        <v>2.2647002596008284E-2</v>
      </c>
      <c r="H41" s="307">
        <v>3.6685600562715741E-2</v>
      </c>
      <c r="I41" s="307"/>
      <c r="J41" s="307">
        <v>0.16236248499294825</v>
      </c>
      <c r="K41" s="307">
        <v>0.24436216202355007</v>
      </c>
      <c r="L41" s="307">
        <v>0.38920137080361844</v>
      </c>
      <c r="M41" s="307"/>
      <c r="N41" s="307">
        <v>0.79917325964018304</v>
      </c>
      <c r="O41" s="307">
        <v>0.79023071748205143</v>
      </c>
      <c r="P41" s="307">
        <v>0.78869211320636445</v>
      </c>
      <c r="Q41" s="308"/>
      <c r="R41" s="307">
        <v>0.55209165384861547</v>
      </c>
      <c r="S41" s="307">
        <v>0.51077844497362368</v>
      </c>
      <c r="T41" s="307">
        <v>0.51914259640509752</v>
      </c>
      <c r="U41" s="308"/>
      <c r="V41" s="307">
        <v>0.47550935351317947</v>
      </c>
      <c r="W41" s="307">
        <v>0.44844763035166191</v>
      </c>
      <c r="X41" s="307">
        <v>0.40786157141681684</v>
      </c>
      <c r="Y41" s="308"/>
      <c r="Z41" s="307">
        <v>1.066981193714128</v>
      </c>
      <c r="AA41" s="307">
        <v>0.85139969691221784</v>
      </c>
      <c r="AB41" s="307">
        <v>0.67694474832080331</v>
      </c>
      <c r="AC41" s="308"/>
      <c r="AD41" s="307">
        <v>2.2593141080334371</v>
      </c>
      <c r="AE41" s="307">
        <v>2.1665305723673973</v>
      </c>
      <c r="AF41" s="307">
        <v>1.7581380957997792</v>
      </c>
      <c r="AG41" s="308"/>
      <c r="AH41" s="307">
        <v>3.5657446286815317</v>
      </c>
      <c r="AI41" s="307">
        <v>3.1225497257068189</v>
      </c>
      <c r="AJ41" s="307">
        <v>2.1834566387019487</v>
      </c>
      <c r="AK41" s="308"/>
      <c r="AL41" s="307">
        <v>1.0928701097582914</v>
      </c>
      <c r="AM41" s="307">
        <v>0.73366438925139987</v>
      </c>
      <c r="AN41" s="307">
        <v>0.34129588866546495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London Enterprise Panel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297.79300000000012</v>
      </c>
      <c r="C50" s="305">
        <f>SUM(C51:C59)</f>
        <v>330.6330000000001</v>
      </c>
      <c r="D50" s="305">
        <f>SUM(D51:D59)</f>
        <v>379.62999999999948</v>
      </c>
      <c r="E50" s="304"/>
      <c r="F50" s="305">
        <f>SUM(F51:F59)</f>
        <v>1.7846423299938889</v>
      </c>
      <c r="G50" s="305">
        <f>SUM(G51:G59)</f>
        <v>2.9396014277689977</v>
      </c>
      <c r="H50" s="305">
        <f>SUM(H51:H59)</f>
        <v>6.0881307922691068</v>
      </c>
      <c r="I50" s="304"/>
      <c r="J50" s="305">
        <f>SUM(J51:J59)</f>
        <v>29.951382577940944</v>
      </c>
      <c r="K50" s="305">
        <f>SUM(K51:K59)</f>
        <v>48.891504168901719</v>
      </c>
      <c r="L50" s="305">
        <f>SUM(L51:L59)</f>
        <v>96.329075979919395</v>
      </c>
      <c r="M50" s="304"/>
      <c r="N50" s="305">
        <f>SUM(N51:N59)</f>
        <v>38.512808404643799</v>
      </c>
      <c r="O50" s="305">
        <f>SUM(O51:O59)</f>
        <v>42.020166251883587</v>
      </c>
      <c r="P50" s="305">
        <f>SUM(P51:P59)</f>
        <v>47.454010326422868</v>
      </c>
      <c r="Q50" s="304"/>
      <c r="R50" s="305">
        <f>SUM(R51:R59)</f>
        <v>14.522318056512477</v>
      </c>
      <c r="S50" s="305">
        <f>SUM(S51:S59)</f>
        <v>15.925292906740275</v>
      </c>
      <c r="T50" s="305">
        <f>SUM(T51:T59)</f>
        <v>19.670958233263665</v>
      </c>
      <c r="U50" s="304"/>
      <c r="V50" s="305">
        <f>SUM(V51:V59)</f>
        <v>30.389670828965869</v>
      </c>
      <c r="W50" s="305">
        <f>SUM(W51:W59)</f>
        <v>33.233059921524664</v>
      </c>
      <c r="X50" s="305">
        <f>SUM(X51:X59)</f>
        <v>40.815205521338591</v>
      </c>
      <c r="Y50" s="304"/>
      <c r="Z50" s="305">
        <f>SUM(Z51:Z59)</f>
        <v>72.733537250373047</v>
      </c>
      <c r="AA50" s="305">
        <f>SUM(AA51:AA59)</f>
        <v>65.312311817351571</v>
      </c>
      <c r="AB50" s="305">
        <f>SUM(AB51:AB59)</f>
        <v>54.917497145121708</v>
      </c>
      <c r="AC50" s="304"/>
      <c r="AD50" s="305">
        <f>SUM(AD51:AD59)</f>
        <v>55.463994263130161</v>
      </c>
      <c r="AE50" s="305">
        <f>SUM(AE51:AE59)</f>
        <v>65.766423966228956</v>
      </c>
      <c r="AF50" s="305">
        <f>SUM(AF51:AF59)</f>
        <v>66.49508975441357</v>
      </c>
      <c r="AG50" s="304"/>
      <c r="AH50" s="305">
        <f>SUM(AH51:AH59)</f>
        <v>42.486076181087292</v>
      </c>
      <c r="AI50" s="305">
        <f>SUM(AI51:AI59)</f>
        <v>47.527298022434032</v>
      </c>
      <c r="AJ50" s="305">
        <f>SUM(AJ51:AJ59)</f>
        <v>45.436432024642713</v>
      </c>
      <c r="AK50" s="304"/>
      <c r="AL50" s="305">
        <f>SUM(AL51:AL59)</f>
        <v>11.948570107352717</v>
      </c>
      <c r="AM50" s="305">
        <f>SUM(AM51:AM59)</f>
        <v>9.017341517166253</v>
      </c>
      <c r="AN50" s="305">
        <f>SUM(AN51:AN59)</f>
        <v>2.4236002226078384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33.105736694921198</v>
      </c>
      <c r="C51" s="304">
        <f t="shared" ref="C51:D51" si="68">SUM(G51,K51,O51,S51,W51,AA51,AE51,AI51,AM51)</f>
        <v>34.554437840285054</v>
      </c>
      <c r="D51" s="304">
        <f t="shared" si="68"/>
        <v>42.219008864312499</v>
      </c>
      <c r="E51" s="304"/>
      <c r="F51" s="304">
        <v>0.34544950440794442</v>
      </c>
      <c r="G51" s="304">
        <v>0.63060359534279853</v>
      </c>
      <c r="H51" s="304">
        <v>1.3447124571726592</v>
      </c>
      <c r="I51" s="304"/>
      <c r="J51" s="304">
        <v>6.2854325219733864</v>
      </c>
      <c r="K51" s="304">
        <v>9.9192702742430843</v>
      </c>
      <c r="L51" s="304">
        <v>19.635882299263148</v>
      </c>
      <c r="M51" s="304"/>
      <c r="N51" s="304">
        <v>7.3046738112638758</v>
      </c>
      <c r="O51" s="304">
        <v>7.2531347093119019</v>
      </c>
      <c r="P51" s="304">
        <v>7.3973304125070589</v>
      </c>
      <c r="Q51" s="304"/>
      <c r="R51" s="304">
        <v>1.9064289446211375</v>
      </c>
      <c r="S51" s="304">
        <v>1.7120391188936375</v>
      </c>
      <c r="T51" s="304">
        <v>1.5716508541798357</v>
      </c>
      <c r="U51" s="304"/>
      <c r="V51" s="304">
        <v>4.9268067078737081</v>
      </c>
      <c r="W51" s="304">
        <v>4.6309530900369804</v>
      </c>
      <c r="X51" s="304">
        <v>5.0030041574752291</v>
      </c>
      <c r="Y51" s="304"/>
      <c r="Z51" s="304">
        <v>5.4262532704981776</v>
      </c>
      <c r="AA51" s="304">
        <v>3.8581802504377558</v>
      </c>
      <c r="AB51" s="304">
        <v>2.6210427756477168</v>
      </c>
      <c r="AC51" s="304"/>
      <c r="AD51" s="304">
        <v>3.5111474698372964</v>
      </c>
      <c r="AE51" s="304">
        <v>3.2734948727190738</v>
      </c>
      <c r="AF51" s="304">
        <v>2.4135022415939722</v>
      </c>
      <c r="AG51" s="304"/>
      <c r="AH51" s="304">
        <v>2.6437524696200647</v>
      </c>
      <c r="AI51" s="304">
        <v>2.4663499661521633</v>
      </c>
      <c r="AJ51" s="304">
        <v>1.5871975405888961</v>
      </c>
      <c r="AK51" s="304"/>
      <c r="AL51" s="304">
        <v>0.75579199482560377</v>
      </c>
      <c r="AM51" s="304">
        <v>0.81041196314765829</v>
      </c>
      <c r="AN51" s="304">
        <v>0.64468612588397667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45.284886917832864</v>
      </c>
      <c r="C52" s="304">
        <f t="shared" ref="C52:C59" si="70">SUM(G52,K52,O52,S52,W52,AA52,AE52,AI52,AM52)</f>
        <v>53.500645537145211</v>
      </c>
      <c r="D52" s="304">
        <f t="shared" ref="D52:D59" si="71">SUM(H52,L52,P52,T52,X52,AB52,AF52,AJ52,AN52)</f>
        <v>68.094215174335218</v>
      </c>
      <c r="E52" s="304"/>
      <c r="F52" s="304">
        <v>0.81939066405627248</v>
      </c>
      <c r="G52" s="304">
        <v>1.2546367263655775</v>
      </c>
      <c r="H52" s="304">
        <v>2.0922672846597621</v>
      </c>
      <c r="I52" s="304"/>
      <c r="J52" s="304">
        <v>13.122547633924485</v>
      </c>
      <c r="K52" s="304">
        <v>21.391934909954312</v>
      </c>
      <c r="L52" s="304">
        <v>39.49895393095241</v>
      </c>
      <c r="M52" s="304"/>
      <c r="N52" s="304">
        <v>12.004991680123146</v>
      </c>
      <c r="O52" s="304">
        <v>12.36473970554095</v>
      </c>
      <c r="P52" s="304">
        <v>11.67542678830463</v>
      </c>
      <c r="Q52" s="304"/>
      <c r="R52" s="304">
        <v>1.4992948845479936</v>
      </c>
      <c r="S52" s="304">
        <v>1.3468532783501819</v>
      </c>
      <c r="T52" s="304">
        <v>1.4795327482720217</v>
      </c>
      <c r="U52" s="304"/>
      <c r="V52" s="304">
        <v>4.3556224594173267</v>
      </c>
      <c r="W52" s="304">
        <v>3.6525134547306215</v>
      </c>
      <c r="X52" s="304">
        <v>2.4968969122048574</v>
      </c>
      <c r="Y52" s="304"/>
      <c r="Z52" s="304">
        <v>7.0184157565088388</v>
      </c>
      <c r="AA52" s="304">
        <v>6.3717277016374032</v>
      </c>
      <c r="AB52" s="304">
        <v>5.2192072880811535</v>
      </c>
      <c r="AC52" s="304"/>
      <c r="AD52" s="304">
        <v>3.6096735470963499</v>
      </c>
      <c r="AE52" s="304">
        <v>4.032188376335526</v>
      </c>
      <c r="AF52" s="304">
        <v>3.4247520190464305</v>
      </c>
      <c r="AG52" s="304"/>
      <c r="AH52" s="304">
        <v>2.2851042285990517</v>
      </c>
      <c r="AI52" s="304">
        <v>2.5260846980212923</v>
      </c>
      <c r="AJ52" s="304">
        <v>1.9394285529138942</v>
      </c>
      <c r="AK52" s="304"/>
      <c r="AL52" s="304">
        <v>0.56984606355940592</v>
      </c>
      <c r="AM52" s="304">
        <v>0.55996668620934087</v>
      </c>
      <c r="AN52" s="304">
        <v>0.26774964990005157</v>
      </c>
    </row>
    <row r="53" spans="1:40" x14ac:dyDescent="0.2">
      <c r="A53" s="13" t="str">
        <f t="shared" si="67"/>
        <v>Associate professional occupations</v>
      </c>
      <c r="B53" s="304">
        <f t="shared" si="69"/>
        <v>24.017337929749193</v>
      </c>
      <c r="C53" s="304">
        <f t="shared" si="70"/>
        <v>24.159997669206167</v>
      </c>
      <c r="D53" s="304">
        <f t="shared" si="71"/>
        <v>29.456622330267727</v>
      </c>
      <c r="E53" s="304"/>
      <c r="F53" s="304">
        <v>9.4943690661829047E-2</v>
      </c>
      <c r="G53" s="304">
        <v>0.1558242297024594</v>
      </c>
      <c r="H53" s="304">
        <v>0.3539058232659083</v>
      </c>
      <c r="I53" s="304"/>
      <c r="J53" s="304">
        <v>3.8877168836322782</v>
      </c>
      <c r="K53" s="304">
        <v>5.8630865726987125</v>
      </c>
      <c r="L53" s="304">
        <v>11.487612105199554</v>
      </c>
      <c r="M53" s="304"/>
      <c r="N53" s="304">
        <v>4.822462574340558</v>
      </c>
      <c r="O53" s="304">
        <v>4.5737396198338036</v>
      </c>
      <c r="P53" s="304">
        <v>4.684568177147721</v>
      </c>
      <c r="Q53" s="304"/>
      <c r="R53" s="304">
        <v>2.3425447830796684</v>
      </c>
      <c r="S53" s="304">
        <v>2.4860353115595926</v>
      </c>
      <c r="T53" s="304">
        <v>2.9347401646618598</v>
      </c>
      <c r="U53" s="304"/>
      <c r="V53" s="304">
        <v>4.0941723238479604</v>
      </c>
      <c r="W53" s="304">
        <v>3.4513290130549565</v>
      </c>
      <c r="X53" s="304">
        <v>3.5217011734595571</v>
      </c>
      <c r="Y53" s="304"/>
      <c r="Z53" s="304">
        <v>3.1421934785533869</v>
      </c>
      <c r="AA53" s="304">
        <v>2.0182322853808552</v>
      </c>
      <c r="AB53" s="304">
        <v>1.3553866942156236</v>
      </c>
      <c r="AC53" s="304"/>
      <c r="AD53" s="304">
        <v>2.8123267029618897</v>
      </c>
      <c r="AE53" s="304">
        <v>2.8209726109793172</v>
      </c>
      <c r="AF53" s="304">
        <v>2.6507119967823933</v>
      </c>
      <c r="AG53" s="304"/>
      <c r="AH53" s="304">
        <v>2.4387235313874691</v>
      </c>
      <c r="AI53" s="304">
        <v>2.4425372291747718</v>
      </c>
      <c r="AJ53" s="304">
        <v>1.9110452273666569</v>
      </c>
      <c r="AK53" s="304"/>
      <c r="AL53" s="304">
        <v>0.38225396128415107</v>
      </c>
      <c r="AM53" s="304">
        <v>0.34824079682170062</v>
      </c>
      <c r="AN53" s="304">
        <v>0.55695096816845036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24.209784956411692</v>
      </c>
      <c r="C54" s="304">
        <f t="shared" si="70"/>
        <v>24.330769526305744</v>
      </c>
      <c r="D54" s="304">
        <f t="shared" si="71"/>
        <v>24.420820001595303</v>
      </c>
      <c r="E54" s="304"/>
      <c r="F54" s="304">
        <v>0.36080729096290848</v>
      </c>
      <c r="G54" s="304">
        <v>0.56632255388684971</v>
      </c>
      <c r="H54" s="304">
        <v>1.4592984182344726</v>
      </c>
      <c r="I54" s="304"/>
      <c r="J54" s="304">
        <v>2.2444959159831814</v>
      </c>
      <c r="K54" s="304">
        <v>3.4557080763174275</v>
      </c>
      <c r="L54" s="304">
        <v>6.5427664530158784</v>
      </c>
      <c r="M54" s="304"/>
      <c r="N54" s="304">
        <v>5.0395708620423294</v>
      </c>
      <c r="O54" s="304">
        <v>5.8686907163324245</v>
      </c>
      <c r="P54" s="304">
        <v>7.0731037565716814</v>
      </c>
      <c r="Q54" s="304"/>
      <c r="R54" s="304">
        <v>3.0092805907588929</v>
      </c>
      <c r="S54" s="304">
        <v>3.0925195988206724</v>
      </c>
      <c r="T54" s="304">
        <v>3.5927649142165659</v>
      </c>
      <c r="U54" s="304"/>
      <c r="V54" s="304">
        <v>1.666746470629668</v>
      </c>
      <c r="W54" s="304">
        <v>1.7201594943060772</v>
      </c>
      <c r="X54" s="304">
        <v>1.9153389784069368</v>
      </c>
      <c r="Y54" s="304"/>
      <c r="Z54" s="304">
        <v>3.1010336151584741</v>
      </c>
      <c r="AA54" s="304">
        <v>2.464736719162854</v>
      </c>
      <c r="AB54" s="304">
        <v>0.68560612353322059</v>
      </c>
      <c r="AC54" s="304"/>
      <c r="AD54" s="304">
        <v>2.4000434816779506</v>
      </c>
      <c r="AE54" s="304">
        <v>1.5603457267369252</v>
      </c>
      <c r="AF54" s="304">
        <v>0.14097469893775511</v>
      </c>
      <c r="AG54" s="304"/>
      <c r="AH54" s="304">
        <v>5.7458272446028209</v>
      </c>
      <c r="AI54" s="304">
        <v>5.4326105067295707</v>
      </c>
      <c r="AJ54" s="304">
        <v>3.0075160612049867</v>
      </c>
      <c r="AK54" s="304"/>
      <c r="AL54" s="304">
        <v>0.64197948459546339</v>
      </c>
      <c r="AM54" s="304">
        <v>0.16967613401294365</v>
      </c>
      <c r="AN54" s="304">
        <v>3.4505974738069981E-3</v>
      </c>
    </row>
    <row r="55" spans="1:40" x14ac:dyDescent="0.2">
      <c r="A55" s="13" t="str">
        <f t="shared" si="67"/>
        <v>Skilled trades occupations</v>
      </c>
      <c r="B55" s="304">
        <f t="shared" si="69"/>
        <v>135.31713551215637</v>
      </c>
      <c r="C55" s="304">
        <f t="shared" si="70"/>
        <v>154.21156596559439</v>
      </c>
      <c r="D55" s="304">
        <f t="shared" si="71"/>
        <v>170.06165097353764</v>
      </c>
      <c r="E55" s="304"/>
      <c r="F55" s="304">
        <v>5.6971072470910079E-2</v>
      </c>
      <c r="G55" s="304">
        <v>0.10653080821092825</v>
      </c>
      <c r="H55" s="304">
        <v>0.25868745803251175</v>
      </c>
      <c r="I55" s="304"/>
      <c r="J55" s="304">
        <v>3.1551040442602685</v>
      </c>
      <c r="K55" s="304">
        <v>5.97573183052108</v>
      </c>
      <c r="L55" s="304">
        <v>13.689370138616765</v>
      </c>
      <c r="M55" s="304"/>
      <c r="N55" s="304">
        <v>7.0505420324080017</v>
      </c>
      <c r="O55" s="304">
        <v>9.1351767867804874</v>
      </c>
      <c r="P55" s="304">
        <v>12.850149940413026</v>
      </c>
      <c r="Q55" s="304"/>
      <c r="R55" s="304">
        <v>4.6619395228516831</v>
      </c>
      <c r="S55" s="304">
        <v>5.8265512708630967</v>
      </c>
      <c r="T55" s="304">
        <v>7.9025977426510625</v>
      </c>
      <c r="U55" s="304"/>
      <c r="V55" s="304">
        <v>12.164295379702361</v>
      </c>
      <c r="W55" s="304">
        <v>15.713555130171374</v>
      </c>
      <c r="X55" s="304">
        <v>22.478844991136466</v>
      </c>
      <c r="Y55" s="304"/>
      <c r="Z55" s="304">
        <v>45.532485853251892</v>
      </c>
      <c r="AA55" s="304">
        <v>41.732478833501638</v>
      </c>
      <c r="AB55" s="304">
        <v>35.221376112504899</v>
      </c>
      <c r="AC55" s="304"/>
      <c r="AD55" s="304">
        <v>35.597780749867795</v>
      </c>
      <c r="AE55" s="304">
        <v>45.193356275119271</v>
      </c>
      <c r="AF55" s="304">
        <v>48.33853790915758</v>
      </c>
      <c r="AG55" s="304"/>
      <c r="AH55" s="304">
        <v>20.408050711953752</v>
      </c>
      <c r="AI55" s="304">
        <v>25.362933430295893</v>
      </c>
      <c r="AJ55" s="304">
        <v>28.938348933590998</v>
      </c>
      <c r="AK55" s="304"/>
      <c r="AL55" s="304">
        <v>6.6899661453897226</v>
      </c>
      <c r="AM55" s="304">
        <v>5.1652516001306195</v>
      </c>
      <c r="AN55" s="304">
        <v>0.38373774743433964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1.5610308395844406</v>
      </c>
      <c r="C56" s="304">
        <f t="shared" si="70"/>
        <v>1.6164036669571777</v>
      </c>
      <c r="D56" s="304">
        <f t="shared" si="71"/>
        <v>1.7785625121152042</v>
      </c>
      <c r="E56" s="304"/>
      <c r="F56" s="304">
        <v>2.8986109769308811E-3</v>
      </c>
      <c r="G56" s="304">
        <v>4.105035855022878E-3</v>
      </c>
      <c r="H56" s="304">
        <v>1.1322116002572364E-2</v>
      </c>
      <c r="I56" s="304"/>
      <c r="J56" s="304">
        <v>7.4362177401225471E-2</v>
      </c>
      <c r="K56" s="304">
        <v>0.11294349667176419</v>
      </c>
      <c r="L56" s="304">
        <v>0.21013404154613696</v>
      </c>
      <c r="M56" s="304"/>
      <c r="N56" s="304">
        <v>7.1869770968573138E-2</v>
      </c>
      <c r="O56" s="304">
        <v>6.6595237833505044E-2</v>
      </c>
      <c r="P56" s="304">
        <v>7.0424772974690922E-2</v>
      </c>
      <c r="Q56" s="304"/>
      <c r="R56" s="304">
        <v>1.174162634345377E-2</v>
      </c>
      <c r="S56" s="304">
        <v>1.2251113151638163E-2</v>
      </c>
      <c r="T56" s="304">
        <v>1.3393889088980865E-2</v>
      </c>
      <c r="U56" s="304"/>
      <c r="V56" s="304">
        <v>8.2047853609148541E-2</v>
      </c>
      <c r="W56" s="304">
        <v>9.2398908217556752E-2</v>
      </c>
      <c r="X56" s="304">
        <v>0.13063461795486847</v>
      </c>
      <c r="Y56" s="304"/>
      <c r="Z56" s="304">
        <v>0.39277237920783875</v>
      </c>
      <c r="AA56" s="304">
        <v>0.43222723121694157</v>
      </c>
      <c r="AB56" s="304">
        <v>0.46502523414878144</v>
      </c>
      <c r="AC56" s="304"/>
      <c r="AD56" s="304">
        <v>4.4340022098179062E-2</v>
      </c>
      <c r="AE56" s="304">
        <v>3.9077506536254705E-2</v>
      </c>
      <c r="AF56" s="304">
        <v>4.2076197789210804E-2</v>
      </c>
      <c r="AG56" s="304"/>
      <c r="AH56" s="304">
        <v>0.54180824749586642</v>
      </c>
      <c r="AI56" s="304">
        <v>0.52692125824817371</v>
      </c>
      <c r="AJ56" s="304">
        <v>0.6817388412466624</v>
      </c>
      <c r="AK56" s="304"/>
      <c r="AL56" s="304">
        <v>0.33919015148322457</v>
      </c>
      <c r="AM56" s="304">
        <v>0.32988387922632073</v>
      </c>
      <c r="AN56" s="304">
        <v>0.15381280136330006</v>
      </c>
    </row>
    <row r="57" spans="1:40" x14ac:dyDescent="0.2">
      <c r="A57" s="13" t="str">
        <f t="shared" si="67"/>
        <v>Sales and customer service occupations</v>
      </c>
      <c r="B57" s="304">
        <f t="shared" si="69"/>
        <v>4.2924932704172551</v>
      </c>
      <c r="C57" s="304">
        <f t="shared" si="70"/>
        <v>5.028886105305995</v>
      </c>
      <c r="D57" s="304">
        <f t="shared" si="71"/>
        <v>5.7788951248768505</v>
      </c>
      <c r="E57" s="304"/>
      <c r="F57" s="304">
        <v>2.8241590112015991E-2</v>
      </c>
      <c r="G57" s="304">
        <v>5.7237390238062125E-2</v>
      </c>
      <c r="H57" s="304">
        <v>0.1631169508979611</v>
      </c>
      <c r="I57" s="304"/>
      <c r="J57" s="304">
        <v>0.46029852686906164</v>
      </c>
      <c r="K57" s="304">
        <v>0.71174991773848262</v>
      </c>
      <c r="L57" s="304">
        <v>1.3393331864175506</v>
      </c>
      <c r="M57" s="304"/>
      <c r="N57" s="304">
        <v>1.0430916748110275</v>
      </c>
      <c r="O57" s="304">
        <v>1.2765904484069073</v>
      </c>
      <c r="P57" s="304">
        <v>1.6486268124161061</v>
      </c>
      <c r="Q57" s="304"/>
      <c r="R57" s="304">
        <v>0.26615600738683792</v>
      </c>
      <c r="S57" s="304">
        <v>0.32717636067675993</v>
      </c>
      <c r="T57" s="304">
        <v>0.42435299176722585</v>
      </c>
      <c r="U57" s="304"/>
      <c r="V57" s="304">
        <v>0.31842588050109072</v>
      </c>
      <c r="W57" s="304">
        <v>0.37332285144075628</v>
      </c>
      <c r="X57" s="304">
        <v>0.42190819902886095</v>
      </c>
      <c r="Y57" s="304"/>
      <c r="Z57" s="304">
        <v>1.2175930442339971</v>
      </c>
      <c r="AA57" s="304">
        <v>1.3199554727748568</v>
      </c>
      <c r="AB57" s="304">
        <v>1.4226103320574586</v>
      </c>
      <c r="AC57" s="304"/>
      <c r="AD57" s="304">
        <v>0.17959084420671198</v>
      </c>
      <c r="AE57" s="304">
        <v>0.12933011217393123</v>
      </c>
      <c r="AF57" s="304">
        <v>6.6398559928639689E-2</v>
      </c>
      <c r="AG57" s="304"/>
      <c r="AH57" s="304">
        <v>0.48051277430078443</v>
      </c>
      <c r="AI57" s="304">
        <v>0.51185656695447268</v>
      </c>
      <c r="AJ57" s="304">
        <v>4.6299732064478405E-2</v>
      </c>
      <c r="AK57" s="304"/>
      <c r="AL57" s="304">
        <v>0.29858292799572778</v>
      </c>
      <c r="AM57" s="304">
        <v>0.32166698490176726</v>
      </c>
      <c r="AN57" s="304">
        <v>0.24624836029856861</v>
      </c>
    </row>
    <row r="58" spans="1:40" x14ac:dyDescent="0.2">
      <c r="A58" s="13" t="str">
        <f t="shared" si="67"/>
        <v>Process, plant and machine operatives</v>
      </c>
      <c r="B58" s="304">
        <f t="shared" si="69"/>
        <v>17.187535096784714</v>
      </c>
      <c r="C58" s="304">
        <f t="shared" si="70"/>
        <v>20.607989557090555</v>
      </c>
      <c r="D58" s="304">
        <f t="shared" si="71"/>
        <v>23.498969823772033</v>
      </c>
      <c r="E58" s="304"/>
      <c r="F58" s="304">
        <v>7.2847577243233819E-2</v>
      </c>
      <c r="G58" s="304">
        <v>0.15939618899645422</v>
      </c>
      <c r="H58" s="304">
        <v>0.39327067917588265</v>
      </c>
      <c r="I58" s="304"/>
      <c r="J58" s="304">
        <v>0.38329097024980835</v>
      </c>
      <c r="K58" s="304">
        <v>0.82144609648078615</v>
      </c>
      <c r="L58" s="304">
        <v>2.2513465437221623</v>
      </c>
      <c r="M58" s="304"/>
      <c r="N58" s="304">
        <v>0.56476788326640337</v>
      </c>
      <c r="O58" s="304">
        <v>0.77284096004292013</v>
      </c>
      <c r="P58" s="304">
        <v>1.2523920514945153</v>
      </c>
      <c r="Q58" s="304"/>
      <c r="R58" s="304">
        <v>0.68158447478517403</v>
      </c>
      <c r="S58" s="304">
        <v>0.97570838679449501</v>
      </c>
      <c r="T58" s="304">
        <v>1.5998779170937933</v>
      </c>
      <c r="U58" s="304"/>
      <c r="V58" s="304">
        <v>1.5980698998047755</v>
      </c>
      <c r="W58" s="304">
        <v>2.1035233540348708</v>
      </c>
      <c r="X58" s="304">
        <v>3.0128339995158138</v>
      </c>
      <c r="Y58" s="304"/>
      <c r="Z58" s="304">
        <v>4.089767937836025</v>
      </c>
      <c r="AA58" s="304">
        <v>4.4738463444318768</v>
      </c>
      <c r="AB58" s="304">
        <v>4.9992485067219503</v>
      </c>
      <c r="AC58" s="304"/>
      <c r="AD58" s="304">
        <v>4.3612054929757917</v>
      </c>
      <c r="AE58" s="304">
        <v>5.599009668404082</v>
      </c>
      <c r="AF58" s="304">
        <v>5.7989895111994292</v>
      </c>
      <c r="AG58" s="304"/>
      <c r="AH58" s="304">
        <v>4.3871762181131393</v>
      </c>
      <c r="AI58" s="304">
        <v>4.7759252936874868</v>
      </c>
      <c r="AJ58" s="304">
        <v>4.032133019352707</v>
      </c>
      <c r="AK58" s="304"/>
      <c r="AL58" s="304">
        <v>1.0488246425103613</v>
      </c>
      <c r="AM58" s="304">
        <v>0.92629326421758285</v>
      </c>
      <c r="AN58" s="304">
        <v>0.15887759549577812</v>
      </c>
    </row>
    <row r="59" spans="1:40" x14ac:dyDescent="0.2">
      <c r="A59" s="13" t="str">
        <f t="shared" si="67"/>
        <v>Elementary occupations</v>
      </c>
      <c r="B59" s="304">
        <f t="shared" si="69"/>
        <v>12.817058782142428</v>
      </c>
      <c r="C59" s="304">
        <f t="shared" si="70"/>
        <v>12.622304132109786</v>
      </c>
      <c r="D59" s="304">
        <f t="shared" si="71"/>
        <v>14.321255195186993</v>
      </c>
      <c r="E59" s="304"/>
      <c r="F59" s="304">
        <v>3.0923291018438554E-3</v>
      </c>
      <c r="G59" s="304">
        <v>4.9448991708453613E-3</v>
      </c>
      <c r="H59" s="304">
        <v>1.154960482737658E-2</v>
      </c>
      <c r="I59" s="304"/>
      <c r="J59" s="304">
        <v>0.33813390364724233</v>
      </c>
      <c r="K59" s="304">
        <v>0.63963299427607834</v>
      </c>
      <c r="L59" s="304">
        <v>1.6736772811857916</v>
      </c>
      <c r="M59" s="304"/>
      <c r="N59" s="304">
        <v>0.61083811541987398</v>
      </c>
      <c r="O59" s="304">
        <v>0.70865806780068896</v>
      </c>
      <c r="P59" s="304">
        <v>0.80198761459343659</v>
      </c>
      <c r="Q59" s="304"/>
      <c r="R59" s="304">
        <v>0.14334722213763645</v>
      </c>
      <c r="S59" s="304">
        <v>0.14615846763020146</v>
      </c>
      <c r="T59" s="304">
        <v>0.15204701133232029</v>
      </c>
      <c r="U59" s="304"/>
      <c r="V59" s="304">
        <v>1.1834838535798244</v>
      </c>
      <c r="W59" s="304">
        <v>1.495304625531467</v>
      </c>
      <c r="X59" s="304">
        <v>1.8340424921559992</v>
      </c>
      <c r="Y59" s="304"/>
      <c r="Z59" s="304">
        <v>2.8130219151244074</v>
      </c>
      <c r="AA59" s="304">
        <v>2.6409269788073924</v>
      </c>
      <c r="AB59" s="304">
        <v>2.9279940782108982</v>
      </c>
      <c r="AC59" s="304"/>
      <c r="AD59" s="304">
        <v>2.9478859524081988</v>
      </c>
      <c r="AE59" s="304">
        <v>3.1186488172245825</v>
      </c>
      <c r="AF59" s="304">
        <v>3.6191466199781646</v>
      </c>
      <c r="AG59" s="304"/>
      <c r="AH59" s="304">
        <v>3.5551207550143453</v>
      </c>
      <c r="AI59" s="304">
        <v>3.48207907317021</v>
      </c>
      <c r="AJ59" s="304">
        <v>3.2927241163134386</v>
      </c>
      <c r="AK59" s="304"/>
      <c r="AL59" s="304">
        <v>1.2221347357090571</v>
      </c>
      <c r="AM59" s="304">
        <v>0.38595020849831962</v>
      </c>
      <c r="AN59" s="304">
        <v>8.0863765895664002E-3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1386.4859999999999</v>
      </c>
      <c r="C62" s="305">
        <f>SUM(C63:C71)</f>
        <v>1432.0209999999997</v>
      </c>
      <c r="D62" s="305">
        <f>SUM(D63:D71)</f>
        <v>1510.7669999999994</v>
      </c>
      <c r="E62" s="304"/>
      <c r="F62" s="305">
        <f>SUM(F63:F71)</f>
        <v>8.9075586223239505</v>
      </c>
      <c r="G62" s="305">
        <f>SUM(G63:G71)</f>
        <v>14.73413520931882</v>
      </c>
      <c r="H62" s="305">
        <f>SUM(H63:H71)</f>
        <v>30.331104683980087</v>
      </c>
      <c r="I62" s="304"/>
      <c r="J62" s="305">
        <f>SUM(J63:J71)</f>
        <v>115.53692266178749</v>
      </c>
      <c r="K62" s="305">
        <f>SUM(K63:K71)</f>
        <v>180.16024009168501</v>
      </c>
      <c r="L62" s="305">
        <f>SUM(L63:L71)</f>
        <v>372.87589928854322</v>
      </c>
      <c r="M62" s="304"/>
      <c r="N62" s="305">
        <f>SUM(N63:N71)</f>
        <v>278.0567084547846</v>
      </c>
      <c r="O62" s="305">
        <f>SUM(O63:O71)</f>
        <v>301.76601927097488</v>
      </c>
      <c r="P62" s="305">
        <f>SUM(P63:P71)</f>
        <v>359.65558590286929</v>
      </c>
      <c r="Q62" s="304"/>
      <c r="R62" s="305">
        <f>SUM(R63:R71)</f>
        <v>84.142376611413923</v>
      </c>
      <c r="S62" s="305">
        <f>SUM(S63:S71)</f>
        <v>88.26301900110731</v>
      </c>
      <c r="T62" s="305">
        <f>SUM(T63:T71)</f>
        <v>106.02595306585273</v>
      </c>
      <c r="U62" s="304"/>
      <c r="V62" s="305">
        <f>SUM(V63:V71)</f>
        <v>94.679677522998233</v>
      </c>
      <c r="W62" s="305">
        <f>SUM(W63:W71)</f>
        <v>99.141427857507665</v>
      </c>
      <c r="X62" s="305">
        <f>SUM(X63:X71)</f>
        <v>115.1851093447201</v>
      </c>
      <c r="Y62" s="304"/>
      <c r="Z62" s="305">
        <f>SUM(Z63:Z71)</f>
        <v>260.5099820872768</v>
      </c>
      <c r="AA62" s="305">
        <f>SUM(AA63:AA71)</f>
        <v>242.1976018166464</v>
      </c>
      <c r="AB62" s="305">
        <f>SUM(AB63:AB71)</f>
        <v>210.53032514583981</v>
      </c>
      <c r="AC62" s="304"/>
      <c r="AD62" s="305">
        <f>SUM(AD63:AD71)</f>
        <v>249.22549390113412</v>
      </c>
      <c r="AE62" s="305">
        <f>SUM(AE63:AE71)</f>
        <v>245.95571182376096</v>
      </c>
      <c r="AF62" s="305">
        <f>SUM(AF63:AF71)</f>
        <v>182.17895235688306</v>
      </c>
      <c r="AG62" s="304"/>
      <c r="AH62" s="305">
        <f>SUM(AH63:AH71)</f>
        <v>231.36533301107005</v>
      </c>
      <c r="AI62" s="305">
        <f>SUM(AI63:AI71)</f>
        <v>210.79129511522049</v>
      </c>
      <c r="AJ62" s="305">
        <f>SUM(AJ63:AJ71)</f>
        <v>111.39730828181305</v>
      </c>
      <c r="AK62" s="304"/>
      <c r="AL62" s="305">
        <f>SUM(AL63:AL71)</f>
        <v>64.061947127210786</v>
      </c>
      <c r="AM62" s="305">
        <f>SUM(AM63:AM71)</f>
        <v>49.011549813778231</v>
      </c>
      <c r="AN62" s="305">
        <f>SUM(AN63:AN71)</f>
        <v>22.586761929497953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165.69530761820553</v>
      </c>
      <c r="C63" s="304">
        <f t="shared" ref="C63:C71" si="73">SUM(G63,K63,O63,S63,W63,AA63,AE63,AI63,AM63)</f>
        <v>175.18221127080577</v>
      </c>
      <c r="D63" s="304">
        <f t="shared" ref="D63:D71" si="74">SUM(H63,L63,P63,T63,X63,AB63,AF63,AJ63,AN63)</f>
        <v>198.7499917849409</v>
      </c>
      <c r="E63" s="304"/>
      <c r="F63" s="304">
        <v>1.2444364843108549</v>
      </c>
      <c r="G63" s="304">
        <v>2.1052284988813308</v>
      </c>
      <c r="H63" s="304">
        <v>4.506897710686415</v>
      </c>
      <c r="I63" s="304"/>
      <c r="J63" s="304">
        <v>20.574795846295512</v>
      </c>
      <c r="K63" s="304">
        <v>31.679476515920765</v>
      </c>
      <c r="L63" s="304">
        <v>64.065971325192052</v>
      </c>
      <c r="M63" s="304"/>
      <c r="N63" s="304">
        <v>50.683216624157474</v>
      </c>
      <c r="O63" s="304">
        <v>53.584081937076832</v>
      </c>
      <c r="P63" s="304">
        <v>60.486519537929361</v>
      </c>
      <c r="Q63" s="304"/>
      <c r="R63" s="304">
        <v>10.271569585155325</v>
      </c>
      <c r="S63" s="304">
        <v>10.351382686526481</v>
      </c>
      <c r="T63" s="304">
        <v>11.83250368125473</v>
      </c>
      <c r="U63" s="304"/>
      <c r="V63" s="304">
        <v>12.357479684199117</v>
      </c>
      <c r="W63" s="304">
        <v>12.145432703755374</v>
      </c>
      <c r="X63" s="304">
        <v>12.758948743810178</v>
      </c>
      <c r="Y63" s="304"/>
      <c r="Z63" s="304">
        <v>23.959523730771465</v>
      </c>
      <c r="AA63" s="304">
        <v>20.624547373916073</v>
      </c>
      <c r="AB63" s="304">
        <v>17.546712125925339</v>
      </c>
      <c r="AC63" s="304"/>
      <c r="AD63" s="304">
        <v>22.042801633004437</v>
      </c>
      <c r="AE63" s="304">
        <v>21.061953868209397</v>
      </c>
      <c r="AF63" s="304">
        <v>12.274333488788598</v>
      </c>
      <c r="AG63" s="304"/>
      <c r="AH63" s="304">
        <v>22.321304667529024</v>
      </c>
      <c r="AI63" s="304">
        <v>21.771133030344341</v>
      </c>
      <c r="AJ63" s="304">
        <v>14.021055480967897</v>
      </c>
      <c r="AK63" s="304"/>
      <c r="AL63" s="304">
        <v>2.2401793627822957</v>
      </c>
      <c r="AM63" s="304">
        <v>1.8589746561751912</v>
      </c>
      <c r="AN63" s="304">
        <v>1.2570496903863126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129.89567963567572</v>
      </c>
      <c r="C64" s="304">
        <f t="shared" si="73"/>
        <v>145.17771759087964</v>
      </c>
      <c r="D64" s="304">
        <f t="shared" si="74"/>
        <v>166.57021123884121</v>
      </c>
      <c r="E64" s="304"/>
      <c r="F64" s="304">
        <v>3.3587747700199495</v>
      </c>
      <c r="G64" s="304">
        <v>5.4825812698725427</v>
      </c>
      <c r="H64" s="304">
        <v>10.895069966374834</v>
      </c>
      <c r="I64" s="304"/>
      <c r="J64" s="304">
        <v>25.693447946966224</v>
      </c>
      <c r="K64" s="304">
        <v>38.126663601243798</v>
      </c>
      <c r="L64" s="304">
        <v>65.242952217618935</v>
      </c>
      <c r="M64" s="304"/>
      <c r="N64" s="304">
        <v>40.761252205102252</v>
      </c>
      <c r="O64" s="304">
        <v>43.613360677580104</v>
      </c>
      <c r="P64" s="304">
        <v>46.959838802623501</v>
      </c>
      <c r="Q64" s="304"/>
      <c r="R64" s="304">
        <v>6.6379566758664286</v>
      </c>
      <c r="S64" s="304">
        <v>6.2834124639702553</v>
      </c>
      <c r="T64" s="304">
        <v>5.8782979934579727</v>
      </c>
      <c r="U64" s="304"/>
      <c r="V64" s="304">
        <v>8.9634426318004596</v>
      </c>
      <c r="W64" s="304">
        <v>8.9807239127541472</v>
      </c>
      <c r="X64" s="304">
        <v>8.9089213535196539</v>
      </c>
      <c r="Y64" s="304"/>
      <c r="Z64" s="304">
        <v>17.815642730985257</v>
      </c>
      <c r="AA64" s="304">
        <v>17.317365553831717</v>
      </c>
      <c r="AB64" s="304">
        <v>13.89728185620783</v>
      </c>
      <c r="AC64" s="304"/>
      <c r="AD64" s="304">
        <v>13.360060655739362</v>
      </c>
      <c r="AE64" s="304">
        <v>12.697890725865671</v>
      </c>
      <c r="AF64" s="304">
        <v>7.969224389477005</v>
      </c>
      <c r="AG64" s="304"/>
      <c r="AH64" s="304">
        <v>11.370633458545743</v>
      </c>
      <c r="AI64" s="304">
        <v>10.873001363796726</v>
      </c>
      <c r="AJ64" s="304">
        <v>4.8833404153484175</v>
      </c>
      <c r="AK64" s="304"/>
      <c r="AL64" s="304">
        <v>1.9344685606500218</v>
      </c>
      <c r="AM64" s="304">
        <v>1.8027180219647003</v>
      </c>
      <c r="AN64" s="304">
        <v>1.9352842442130822</v>
      </c>
    </row>
    <row r="65" spans="1:40" x14ac:dyDescent="0.2">
      <c r="A65" s="13" t="str">
        <f t="shared" si="72"/>
        <v>Associate professional occupations</v>
      </c>
      <c r="B65" s="304">
        <f t="shared" si="75"/>
        <v>129.13783677636079</v>
      </c>
      <c r="C65" s="304">
        <f t="shared" si="73"/>
        <v>128.48574030520464</v>
      </c>
      <c r="D65" s="304">
        <f t="shared" si="74"/>
        <v>141.19103360103017</v>
      </c>
      <c r="E65" s="304"/>
      <c r="F65" s="304">
        <v>1.7260113918031508</v>
      </c>
      <c r="G65" s="304">
        <v>2.6401622052590792</v>
      </c>
      <c r="H65" s="304">
        <v>5.4280945372472695</v>
      </c>
      <c r="I65" s="304"/>
      <c r="J65" s="304">
        <v>13.590503242902466</v>
      </c>
      <c r="K65" s="304">
        <v>18.962705802609531</v>
      </c>
      <c r="L65" s="304">
        <v>35.393542636868183</v>
      </c>
      <c r="M65" s="304"/>
      <c r="N65" s="304">
        <v>36.148827401011403</v>
      </c>
      <c r="O65" s="304">
        <v>35.614940700301162</v>
      </c>
      <c r="P65" s="304">
        <v>39.004680811744095</v>
      </c>
      <c r="Q65" s="304"/>
      <c r="R65" s="304">
        <v>8.8050678256468835</v>
      </c>
      <c r="S65" s="304">
        <v>8.5732589090155606</v>
      </c>
      <c r="T65" s="304">
        <v>10.052385850625482</v>
      </c>
      <c r="U65" s="304"/>
      <c r="V65" s="304">
        <v>11.133211299517534</v>
      </c>
      <c r="W65" s="304">
        <v>10.710750363864225</v>
      </c>
      <c r="X65" s="304">
        <v>11.595689829878307</v>
      </c>
      <c r="Y65" s="304"/>
      <c r="Z65" s="304">
        <v>21.691089263567847</v>
      </c>
      <c r="AA65" s="304">
        <v>19.467543820049396</v>
      </c>
      <c r="AB65" s="304">
        <v>17.745623365748042</v>
      </c>
      <c r="AC65" s="304"/>
      <c r="AD65" s="304">
        <v>19.23932344678003</v>
      </c>
      <c r="AE65" s="304">
        <v>19.018333618881719</v>
      </c>
      <c r="AF65" s="304">
        <v>15.722860208797727</v>
      </c>
      <c r="AG65" s="304"/>
      <c r="AH65" s="304">
        <v>14.204270806329749</v>
      </c>
      <c r="AI65" s="304">
        <v>11.478885891602207</v>
      </c>
      <c r="AJ65" s="304">
        <v>4.2445682194380669</v>
      </c>
      <c r="AK65" s="304"/>
      <c r="AL65" s="304">
        <v>2.5995320988017157</v>
      </c>
      <c r="AM65" s="304">
        <v>2.0191589936217853</v>
      </c>
      <c r="AN65" s="304">
        <v>2.0035881406829885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104.83635469536607</v>
      </c>
      <c r="C66" s="304">
        <f t="shared" si="73"/>
        <v>100.26606721777172</v>
      </c>
      <c r="D66" s="304">
        <f t="shared" si="74"/>
        <v>98.570905173336627</v>
      </c>
      <c r="E66" s="304"/>
      <c r="F66" s="304">
        <v>0.54356546434134045</v>
      </c>
      <c r="G66" s="304">
        <v>0.8737416959910963</v>
      </c>
      <c r="H66" s="304">
        <v>1.7710586598761742</v>
      </c>
      <c r="I66" s="304"/>
      <c r="J66" s="304">
        <v>8.6564607440792916</v>
      </c>
      <c r="K66" s="304">
        <v>12.686740855734612</v>
      </c>
      <c r="L66" s="304">
        <v>25.115112106946107</v>
      </c>
      <c r="M66" s="304"/>
      <c r="N66" s="304">
        <v>22.773181632339547</v>
      </c>
      <c r="O66" s="304">
        <v>23.520082084664079</v>
      </c>
      <c r="P66" s="304">
        <v>27.504238536565303</v>
      </c>
      <c r="Q66" s="304"/>
      <c r="R66" s="304">
        <v>7.8123595039198088</v>
      </c>
      <c r="S66" s="304">
        <v>7.6603506820042169</v>
      </c>
      <c r="T66" s="304">
        <v>8.2483129887035194</v>
      </c>
      <c r="U66" s="304"/>
      <c r="V66" s="304">
        <v>6.3940897858062264</v>
      </c>
      <c r="W66" s="304">
        <v>5.8984378409273086</v>
      </c>
      <c r="X66" s="304">
        <v>5.847815564785912</v>
      </c>
      <c r="Y66" s="304"/>
      <c r="Z66" s="304">
        <v>21.302445237727508</v>
      </c>
      <c r="AA66" s="304">
        <v>20.031266211111301</v>
      </c>
      <c r="AB66" s="304">
        <v>16.784288366997721</v>
      </c>
      <c r="AC66" s="304"/>
      <c r="AD66" s="304">
        <v>21.384173100823801</v>
      </c>
      <c r="AE66" s="304">
        <v>19.832951233773574</v>
      </c>
      <c r="AF66" s="304">
        <v>11.45341543367446</v>
      </c>
      <c r="AG66" s="304"/>
      <c r="AH66" s="304">
        <v>13.925947685525491</v>
      </c>
      <c r="AI66" s="304">
        <v>8.0546656038252298</v>
      </c>
      <c r="AJ66" s="304">
        <v>0.7571650662855568</v>
      </c>
      <c r="AK66" s="304"/>
      <c r="AL66" s="304">
        <v>2.0441315408030536</v>
      </c>
      <c r="AM66" s="304">
        <v>1.7078310097403111</v>
      </c>
      <c r="AN66" s="304">
        <v>1.0894984495018714</v>
      </c>
    </row>
    <row r="67" spans="1:40" x14ac:dyDescent="0.2">
      <c r="A67" s="13" t="str">
        <f t="shared" si="72"/>
        <v>Skilled trades occupations</v>
      </c>
      <c r="B67" s="304">
        <f t="shared" si="75"/>
        <v>120.17097799125256</v>
      </c>
      <c r="C67" s="304">
        <f t="shared" si="73"/>
        <v>123.20051801325769</v>
      </c>
      <c r="D67" s="304">
        <f t="shared" si="74"/>
        <v>129.90505477481145</v>
      </c>
      <c r="E67" s="304"/>
      <c r="F67" s="304">
        <v>0.13048679531848051</v>
      </c>
      <c r="G67" s="304">
        <v>0.19685607802353899</v>
      </c>
      <c r="H67" s="304">
        <v>0.44295166159758426</v>
      </c>
      <c r="I67" s="304"/>
      <c r="J67" s="304">
        <v>5.074786132020269</v>
      </c>
      <c r="K67" s="304">
        <v>9.3798690563890421</v>
      </c>
      <c r="L67" s="304">
        <v>23.316694698391242</v>
      </c>
      <c r="M67" s="304"/>
      <c r="N67" s="304">
        <v>12.715379172790236</v>
      </c>
      <c r="O67" s="304">
        <v>16.346849947416601</v>
      </c>
      <c r="P67" s="304">
        <v>22.418621196713939</v>
      </c>
      <c r="Q67" s="304"/>
      <c r="R67" s="304">
        <v>5.3451749175142318</v>
      </c>
      <c r="S67" s="304">
        <v>5.7998213578345172</v>
      </c>
      <c r="T67" s="304">
        <v>6.9952708331168525</v>
      </c>
      <c r="U67" s="304"/>
      <c r="V67" s="304">
        <v>8.6153231577161833</v>
      </c>
      <c r="W67" s="304">
        <v>9.972968484500992</v>
      </c>
      <c r="X67" s="304">
        <v>12.53615085026266</v>
      </c>
      <c r="Y67" s="304"/>
      <c r="Z67" s="304">
        <v>33.515958202723013</v>
      </c>
      <c r="AA67" s="304">
        <v>31.990428411229107</v>
      </c>
      <c r="AB67" s="304">
        <v>28.135435682610325</v>
      </c>
      <c r="AC67" s="304"/>
      <c r="AD67" s="304">
        <v>21.006470560188944</v>
      </c>
      <c r="AE67" s="304">
        <v>16.235490043942765</v>
      </c>
      <c r="AF67" s="304">
        <v>11.745215429459476</v>
      </c>
      <c r="AG67" s="304"/>
      <c r="AH67" s="304">
        <v>25.887239309816682</v>
      </c>
      <c r="AI67" s="304">
        <v>27.857859653516989</v>
      </c>
      <c r="AJ67" s="304">
        <v>22.041576102403013</v>
      </c>
      <c r="AK67" s="304"/>
      <c r="AL67" s="304">
        <v>7.8801597431645201</v>
      </c>
      <c r="AM67" s="304">
        <v>5.420374980404155</v>
      </c>
      <c r="AN67" s="304">
        <v>2.2731383202563604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54.991764784767078</v>
      </c>
      <c r="C68" s="304">
        <f t="shared" si="73"/>
        <v>57.336433591734597</v>
      </c>
      <c r="D68" s="304">
        <f t="shared" si="74"/>
        <v>65.136313050378391</v>
      </c>
      <c r="E68" s="304"/>
      <c r="F68" s="304">
        <v>0.10539077274638269</v>
      </c>
      <c r="G68" s="304">
        <v>0.18501421155565573</v>
      </c>
      <c r="H68" s="304">
        <v>0.41096094076405515</v>
      </c>
      <c r="I68" s="304"/>
      <c r="J68" s="304">
        <v>2.2887720311022752</v>
      </c>
      <c r="K68" s="304">
        <v>3.4731114591907644</v>
      </c>
      <c r="L68" s="304">
        <v>7.1528840679087935</v>
      </c>
      <c r="M68" s="304"/>
      <c r="N68" s="304">
        <v>9.8031789495287409</v>
      </c>
      <c r="O68" s="304">
        <v>10.58782138190923</v>
      </c>
      <c r="P68" s="304">
        <v>12.601699497957645</v>
      </c>
      <c r="Q68" s="304"/>
      <c r="R68" s="304">
        <v>6.5107841892265936</v>
      </c>
      <c r="S68" s="304">
        <v>6.8527880264632008</v>
      </c>
      <c r="T68" s="304">
        <v>8.812317624837867</v>
      </c>
      <c r="U68" s="304"/>
      <c r="V68" s="304">
        <v>7.2980479834583649</v>
      </c>
      <c r="W68" s="304">
        <v>8.1992901259619195</v>
      </c>
      <c r="X68" s="304">
        <v>11.187113266670389</v>
      </c>
      <c r="Y68" s="304"/>
      <c r="Z68" s="304">
        <v>9.831216360773336</v>
      </c>
      <c r="AA68" s="304">
        <v>9.6090453720160536</v>
      </c>
      <c r="AB68" s="304">
        <v>8.9658147984500403</v>
      </c>
      <c r="AC68" s="304"/>
      <c r="AD68" s="304">
        <v>9.9854618599659979</v>
      </c>
      <c r="AE68" s="304">
        <v>10.326996962006845</v>
      </c>
      <c r="AF68" s="304">
        <v>9.3433454588386358</v>
      </c>
      <c r="AG68" s="304"/>
      <c r="AH68" s="304">
        <v>6.1968182978227819</v>
      </c>
      <c r="AI68" s="304">
        <v>5.5485239107120341</v>
      </c>
      <c r="AJ68" s="304">
        <v>5.3786304350397254</v>
      </c>
      <c r="AK68" s="304"/>
      <c r="AL68" s="304">
        <v>2.972094340142601</v>
      </c>
      <c r="AM68" s="304">
        <v>2.553842141918889</v>
      </c>
      <c r="AN68" s="304">
        <v>1.2835469599112417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237.50389484892699</v>
      </c>
      <c r="C69" s="304">
        <f t="shared" si="73"/>
        <v>226.01099407064549</v>
      </c>
      <c r="D69" s="304">
        <f t="shared" si="74"/>
        <v>220.69103280971012</v>
      </c>
      <c r="E69" s="304"/>
      <c r="F69" s="304">
        <v>0.58760114931656537</v>
      </c>
      <c r="G69" s="304">
        <v>0.94555492883333425</v>
      </c>
      <c r="H69" s="304">
        <v>1.8580210045075549</v>
      </c>
      <c r="I69" s="304"/>
      <c r="J69" s="304">
        <v>15.270612087460846</v>
      </c>
      <c r="K69" s="304">
        <v>23.956022045444783</v>
      </c>
      <c r="L69" s="304">
        <v>52.674614369301842</v>
      </c>
      <c r="M69" s="304"/>
      <c r="N69" s="304">
        <v>43.429229527232515</v>
      </c>
      <c r="O69" s="304">
        <v>46.393045482199135</v>
      </c>
      <c r="P69" s="304">
        <v>56.828066361778674</v>
      </c>
      <c r="Q69" s="304"/>
      <c r="R69" s="304">
        <v>12.901291536748897</v>
      </c>
      <c r="S69" s="304">
        <v>13.328486870077324</v>
      </c>
      <c r="T69" s="304">
        <v>15.862300739495778</v>
      </c>
      <c r="U69" s="304"/>
      <c r="V69" s="304">
        <v>10.671763575714765</v>
      </c>
      <c r="W69" s="304">
        <v>10.124867803697626</v>
      </c>
      <c r="X69" s="304">
        <v>11.176905553754604</v>
      </c>
      <c r="Y69" s="304"/>
      <c r="Z69" s="304">
        <v>57.511738054550655</v>
      </c>
      <c r="AA69" s="304">
        <v>52.215261187461017</v>
      </c>
      <c r="AB69" s="304">
        <v>44.547803698000202</v>
      </c>
      <c r="AC69" s="304"/>
      <c r="AD69" s="304">
        <v>43.928375284865609</v>
      </c>
      <c r="AE69" s="304">
        <v>38.215607916882874</v>
      </c>
      <c r="AF69" s="304">
        <v>26.414635576229458</v>
      </c>
      <c r="AG69" s="304"/>
      <c r="AH69" s="304">
        <v>41.504100702503827</v>
      </c>
      <c r="AI69" s="304">
        <v>32.694970989856415</v>
      </c>
      <c r="AJ69" s="304">
        <v>9.1079579433823294</v>
      </c>
      <c r="AK69" s="304"/>
      <c r="AL69" s="304">
        <v>11.69918293053332</v>
      </c>
      <c r="AM69" s="304">
        <v>8.137176846192979</v>
      </c>
      <c r="AN69" s="304">
        <v>2.2207275632597039</v>
      </c>
    </row>
    <row r="70" spans="1:40" x14ac:dyDescent="0.2">
      <c r="A70" s="13" t="str">
        <f t="shared" si="72"/>
        <v>Process, plant and machine operatives</v>
      </c>
      <c r="B70" s="304">
        <f t="shared" si="75"/>
        <v>131.12491729606347</v>
      </c>
      <c r="C70" s="304">
        <f t="shared" si="73"/>
        <v>149.54918469727673</v>
      </c>
      <c r="D70" s="304">
        <f t="shared" si="74"/>
        <v>147.06677956823293</v>
      </c>
      <c r="E70" s="304"/>
      <c r="F70" s="304">
        <v>0.99904807950236685</v>
      </c>
      <c r="G70" s="304">
        <v>1.9910358022387942</v>
      </c>
      <c r="H70" s="304">
        <v>4.4195102780854771</v>
      </c>
      <c r="I70" s="304"/>
      <c r="J70" s="304">
        <v>5.1786781433218403</v>
      </c>
      <c r="K70" s="304">
        <v>9.5070610540087745</v>
      </c>
      <c r="L70" s="304">
        <v>20.582586264019405</v>
      </c>
      <c r="M70" s="304"/>
      <c r="N70" s="304">
        <v>11.43578650247348</v>
      </c>
      <c r="O70" s="304">
        <v>14.817932757112724</v>
      </c>
      <c r="P70" s="304">
        <v>19.413812024252497</v>
      </c>
      <c r="Q70" s="304"/>
      <c r="R70" s="304">
        <v>5.1474987623591479</v>
      </c>
      <c r="S70" s="304">
        <v>6.3681865941098339</v>
      </c>
      <c r="T70" s="304">
        <v>7.5325044008195414</v>
      </c>
      <c r="U70" s="304"/>
      <c r="V70" s="304">
        <v>7.7667559708711789</v>
      </c>
      <c r="W70" s="304">
        <v>9.4793796730159627</v>
      </c>
      <c r="X70" s="304">
        <v>10.713052502011383</v>
      </c>
      <c r="Y70" s="304"/>
      <c r="Z70" s="304">
        <v>22.046987354554272</v>
      </c>
      <c r="AA70" s="304">
        <v>21.472078915968524</v>
      </c>
      <c r="AB70" s="304">
        <v>17.579024653297257</v>
      </c>
      <c r="AC70" s="304"/>
      <c r="AD70" s="304">
        <v>32.902918956680608</v>
      </c>
      <c r="AE70" s="304">
        <v>40.49604983857347</v>
      </c>
      <c r="AF70" s="304">
        <v>35.971170860984515</v>
      </c>
      <c r="AG70" s="304"/>
      <c r="AH70" s="304">
        <v>35.009499509841184</v>
      </c>
      <c r="AI70" s="304">
        <v>38.123116130631622</v>
      </c>
      <c r="AJ70" s="304">
        <v>28.239796995028541</v>
      </c>
      <c r="AK70" s="304"/>
      <c r="AL70" s="304">
        <v>10.637744016459383</v>
      </c>
      <c r="AM70" s="304">
        <v>7.2943439316170133</v>
      </c>
      <c r="AN70" s="304">
        <v>2.6153215897343118</v>
      </c>
    </row>
    <row r="71" spans="1:40" x14ac:dyDescent="0.2">
      <c r="A71" s="13" t="str">
        <f t="shared" si="72"/>
        <v>Elementary occupations</v>
      </c>
      <c r="B71" s="304">
        <f t="shared" si="75"/>
        <v>313.12926635338181</v>
      </c>
      <c r="C71" s="304">
        <f t="shared" si="73"/>
        <v>326.8121332424235</v>
      </c>
      <c r="D71" s="304">
        <f t="shared" si="74"/>
        <v>342.8856779987176</v>
      </c>
      <c r="E71" s="304"/>
      <c r="F71" s="304">
        <v>0.21224371496485975</v>
      </c>
      <c r="G71" s="304">
        <v>0.31396051866344743</v>
      </c>
      <c r="H71" s="304">
        <v>0.59853992484072183</v>
      </c>
      <c r="I71" s="304"/>
      <c r="J71" s="304">
        <v>19.208866487638772</v>
      </c>
      <c r="K71" s="304">
        <v>32.388589701142962</v>
      </c>
      <c r="L71" s="304">
        <v>79.331541602296667</v>
      </c>
      <c r="M71" s="304"/>
      <c r="N71" s="304">
        <v>50.306656440148956</v>
      </c>
      <c r="O71" s="304">
        <v>57.287904302715027</v>
      </c>
      <c r="P71" s="304">
        <v>74.438109133304295</v>
      </c>
      <c r="Q71" s="304"/>
      <c r="R71" s="304">
        <v>20.710673614976614</v>
      </c>
      <c r="S71" s="304">
        <v>23.045331411105924</v>
      </c>
      <c r="T71" s="304">
        <v>30.812058953540987</v>
      </c>
      <c r="U71" s="304"/>
      <c r="V71" s="304">
        <v>21.479563433914404</v>
      </c>
      <c r="W71" s="304">
        <v>23.629576949030113</v>
      </c>
      <c r="X71" s="304">
        <v>30.460511680027018</v>
      </c>
      <c r="Y71" s="304"/>
      <c r="Z71" s="304">
        <v>52.835381151623459</v>
      </c>
      <c r="AA71" s="304">
        <v>49.470064971063195</v>
      </c>
      <c r="AB71" s="304">
        <v>45.32834059860307</v>
      </c>
      <c r="AC71" s="304"/>
      <c r="AD71" s="304">
        <v>65.375908403085333</v>
      </c>
      <c r="AE71" s="304">
        <v>68.07043761562467</v>
      </c>
      <c r="AF71" s="304">
        <v>51.284751510633178</v>
      </c>
      <c r="AG71" s="304"/>
      <c r="AH71" s="304">
        <v>60.945518573155539</v>
      </c>
      <c r="AI71" s="304">
        <v>54.389138540934916</v>
      </c>
      <c r="AJ71" s="304">
        <v>22.723217623919517</v>
      </c>
      <c r="AK71" s="304"/>
      <c r="AL71" s="304">
        <v>22.054454533873876</v>
      </c>
      <c r="AM71" s="304">
        <v>18.217129232143211</v>
      </c>
      <c r="AN71" s="304">
        <v>7.9086069715520813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2804.4709999999995</v>
      </c>
      <c r="C74" s="305">
        <f>SUM(C75:C83)</f>
        <v>2954.9970000000003</v>
      </c>
      <c r="D74" s="305">
        <f>SUM(D75:D83)</f>
        <v>3118.7010000000005</v>
      </c>
      <c r="E74" s="304"/>
      <c r="F74" s="305">
        <f>SUM(F75:F83)</f>
        <v>80.502876247211134</v>
      </c>
      <c r="G74" s="305">
        <f>SUM(G75:G83)</f>
        <v>114.19242584834272</v>
      </c>
      <c r="H74" s="305">
        <f>SUM(H75:H83)</f>
        <v>174.19222868978659</v>
      </c>
      <c r="I74" s="304"/>
      <c r="J74" s="305">
        <f>SUM(J75:J83)</f>
        <v>724.67107400364682</v>
      </c>
      <c r="K74" s="305">
        <f>SUM(K75:K83)</f>
        <v>1003.1653826707061</v>
      </c>
      <c r="L74" s="305">
        <f>SUM(L75:L83)</f>
        <v>1489.1624014327724</v>
      </c>
      <c r="M74" s="304"/>
      <c r="N74" s="305">
        <f>SUM(N75:N83)</f>
        <v>923.72941684380442</v>
      </c>
      <c r="O74" s="305">
        <f>SUM(O75:O83)</f>
        <v>880.43982384531103</v>
      </c>
      <c r="P74" s="305">
        <f>SUM(P75:P83)</f>
        <v>748.66389423882129</v>
      </c>
      <c r="Q74" s="304"/>
      <c r="R74" s="305">
        <f>SUM(R75:R83)</f>
        <v>152.86085922428438</v>
      </c>
      <c r="S74" s="305">
        <f>SUM(S75:S83)</f>
        <v>152.66306185221941</v>
      </c>
      <c r="T74" s="305">
        <f>SUM(T75:T83)</f>
        <v>150.88934899665705</v>
      </c>
      <c r="U74" s="304"/>
      <c r="V74" s="305">
        <f>SUM(V75:V83)</f>
        <v>187.28120136463738</v>
      </c>
      <c r="W74" s="305">
        <f>SUM(W75:W83)</f>
        <v>178.14532517540314</v>
      </c>
      <c r="X74" s="305">
        <f>SUM(X75:X83)</f>
        <v>160.28928002501326</v>
      </c>
      <c r="Y74" s="304"/>
      <c r="Z74" s="305">
        <f>SUM(Z75:Z83)</f>
        <v>262.34260710707804</v>
      </c>
      <c r="AA74" s="305">
        <f>SUM(AA75:AA83)</f>
        <v>215.68926000415314</v>
      </c>
      <c r="AB74" s="305">
        <f>SUM(AB75:AB83)</f>
        <v>144.50902200771773</v>
      </c>
      <c r="AC74" s="304"/>
      <c r="AD74" s="305">
        <f>SUM(AD75:AD83)</f>
        <v>215.50191593858801</v>
      </c>
      <c r="AE74" s="305">
        <f>SUM(AE75:AE83)</f>
        <v>191.15587525879985</v>
      </c>
      <c r="AF74" s="305">
        <f>SUM(AF75:AF83)</f>
        <v>111.45264498501977</v>
      </c>
      <c r="AG74" s="304"/>
      <c r="AH74" s="305">
        <f>SUM(AH75:AH83)</f>
        <v>203.02182926813163</v>
      </c>
      <c r="AI74" s="305">
        <f>SUM(AI75:AI83)</f>
        <v>171.97239251241507</v>
      </c>
      <c r="AJ74" s="305">
        <f>SUM(AJ75:AJ83)</f>
        <v>110.63982220733877</v>
      </c>
      <c r="AK74" s="304"/>
      <c r="AL74" s="305">
        <f>SUM(AL75:AL83)</f>
        <v>54.559220002617323</v>
      </c>
      <c r="AM74" s="305">
        <f>SUM(AM75:AM83)</f>
        <v>47.573452832650752</v>
      </c>
      <c r="AN74" s="305">
        <f>SUM(AN75:AN83)</f>
        <v>28.90235741687308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428.61274784396966</v>
      </c>
      <c r="C75" s="305">
        <f t="shared" ref="C75:C83" si="77">SUM(G75,K75,O75,S75,W75,AA75,AE75,AI75,AM75)</f>
        <v>448.33324337426603</v>
      </c>
      <c r="D75" s="305">
        <f t="shared" ref="D75:D83" si="78">SUM(H75,L75,P75,T75,X75,AB75,AF75,AJ75,AN75)</f>
        <v>486.26542580955481</v>
      </c>
      <c r="E75" s="304"/>
      <c r="F75" s="304">
        <v>14.701408841797168</v>
      </c>
      <c r="G75" s="304">
        <v>21.417494950079675</v>
      </c>
      <c r="H75" s="304">
        <v>34.821895230730412</v>
      </c>
      <c r="I75" s="304"/>
      <c r="J75" s="304">
        <v>109.9703006824159</v>
      </c>
      <c r="K75" s="304">
        <v>149.80242223184928</v>
      </c>
      <c r="L75" s="304">
        <v>231.33284869958359</v>
      </c>
      <c r="M75" s="304"/>
      <c r="N75" s="304">
        <v>150.55305860094859</v>
      </c>
      <c r="O75" s="304">
        <v>141.72414144437752</v>
      </c>
      <c r="P75" s="304">
        <v>125.71769920833508</v>
      </c>
      <c r="Q75" s="304"/>
      <c r="R75" s="304">
        <v>17.187202527204775</v>
      </c>
      <c r="S75" s="304">
        <v>16.359033011432484</v>
      </c>
      <c r="T75" s="304">
        <v>15.088340618585853</v>
      </c>
      <c r="U75" s="304"/>
      <c r="V75" s="304">
        <v>38.751535472200977</v>
      </c>
      <c r="W75" s="304">
        <v>36.714508709939118</v>
      </c>
      <c r="X75" s="304">
        <v>32.523189435151721</v>
      </c>
      <c r="Y75" s="304"/>
      <c r="Z75" s="304">
        <v>41.344613355859494</v>
      </c>
      <c r="AA75" s="304">
        <v>32.309976873000906</v>
      </c>
      <c r="AB75" s="304">
        <v>21.89746086208352</v>
      </c>
      <c r="AC75" s="304"/>
      <c r="AD75" s="304">
        <v>26.437863027925683</v>
      </c>
      <c r="AE75" s="304">
        <v>22.567943997501715</v>
      </c>
      <c r="AF75" s="304">
        <v>9.8636579851777508</v>
      </c>
      <c r="AG75" s="304"/>
      <c r="AH75" s="304">
        <v>25.169723550680786</v>
      </c>
      <c r="AI75" s="304">
        <v>23.371145514522862</v>
      </c>
      <c r="AJ75" s="304">
        <v>12.457868782420228</v>
      </c>
      <c r="AK75" s="304"/>
      <c r="AL75" s="304">
        <v>4.4970417849363118</v>
      </c>
      <c r="AM75" s="304">
        <v>4.0665766415623992</v>
      </c>
      <c r="AN75" s="304">
        <v>2.5624649874866852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964.68511600546481</v>
      </c>
      <c r="C76" s="305">
        <f t="shared" si="77"/>
        <v>1084.1840998224354</v>
      </c>
      <c r="D76" s="305">
        <f>SUM(H76,L76,P76,T76,X76,AB76,AF76,AJ76,AN76)</f>
        <v>1185.9676039594658</v>
      </c>
      <c r="E76" s="304"/>
      <c r="F76" s="304">
        <v>44.628037849031685</v>
      </c>
      <c r="G76" s="304">
        <v>62.878059497353313</v>
      </c>
      <c r="H76" s="304">
        <v>90.590460728683595</v>
      </c>
      <c r="I76" s="304"/>
      <c r="J76" s="304">
        <v>345.73160135417629</v>
      </c>
      <c r="K76" s="304">
        <v>484.96886713162564</v>
      </c>
      <c r="L76" s="304">
        <v>692.58727280039238</v>
      </c>
      <c r="M76" s="304"/>
      <c r="N76" s="304">
        <v>364.16312172342606</v>
      </c>
      <c r="O76" s="304">
        <v>343.78274026166139</v>
      </c>
      <c r="P76" s="304">
        <v>261.60626865060107</v>
      </c>
      <c r="Q76" s="304"/>
      <c r="R76" s="304">
        <v>33.070681151474773</v>
      </c>
      <c r="S76" s="304">
        <v>33.017318571849216</v>
      </c>
      <c r="T76" s="304">
        <v>30.145059368047697</v>
      </c>
      <c r="U76" s="304"/>
      <c r="V76" s="304">
        <v>55.765551113435819</v>
      </c>
      <c r="W76" s="304">
        <v>53.485108108034161</v>
      </c>
      <c r="X76" s="304">
        <v>45.750454290819924</v>
      </c>
      <c r="Y76" s="304"/>
      <c r="Z76" s="304">
        <v>53.435398704532894</v>
      </c>
      <c r="AA76" s="304">
        <v>43.778856399508328</v>
      </c>
      <c r="AB76" s="304">
        <v>29.235645771430139</v>
      </c>
      <c r="AC76" s="304"/>
      <c r="AD76" s="304">
        <v>35.937129363311001</v>
      </c>
      <c r="AE76" s="304">
        <v>33.944502456893552</v>
      </c>
      <c r="AF76" s="304">
        <v>21.303620346885658</v>
      </c>
      <c r="AG76" s="304"/>
      <c r="AH76" s="304">
        <v>26.608018597328435</v>
      </c>
      <c r="AI76" s="304">
        <v>22.11080577430436</v>
      </c>
      <c r="AJ76" s="304">
        <v>10.454526303273592</v>
      </c>
      <c r="AK76" s="304"/>
      <c r="AL76" s="304">
        <v>5.3455761487480293</v>
      </c>
      <c r="AM76" s="304">
        <v>6.2178416212056584</v>
      </c>
      <c r="AN76" s="304">
        <v>4.2942956993314434</v>
      </c>
    </row>
    <row r="77" spans="1:40" x14ac:dyDescent="0.2">
      <c r="A77" s="13" t="str">
        <f t="shared" si="76"/>
        <v>Associate professional occupations</v>
      </c>
      <c r="B77" s="305">
        <f t="shared" si="79"/>
        <v>688.53835689707569</v>
      </c>
      <c r="C77" s="305">
        <f t="shared" si="77"/>
        <v>689.3593413333009</v>
      </c>
      <c r="D77" s="305">
        <f t="shared" si="78"/>
        <v>735.09968945967046</v>
      </c>
      <c r="E77" s="304"/>
      <c r="F77" s="304">
        <v>15.479013071279091</v>
      </c>
      <c r="G77" s="304">
        <v>21.189508036738978</v>
      </c>
      <c r="H77" s="304">
        <v>33.478214490961832</v>
      </c>
      <c r="I77" s="304"/>
      <c r="J77" s="304">
        <v>189.77590352359053</v>
      </c>
      <c r="K77" s="304">
        <v>249.6566372302957</v>
      </c>
      <c r="L77" s="304">
        <v>369.05960807709573</v>
      </c>
      <c r="M77" s="304"/>
      <c r="N77" s="304">
        <v>252.20878760896716</v>
      </c>
      <c r="O77" s="304">
        <v>228.45711137491327</v>
      </c>
      <c r="P77" s="304">
        <v>191.71832076465327</v>
      </c>
      <c r="Q77" s="304"/>
      <c r="R77" s="304">
        <v>47.856793260737845</v>
      </c>
      <c r="S77" s="304">
        <v>45.380736445914621</v>
      </c>
      <c r="T77" s="304">
        <v>45.509736362729036</v>
      </c>
      <c r="U77" s="304"/>
      <c r="V77" s="304">
        <v>41.169589676071183</v>
      </c>
      <c r="W77" s="304">
        <v>35.053241226906636</v>
      </c>
      <c r="X77" s="304">
        <v>28.116139677512091</v>
      </c>
      <c r="Y77" s="304"/>
      <c r="Z77" s="304">
        <v>61.525417830262519</v>
      </c>
      <c r="AA77" s="304">
        <v>46.204007990784</v>
      </c>
      <c r="AB77" s="304">
        <v>30.722355080458367</v>
      </c>
      <c r="AC77" s="304"/>
      <c r="AD77" s="304">
        <v>40.028594857259947</v>
      </c>
      <c r="AE77" s="304">
        <v>29.924648187745284</v>
      </c>
      <c r="AF77" s="304">
        <v>14.225180436264296</v>
      </c>
      <c r="AG77" s="304"/>
      <c r="AH77" s="304">
        <v>33.253995381211723</v>
      </c>
      <c r="AI77" s="304">
        <v>26.575057649148906</v>
      </c>
      <c r="AJ77" s="304">
        <v>16.589458165985171</v>
      </c>
      <c r="AK77" s="304"/>
      <c r="AL77" s="304">
        <v>7.2402616876958055</v>
      </c>
      <c r="AM77" s="304">
        <v>6.9183931908535463</v>
      </c>
      <c r="AN77" s="304">
        <v>5.6806764040105273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271.5073387557066</v>
      </c>
      <c r="C78" s="305">
        <f t="shared" si="77"/>
        <v>250.19669305744964</v>
      </c>
      <c r="D78" s="305">
        <f t="shared" si="78"/>
        <v>229.4863325568997</v>
      </c>
      <c r="E78" s="304"/>
      <c r="F78" s="304">
        <v>2.7150571215545871</v>
      </c>
      <c r="G78" s="304">
        <v>4.0087312837203388</v>
      </c>
      <c r="H78" s="304">
        <v>7.0347490112047586</v>
      </c>
      <c r="I78" s="304"/>
      <c r="J78" s="304">
        <v>36.918444624344232</v>
      </c>
      <c r="K78" s="304">
        <v>51.473189072259153</v>
      </c>
      <c r="L78" s="304">
        <v>80.586675445368172</v>
      </c>
      <c r="M78" s="304"/>
      <c r="N78" s="304">
        <v>80.592753638856024</v>
      </c>
      <c r="O78" s="304">
        <v>82.519502981404202</v>
      </c>
      <c r="P78" s="304">
        <v>80.18971188930422</v>
      </c>
      <c r="Q78" s="304"/>
      <c r="R78" s="304">
        <v>20.815766816677243</v>
      </c>
      <c r="S78" s="304">
        <v>20.709765644677891</v>
      </c>
      <c r="T78" s="304">
        <v>19.72134098492209</v>
      </c>
      <c r="U78" s="304"/>
      <c r="V78" s="304">
        <v>24.173479493706136</v>
      </c>
      <c r="W78" s="304">
        <v>22.892607518683466</v>
      </c>
      <c r="X78" s="304">
        <v>20.176084756195625</v>
      </c>
      <c r="Y78" s="304"/>
      <c r="Z78" s="304">
        <v>36.610768919969772</v>
      </c>
      <c r="AA78" s="304">
        <v>27.728741847738366</v>
      </c>
      <c r="AB78" s="304">
        <v>9.9290528985185009</v>
      </c>
      <c r="AC78" s="304"/>
      <c r="AD78" s="304">
        <v>34.379425333992607</v>
      </c>
      <c r="AE78" s="304">
        <v>23.036980346121371</v>
      </c>
      <c r="AF78" s="304">
        <v>5.9879518691933642</v>
      </c>
      <c r="AG78" s="304"/>
      <c r="AH78" s="304">
        <v>27.635508246110454</v>
      </c>
      <c r="AI78" s="304">
        <v>10.391414312161658</v>
      </c>
      <c r="AJ78" s="304">
        <v>1.5140893443986754</v>
      </c>
      <c r="AK78" s="304"/>
      <c r="AL78" s="304">
        <v>7.6661345604955322</v>
      </c>
      <c r="AM78" s="304">
        <v>7.435760050683184</v>
      </c>
      <c r="AN78" s="304">
        <v>4.3466763577943102</v>
      </c>
    </row>
    <row r="79" spans="1:40" x14ac:dyDescent="0.2">
      <c r="A79" s="13" t="str">
        <f t="shared" si="76"/>
        <v>Skilled trades occupations</v>
      </c>
      <c r="B79" s="305">
        <f t="shared" si="79"/>
        <v>71.180632904527386</v>
      </c>
      <c r="C79" s="305">
        <f t="shared" si="77"/>
        <v>78.349629089993954</v>
      </c>
      <c r="D79" s="305">
        <f t="shared" si="78"/>
        <v>79.617225600509272</v>
      </c>
      <c r="E79" s="304"/>
      <c r="F79" s="304">
        <v>0.78960522666553823</v>
      </c>
      <c r="G79" s="304">
        <v>1.2300059816890154</v>
      </c>
      <c r="H79" s="304">
        <v>2.1368035479419021</v>
      </c>
      <c r="I79" s="304"/>
      <c r="J79" s="304">
        <v>7.1858982025823606</v>
      </c>
      <c r="K79" s="304">
        <v>11.766532087807056</v>
      </c>
      <c r="L79" s="304">
        <v>18.929566501285311</v>
      </c>
      <c r="M79" s="304"/>
      <c r="N79" s="304">
        <v>14.034411272913903</v>
      </c>
      <c r="O79" s="304">
        <v>15.802343554561961</v>
      </c>
      <c r="P79" s="304">
        <v>18.24577979904517</v>
      </c>
      <c r="Q79" s="304"/>
      <c r="R79" s="304">
        <v>4.9037864002687739</v>
      </c>
      <c r="S79" s="304">
        <v>5.537519499508389</v>
      </c>
      <c r="T79" s="304">
        <v>6.7616600832006011</v>
      </c>
      <c r="U79" s="304"/>
      <c r="V79" s="304">
        <v>6.7936448172609296</v>
      </c>
      <c r="W79" s="304">
        <v>7.4133346920277221</v>
      </c>
      <c r="X79" s="304">
        <v>8.2711576852094133</v>
      </c>
      <c r="Y79" s="304"/>
      <c r="Z79" s="304">
        <v>13.745051398913862</v>
      </c>
      <c r="AA79" s="304">
        <v>11.891150606274714</v>
      </c>
      <c r="AB79" s="304">
        <v>8.4281985413154494</v>
      </c>
      <c r="AC79" s="304"/>
      <c r="AD79" s="304">
        <v>11.614681220489883</v>
      </c>
      <c r="AE79" s="304">
        <v>11.974987558923864</v>
      </c>
      <c r="AF79" s="304">
        <v>8.62053068782655</v>
      </c>
      <c r="AG79" s="304"/>
      <c r="AH79" s="304">
        <v>8.1281697343782806</v>
      </c>
      <c r="AI79" s="304">
        <v>8.3134369110628814</v>
      </c>
      <c r="AJ79" s="304">
        <v>5.8906660788437382</v>
      </c>
      <c r="AK79" s="304"/>
      <c r="AL79" s="304">
        <v>3.985384631053865</v>
      </c>
      <c r="AM79" s="304">
        <v>4.4203181981383404</v>
      </c>
      <c r="AN79" s="304">
        <v>2.3328626758411457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88.652675707269793</v>
      </c>
      <c r="C80" s="305">
        <f t="shared" si="77"/>
        <v>98.368403857324822</v>
      </c>
      <c r="D80" s="305">
        <f t="shared" si="78"/>
        <v>105.08038083647435</v>
      </c>
      <c r="E80" s="304"/>
      <c r="F80" s="304">
        <v>0.22022005179284271</v>
      </c>
      <c r="G80" s="304">
        <v>0.36441743203441962</v>
      </c>
      <c r="H80" s="304">
        <v>0.74403892132711713</v>
      </c>
      <c r="I80" s="304"/>
      <c r="J80" s="304">
        <v>9.1342311069977615</v>
      </c>
      <c r="K80" s="304">
        <v>14.039454195445076</v>
      </c>
      <c r="L80" s="304">
        <v>24.275082844087461</v>
      </c>
      <c r="M80" s="304"/>
      <c r="N80" s="304">
        <v>16.53150305192646</v>
      </c>
      <c r="O80" s="304">
        <v>19.161959674333264</v>
      </c>
      <c r="P80" s="304">
        <v>22.411936283088075</v>
      </c>
      <c r="Q80" s="304"/>
      <c r="R80" s="304">
        <v>11.902121779428198</v>
      </c>
      <c r="S80" s="304">
        <v>13.231250371512864</v>
      </c>
      <c r="T80" s="304">
        <v>14.141158350741003</v>
      </c>
      <c r="U80" s="304"/>
      <c r="V80" s="304">
        <v>6.55500281293829</v>
      </c>
      <c r="W80" s="304">
        <v>7.5023198495721086</v>
      </c>
      <c r="X80" s="304">
        <v>9.6246211572182432</v>
      </c>
      <c r="Y80" s="304"/>
      <c r="Z80" s="304">
        <v>16.520043575032116</v>
      </c>
      <c r="AA80" s="304">
        <v>17.450869225517195</v>
      </c>
      <c r="AB80" s="304">
        <v>15.12422944913409</v>
      </c>
      <c r="AC80" s="304"/>
      <c r="AD80" s="304">
        <v>12.106348003675986</v>
      </c>
      <c r="AE80" s="304">
        <v>11.491731643637534</v>
      </c>
      <c r="AF80" s="304">
        <v>6.8454823111322165</v>
      </c>
      <c r="AG80" s="304"/>
      <c r="AH80" s="304">
        <v>12.591843021159436</v>
      </c>
      <c r="AI80" s="304">
        <v>12.425918311973925</v>
      </c>
      <c r="AJ80" s="304">
        <v>10.310898418113068</v>
      </c>
      <c r="AK80" s="304"/>
      <c r="AL80" s="304">
        <v>3.0913623043186891</v>
      </c>
      <c r="AM80" s="304">
        <v>2.7004831532984146</v>
      </c>
      <c r="AN80" s="304">
        <v>1.602933101633067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101.55109977414651</v>
      </c>
      <c r="C81" s="305">
        <f t="shared" si="77"/>
        <v>112.58287369093161</v>
      </c>
      <c r="D81" s="305">
        <f t="shared" si="78"/>
        <v>116.51019068235638</v>
      </c>
      <c r="E81" s="304"/>
      <c r="F81" s="304">
        <v>1.3253127967927361</v>
      </c>
      <c r="G81" s="304">
        <v>2.0158951651184589</v>
      </c>
      <c r="H81" s="304">
        <v>3.5086357639942927</v>
      </c>
      <c r="I81" s="304"/>
      <c r="J81" s="304">
        <v>12.430896954298934</v>
      </c>
      <c r="K81" s="304">
        <v>19.17953324260052</v>
      </c>
      <c r="L81" s="304">
        <v>33.045634422888277</v>
      </c>
      <c r="M81" s="304"/>
      <c r="N81" s="304">
        <v>26.56958133948589</v>
      </c>
      <c r="O81" s="304">
        <v>28.700460576024359</v>
      </c>
      <c r="P81" s="304">
        <v>28.310740819470503</v>
      </c>
      <c r="Q81" s="304"/>
      <c r="R81" s="304">
        <v>7.1227824204197896</v>
      </c>
      <c r="S81" s="304">
        <v>7.7851244326638307</v>
      </c>
      <c r="T81" s="304">
        <v>8.3935535747624588</v>
      </c>
      <c r="U81" s="304"/>
      <c r="V81" s="304">
        <v>8.6613272615086405</v>
      </c>
      <c r="W81" s="304">
        <v>10.050729973423344</v>
      </c>
      <c r="X81" s="304">
        <v>10.427242854666563</v>
      </c>
      <c r="Y81" s="304"/>
      <c r="Z81" s="304">
        <v>16.17927334714912</v>
      </c>
      <c r="AA81" s="304">
        <v>15.388283299273798</v>
      </c>
      <c r="AB81" s="304">
        <v>11.063406071690922</v>
      </c>
      <c r="AC81" s="304"/>
      <c r="AD81" s="304">
        <v>16.552038453002059</v>
      </c>
      <c r="AE81" s="304">
        <v>18.096764003378269</v>
      </c>
      <c r="AF81" s="304">
        <v>12.949117645108903</v>
      </c>
      <c r="AG81" s="304"/>
      <c r="AH81" s="304">
        <v>9.8294491799141053</v>
      </c>
      <c r="AI81" s="304">
        <v>8.5213456431235777</v>
      </c>
      <c r="AJ81" s="304">
        <v>6.4450854795088466</v>
      </c>
      <c r="AK81" s="304"/>
      <c r="AL81" s="304">
        <v>2.880438021575233</v>
      </c>
      <c r="AM81" s="304">
        <v>2.8447373553254462</v>
      </c>
      <c r="AN81" s="304">
        <v>2.3667740502656223</v>
      </c>
    </row>
    <row r="82" spans="1:40" x14ac:dyDescent="0.2">
      <c r="A82" s="13" t="str">
        <f t="shared" si="76"/>
        <v>Process, plant and machine operatives</v>
      </c>
      <c r="B82" s="305">
        <f t="shared" si="79"/>
        <v>29.225995722472369</v>
      </c>
      <c r="C82" s="305">
        <f t="shared" si="77"/>
        <v>32.929546438139397</v>
      </c>
      <c r="D82" s="305">
        <f t="shared" si="78"/>
        <v>33.722724807408326</v>
      </c>
      <c r="E82" s="304"/>
      <c r="F82" s="304">
        <v>0.20493798562432672</v>
      </c>
      <c r="G82" s="304">
        <v>0.38283795773655621</v>
      </c>
      <c r="H82" s="304">
        <v>0.67534210715228116</v>
      </c>
      <c r="I82" s="304"/>
      <c r="J82" s="304">
        <v>2.9954204957987476</v>
      </c>
      <c r="K82" s="304">
        <v>4.8872711549097305</v>
      </c>
      <c r="L82" s="304">
        <v>9.1433519662440954</v>
      </c>
      <c r="M82" s="304"/>
      <c r="N82" s="304">
        <v>3.1850927767569579</v>
      </c>
      <c r="O82" s="304">
        <v>3.6087744208203429</v>
      </c>
      <c r="P82" s="304">
        <v>3.7912400862556446</v>
      </c>
      <c r="Q82" s="304"/>
      <c r="R82" s="304">
        <v>1.2924023395091353</v>
      </c>
      <c r="S82" s="304">
        <v>1.7145375568546555</v>
      </c>
      <c r="T82" s="304">
        <v>2.3145782502267456</v>
      </c>
      <c r="U82" s="304"/>
      <c r="V82" s="304">
        <v>1.3871431658541877</v>
      </c>
      <c r="W82" s="304">
        <v>1.5387775600179607</v>
      </c>
      <c r="X82" s="304">
        <v>1.7099409953123794</v>
      </c>
      <c r="Y82" s="304"/>
      <c r="Z82" s="304">
        <v>6.3468275456101377</v>
      </c>
      <c r="AA82" s="304">
        <v>6.2670000309650797</v>
      </c>
      <c r="AB82" s="304">
        <v>5.8431033135405741</v>
      </c>
      <c r="AC82" s="304"/>
      <c r="AD82" s="304">
        <v>4.7791752720230152</v>
      </c>
      <c r="AE82" s="304">
        <v>5.2979202585259833</v>
      </c>
      <c r="AF82" s="304">
        <v>4.8045905762670875</v>
      </c>
      <c r="AG82" s="304"/>
      <c r="AH82" s="304">
        <v>5.0994445586807391</v>
      </c>
      <c r="AI82" s="304">
        <v>4.886872184483817</v>
      </c>
      <c r="AJ82" s="304">
        <v>3.2119974424270432</v>
      </c>
      <c r="AK82" s="304"/>
      <c r="AL82" s="304">
        <v>3.9355515826151177</v>
      </c>
      <c r="AM82" s="304">
        <v>4.3455553138252725</v>
      </c>
      <c r="AN82" s="304">
        <v>2.2285800699824732</v>
      </c>
    </row>
    <row r="83" spans="1:40" x14ac:dyDescent="0.2">
      <c r="A83" s="39" t="str">
        <f t="shared" si="76"/>
        <v>Elementary occupations</v>
      </c>
      <c r="B83" s="307">
        <f t="shared" si="79"/>
        <v>160.51703638936607</v>
      </c>
      <c r="C83" s="307">
        <f t="shared" si="77"/>
        <v>160.69316933615914</v>
      </c>
      <c r="D83" s="307">
        <f t="shared" si="78"/>
        <v>146.95142628766084</v>
      </c>
      <c r="E83" s="307"/>
      <c r="F83" s="307">
        <v>0.43928330267315568</v>
      </c>
      <c r="G83" s="307">
        <v>0.70547554387195688</v>
      </c>
      <c r="H83" s="307">
        <v>1.202088887790401</v>
      </c>
      <c r="I83" s="307"/>
      <c r="J83" s="307">
        <v>10.528377059442082</v>
      </c>
      <c r="K83" s="307">
        <v>17.391476323913896</v>
      </c>
      <c r="L83" s="307">
        <v>30.202360675827236</v>
      </c>
      <c r="M83" s="307"/>
      <c r="N83" s="307">
        <v>15.891106830523295</v>
      </c>
      <c r="O83" s="307">
        <v>16.682789557214608</v>
      </c>
      <c r="P83" s="307">
        <v>16.672196738068077</v>
      </c>
      <c r="Q83" s="307"/>
      <c r="R83" s="307">
        <v>8.7093225285638844</v>
      </c>
      <c r="S83" s="307">
        <v>8.927776317805467</v>
      </c>
      <c r="T83" s="307">
        <v>8.8139214034415598</v>
      </c>
      <c r="U83" s="307"/>
      <c r="V83" s="307">
        <v>4.0239275516612238</v>
      </c>
      <c r="W83" s="307">
        <v>3.4946975367986339</v>
      </c>
      <c r="X83" s="307">
        <v>3.6904491729272833</v>
      </c>
      <c r="Y83" s="307"/>
      <c r="Z83" s="307">
        <v>16.635212429748179</v>
      </c>
      <c r="AA83" s="307">
        <v>14.670373731090699</v>
      </c>
      <c r="AB83" s="307">
        <v>12.265570019546137</v>
      </c>
      <c r="AC83" s="307"/>
      <c r="AD83" s="307">
        <v>33.66666040690783</v>
      </c>
      <c r="AE83" s="307">
        <v>34.820396806072303</v>
      </c>
      <c r="AF83" s="307">
        <v>26.852513127163949</v>
      </c>
      <c r="AG83" s="307"/>
      <c r="AH83" s="307">
        <v>54.705676998667698</v>
      </c>
      <c r="AI83" s="307">
        <v>55.376396211633093</v>
      </c>
      <c r="AJ83" s="307">
        <v>43.765232192368394</v>
      </c>
      <c r="AK83" s="307"/>
      <c r="AL83" s="307">
        <v>15.917469281178736</v>
      </c>
      <c r="AM83" s="307">
        <v>8.6237873077584908</v>
      </c>
      <c r="AN83" s="307">
        <v>3.4870940705278044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London Enterprise Panel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1274.5370000000003</v>
      </c>
      <c r="C92" s="305">
        <f>SUM(C93:C101)</f>
        <v>1290.2299999999996</v>
      </c>
      <c r="D92" s="305">
        <f>SUM(D93:D101)</f>
        <v>1307.8510000000001</v>
      </c>
      <c r="E92" s="304"/>
      <c r="F92" s="305">
        <f>SUM(F93:F101)</f>
        <v>66.554026960957742</v>
      </c>
      <c r="G92" s="305">
        <f>SUM(G93:G101)</f>
        <v>83.386874752005852</v>
      </c>
      <c r="H92" s="305">
        <f>SUM(H93:H101)</f>
        <v>113.30445733214286</v>
      </c>
      <c r="I92" s="304"/>
      <c r="J92" s="305">
        <f>SUM(J93:J101)</f>
        <v>390.80804652789362</v>
      </c>
      <c r="K92" s="305">
        <f>SUM(K93:K101)</f>
        <v>476.58524731810206</v>
      </c>
      <c r="L92" s="305">
        <f>SUM(L93:L101)</f>
        <v>625.13800495497424</v>
      </c>
      <c r="M92" s="304"/>
      <c r="N92" s="305">
        <f>SUM(N93:N101)</f>
        <v>352.81175788994892</v>
      </c>
      <c r="O92" s="305">
        <f>SUM(O93:O101)</f>
        <v>331.18691820875995</v>
      </c>
      <c r="P92" s="305">
        <f>SUM(P93:P101)</f>
        <v>287.9653151100967</v>
      </c>
      <c r="Q92" s="304"/>
      <c r="R92" s="305">
        <f>SUM(R93:R101)</f>
        <v>121.06981971237613</v>
      </c>
      <c r="S92" s="305">
        <f>SUM(S93:S101)</f>
        <v>94.687689005683552</v>
      </c>
      <c r="T92" s="305">
        <f>SUM(T93:T101)</f>
        <v>68.952097154614904</v>
      </c>
      <c r="U92" s="304"/>
      <c r="V92" s="305">
        <f>SUM(V93:V101)</f>
        <v>61.185500387569846</v>
      </c>
      <c r="W92" s="305">
        <f>SUM(W93:W101)</f>
        <v>55.93803243091093</v>
      </c>
      <c r="X92" s="305">
        <f>SUM(X93:X101)</f>
        <v>51.114152081030653</v>
      </c>
      <c r="Y92" s="304"/>
      <c r="Z92" s="305">
        <f>SUM(Z93:Z101)</f>
        <v>135.76388419549744</v>
      </c>
      <c r="AA92" s="305">
        <f>SUM(AA93:AA101)</f>
        <v>130.92591137494165</v>
      </c>
      <c r="AB92" s="305">
        <f>SUM(AB93:AB101)</f>
        <v>101.94866463790299</v>
      </c>
      <c r="AC92" s="304"/>
      <c r="AD92" s="305">
        <f>SUM(AD93:AD101)</f>
        <v>88.688125621187694</v>
      </c>
      <c r="AE92" s="305">
        <f>SUM(AE93:AE101)</f>
        <v>77.275675523269683</v>
      </c>
      <c r="AF92" s="305">
        <f>SUM(AF93:AF101)</f>
        <v>37.881573777724334</v>
      </c>
      <c r="AG92" s="304"/>
      <c r="AH92" s="305">
        <f>SUM(AH93:AH101)</f>
        <v>49.989302746551445</v>
      </c>
      <c r="AI92" s="305">
        <f>SUM(AI93:AI101)</f>
        <v>34.320558953020921</v>
      </c>
      <c r="AJ92" s="305">
        <f>SUM(AJ93:AJ101)</f>
        <v>17.813025428887798</v>
      </c>
      <c r="AK92" s="304"/>
      <c r="AL92" s="305">
        <f>SUM(AL93:AL101)</f>
        <v>7.6665359580174419</v>
      </c>
      <c r="AM92" s="305">
        <f>SUM(AM93:AM101)</f>
        <v>5.9230924333052437</v>
      </c>
      <c r="AN92" s="305">
        <f>SUM(AN93:AN101)</f>
        <v>3.7337095226255212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67.278092411878745</v>
      </c>
      <c r="C93" s="305">
        <f t="shared" ref="C93:D93" si="81">SUM(G93,K93,O93,S93,W93,AA93,AE93,AI93,AM93)</f>
        <v>66.364345465385014</v>
      </c>
      <c r="D93" s="305">
        <f t="shared" si="81"/>
        <v>68.17624151501623</v>
      </c>
      <c r="E93" s="304"/>
      <c r="F93" s="304">
        <v>1.9183612259562313</v>
      </c>
      <c r="G93" s="304">
        <v>2.5496861497253764</v>
      </c>
      <c r="H93" s="304">
        <v>4.0338257109615263</v>
      </c>
      <c r="I93" s="304"/>
      <c r="J93" s="304">
        <v>21.677202486767527</v>
      </c>
      <c r="K93" s="304">
        <v>26.53429368419901</v>
      </c>
      <c r="L93" s="304">
        <v>35.302021553279808</v>
      </c>
      <c r="M93" s="304"/>
      <c r="N93" s="304">
        <v>20.307144682178638</v>
      </c>
      <c r="O93" s="304">
        <v>18.13565526212188</v>
      </c>
      <c r="P93" s="304">
        <v>15.472008250806411</v>
      </c>
      <c r="Q93" s="304"/>
      <c r="R93" s="304">
        <v>10.734464599508485</v>
      </c>
      <c r="S93" s="304">
        <v>9.3512687196133886</v>
      </c>
      <c r="T93" s="304">
        <v>7.6731209659069464</v>
      </c>
      <c r="U93" s="304"/>
      <c r="V93" s="304">
        <v>3.1565687471284867</v>
      </c>
      <c r="W93" s="304">
        <v>2.6098203188454816</v>
      </c>
      <c r="X93" s="304">
        <v>2.1122812706010228</v>
      </c>
      <c r="Y93" s="304"/>
      <c r="Z93" s="304">
        <v>5.3298384285521321</v>
      </c>
      <c r="AA93" s="304">
        <v>3.8927381751818118</v>
      </c>
      <c r="AB93" s="304">
        <v>1.9325579895051135</v>
      </c>
      <c r="AC93" s="304"/>
      <c r="AD93" s="304">
        <v>2.4118187635040234</v>
      </c>
      <c r="AE93" s="304">
        <v>1.912769157928548</v>
      </c>
      <c r="AF93" s="304">
        <v>0.98899916137805277</v>
      </c>
      <c r="AG93" s="304"/>
      <c r="AH93" s="304">
        <v>1.2207876641840989</v>
      </c>
      <c r="AI93" s="304">
        <v>0.84401556049612458</v>
      </c>
      <c r="AJ93" s="304">
        <v>0.34816494182889685</v>
      </c>
      <c r="AK93" s="304"/>
      <c r="AL93" s="304">
        <v>0.52190581409911363</v>
      </c>
      <c r="AM93" s="304">
        <v>0.5340984372733939</v>
      </c>
      <c r="AN93" s="304">
        <v>0.31326167074845396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641.03572177268143</v>
      </c>
      <c r="C94" s="305">
        <f t="shared" ref="C94:C101" si="83">SUM(G94,K94,O94,S94,W94,AA94,AE94,AI94,AM94)</f>
        <v>659.38605719983013</v>
      </c>
      <c r="D94" s="305">
        <f t="shared" ref="D94:D101" si="84">SUM(H94,L94,P94,T94,X94,AB94,AF94,AJ94,AN94)</f>
        <v>686.10207468765168</v>
      </c>
      <c r="E94" s="305"/>
      <c r="F94" s="304">
        <v>59.985731879646799</v>
      </c>
      <c r="G94" s="304">
        <v>74.286561211635373</v>
      </c>
      <c r="H94" s="304">
        <v>98.315059136741183</v>
      </c>
      <c r="I94" s="304"/>
      <c r="J94" s="304">
        <v>289.70122363939714</v>
      </c>
      <c r="K94" s="304">
        <v>339.5970881133814</v>
      </c>
      <c r="L94" s="304">
        <v>415.79811033306726</v>
      </c>
      <c r="M94" s="304"/>
      <c r="N94" s="304">
        <v>198.50949018083506</v>
      </c>
      <c r="O94" s="304">
        <v>175.7708412686697</v>
      </c>
      <c r="P94" s="304">
        <v>133.92334633059647</v>
      </c>
      <c r="Q94" s="304"/>
      <c r="R94" s="304">
        <v>37.427056041152703</v>
      </c>
      <c r="S94" s="304">
        <v>20.466705293951264</v>
      </c>
      <c r="T94" s="304">
        <v>7.5538958226003796</v>
      </c>
      <c r="U94" s="304"/>
      <c r="V94" s="304">
        <v>12.77193685227404</v>
      </c>
      <c r="W94" s="304">
        <v>10.936987515130077</v>
      </c>
      <c r="X94" s="304">
        <v>8.5536498263319611</v>
      </c>
      <c r="Y94" s="304"/>
      <c r="Z94" s="304">
        <v>20.62756506920525</v>
      </c>
      <c r="AA94" s="304">
        <v>19.196865130372991</v>
      </c>
      <c r="AB94" s="304">
        <v>13.396690578062453</v>
      </c>
      <c r="AC94" s="304"/>
      <c r="AD94" s="304">
        <v>11.364027406551855</v>
      </c>
      <c r="AE94" s="304">
        <v>9.7120201865625244</v>
      </c>
      <c r="AF94" s="304">
        <v>4.2711849928411629</v>
      </c>
      <c r="AG94" s="304"/>
      <c r="AH94" s="304">
        <v>9.6802737447039036</v>
      </c>
      <c r="AI94" s="304">
        <v>8.5048022542423496</v>
      </c>
      <c r="AJ94" s="304">
        <v>3.7986584862128994</v>
      </c>
      <c r="AK94" s="304"/>
      <c r="AL94" s="304">
        <v>0.96841695891477386</v>
      </c>
      <c r="AM94" s="304">
        <v>0.91418622588448861</v>
      </c>
      <c r="AN94" s="304">
        <v>0.49147918119797651</v>
      </c>
    </row>
    <row r="95" spans="1:40" x14ac:dyDescent="0.2">
      <c r="A95" s="13" t="str">
        <f t="shared" si="80"/>
        <v>Associate professional occupations</v>
      </c>
      <c r="B95" s="305">
        <f t="shared" si="82"/>
        <v>213.84750456877003</v>
      </c>
      <c r="C95" s="305">
        <f t="shared" si="83"/>
        <v>213.0482041616456</v>
      </c>
      <c r="D95" s="305">
        <f t="shared" si="84"/>
        <v>217.19814069401772</v>
      </c>
      <c r="E95" s="305"/>
      <c r="F95" s="304">
        <v>2.7230104349770685</v>
      </c>
      <c r="G95" s="304">
        <v>3.6813370644547323</v>
      </c>
      <c r="H95" s="304">
        <v>6.1912051522114222</v>
      </c>
      <c r="I95" s="304"/>
      <c r="J95" s="304">
        <v>45.738758748384228</v>
      </c>
      <c r="K95" s="304">
        <v>59.962320749267832</v>
      </c>
      <c r="L95" s="304">
        <v>89.391768045505799</v>
      </c>
      <c r="M95" s="304"/>
      <c r="N95" s="304">
        <v>70.927568878285584</v>
      </c>
      <c r="O95" s="304">
        <v>71.459626429210402</v>
      </c>
      <c r="P95" s="304">
        <v>71.085364519305585</v>
      </c>
      <c r="Q95" s="304"/>
      <c r="R95" s="304">
        <v>29.58786881956231</v>
      </c>
      <c r="S95" s="304">
        <v>23.440264517751615</v>
      </c>
      <c r="T95" s="304">
        <v>16.492820955407122</v>
      </c>
      <c r="U95" s="304"/>
      <c r="V95" s="304">
        <v>13.422101382297797</v>
      </c>
      <c r="W95" s="304">
        <v>11.362133079503565</v>
      </c>
      <c r="X95" s="304">
        <v>9.9780060387655389</v>
      </c>
      <c r="Y95" s="304"/>
      <c r="Z95" s="304">
        <v>23.736457017498402</v>
      </c>
      <c r="AA95" s="304">
        <v>19.98261240677531</v>
      </c>
      <c r="AB95" s="304">
        <v>13.131194675077204</v>
      </c>
      <c r="AC95" s="304"/>
      <c r="AD95" s="304">
        <v>15.812352527284466</v>
      </c>
      <c r="AE95" s="304">
        <v>13.094889616929681</v>
      </c>
      <c r="AF95" s="304">
        <v>4.2395116633193899</v>
      </c>
      <c r="AG95" s="304"/>
      <c r="AH95" s="304">
        <v>10.753667610391643</v>
      </c>
      <c r="AI95" s="304">
        <v>9.1142713002266049</v>
      </c>
      <c r="AJ95" s="304">
        <v>5.9319144775982586</v>
      </c>
      <c r="AK95" s="304"/>
      <c r="AL95" s="304">
        <v>1.1457191500885546</v>
      </c>
      <c r="AM95" s="304">
        <v>0.95074899752583086</v>
      </c>
      <c r="AN95" s="304">
        <v>0.75635516682740789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77.63170482838764</v>
      </c>
      <c r="C96" s="305">
        <f t="shared" si="83"/>
        <v>66.24366278381892</v>
      </c>
      <c r="D96" s="305">
        <f t="shared" si="84"/>
        <v>50.590824373255657</v>
      </c>
      <c r="E96" s="305"/>
      <c r="F96" s="304">
        <v>0.95561162708266756</v>
      </c>
      <c r="G96" s="304">
        <v>1.2310765719416807</v>
      </c>
      <c r="H96" s="304">
        <v>1.8310115832680893</v>
      </c>
      <c r="I96" s="304"/>
      <c r="J96" s="304">
        <v>11.180775360276671</v>
      </c>
      <c r="K96" s="304">
        <v>15.011483005637739</v>
      </c>
      <c r="L96" s="304">
        <v>18.735724033855114</v>
      </c>
      <c r="M96" s="304"/>
      <c r="N96" s="304">
        <v>19.156465329976289</v>
      </c>
      <c r="O96" s="304">
        <v>18.540218554560067</v>
      </c>
      <c r="P96" s="304">
        <v>15.663287399924284</v>
      </c>
      <c r="Q96" s="304"/>
      <c r="R96" s="304">
        <v>10.63864198363896</v>
      </c>
      <c r="S96" s="304">
        <v>10.568220370158718</v>
      </c>
      <c r="T96" s="304">
        <v>8.7864056453068873</v>
      </c>
      <c r="U96" s="304"/>
      <c r="V96" s="304">
        <v>6.6084783791907702</v>
      </c>
      <c r="W96" s="304">
        <v>5.6629365419994686</v>
      </c>
      <c r="X96" s="304">
        <v>4.0227239889692186</v>
      </c>
      <c r="Y96" s="304"/>
      <c r="Z96" s="304">
        <v>11.554174544262141</v>
      </c>
      <c r="AA96" s="304">
        <v>9.6245225765897473</v>
      </c>
      <c r="AB96" s="304">
        <v>1.4183794614237604</v>
      </c>
      <c r="AC96" s="304"/>
      <c r="AD96" s="304">
        <v>8.1049070449728742</v>
      </c>
      <c r="AE96" s="304">
        <v>3.7756975986453356</v>
      </c>
      <c r="AF96" s="304">
        <v>8.8945717837127264E-2</v>
      </c>
      <c r="AG96" s="304"/>
      <c r="AH96" s="304">
        <v>8.5183525739805184</v>
      </c>
      <c r="AI96" s="304">
        <v>1.5861751709018865</v>
      </c>
      <c r="AJ96" s="304">
        <v>4.0937808171096091E-3</v>
      </c>
      <c r="AK96" s="304"/>
      <c r="AL96" s="304">
        <v>0.91429798500674053</v>
      </c>
      <c r="AM96" s="304">
        <v>0.24333239338428436</v>
      </c>
      <c r="AN96" s="304">
        <v>4.0252761854067655E-2</v>
      </c>
    </row>
    <row r="97" spans="1:40" x14ac:dyDescent="0.2">
      <c r="A97" s="13" t="str">
        <f t="shared" si="80"/>
        <v>Skilled trades occupations</v>
      </c>
      <c r="B97" s="305">
        <f t="shared" si="82"/>
        <v>8.4526508025131495</v>
      </c>
      <c r="C97" s="305">
        <f t="shared" si="83"/>
        <v>7.9317004570626519</v>
      </c>
      <c r="D97" s="305">
        <f t="shared" si="84"/>
        <v>7.2031822303196344</v>
      </c>
      <c r="E97" s="304"/>
      <c r="F97" s="304">
        <v>0.12248691098912291</v>
      </c>
      <c r="G97" s="304">
        <v>0.15473220756895398</v>
      </c>
      <c r="H97" s="304">
        <v>0.2225144438214855</v>
      </c>
      <c r="I97" s="304"/>
      <c r="J97" s="304">
        <v>0.60076957459175062</v>
      </c>
      <c r="K97" s="304">
        <v>0.95944648010215261</v>
      </c>
      <c r="L97" s="304">
        <v>1.6723676803159453</v>
      </c>
      <c r="M97" s="304"/>
      <c r="N97" s="304">
        <v>1.7150885152783395</v>
      </c>
      <c r="O97" s="304">
        <v>2.0082635764063368</v>
      </c>
      <c r="P97" s="304">
        <v>2.0840960844840897</v>
      </c>
      <c r="Q97" s="304"/>
      <c r="R97" s="304">
        <v>0.67115813016969084</v>
      </c>
      <c r="S97" s="304">
        <v>0.65795007514350434</v>
      </c>
      <c r="T97" s="304">
        <v>0.72125930000114957</v>
      </c>
      <c r="U97" s="304"/>
      <c r="V97" s="304">
        <v>0.60814786904574492</v>
      </c>
      <c r="W97" s="304">
        <v>0.57937828875916375</v>
      </c>
      <c r="X97" s="304">
        <v>0.60650633856633629</v>
      </c>
      <c r="Y97" s="304"/>
      <c r="Z97" s="304">
        <v>1.381525225316071</v>
      </c>
      <c r="AA97" s="304">
        <v>0.88464298206759528</v>
      </c>
      <c r="AB97" s="304">
        <v>0.31072780507809739</v>
      </c>
      <c r="AC97" s="304"/>
      <c r="AD97" s="304">
        <v>1.6397388657634782</v>
      </c>
      <c r="AE97" s="304">
        <v>1.1928768151486866</v>
      </c>
      <c r="AF97" s="304">
        <v>0.64068225271659585</v>
      </c>
      <c r="AG97" s="304"/>
      <c r="AH97" s="304">
        <v>1.4201719344412718</v>
      </c>
      <c r="AI97" s="304">
        <v>1.2720896043503318</v>
      </c>
      <c r="AJ97" s="304">
        <v>0.8774826455432424</v>
      </c>
      <c r="AK97" s="304"/>
      <c r="AL97" s="304">
        <v>0.29356377691768115</v>
      </c>
      <c r="AM97" s="304">
        <v>0.2223204275159269</v>
      </c>
      <c r="AN97" s="304">
        <v>6.7545679792691576E-2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210.51024591997083</v>
      </c>
      <c r="C98" s="305">
        <f t="shared" si="83"/>
        <v>224.6179044545006</v>
      </c>
      <c r="D98" s="305">
        <f t="shared" si="84"/>
        <v>233.39846059360099</v>
      </c>
      <c r="E98" s="304"/>
      <c r="F98" s="304">
        <v>0.4426424103865117</v>
      </c>
      <c r="G98" s="304">
        <v>0.79684194431937005</v>
      </c>
      <c r="H98" s="304">
        <v>1.5351771298814409</v>
      </c>
      <c r="I98" s="304"/>
      <c r="J98" s="304">
        <v>17.954229599659488</v>
      </c>
      <c r="K98" s="304">
        <v>28.61563174103102</v>
      </c>
      <c r="L98" s="304">
        <v>54.789689173553185</v>
      </c>
      <c r="M98" s="304"/>
      <c r="N98" s="304">
        <v>34.617314807560497</v>
      </c>
      <c r="O98" s="304">
        <v>37.040201856304577</v>
      </c>
      <c r="P98" s="304">
        <v>40.973106931770282</v>
      </c>
      <c r="Q98" s="304"/>
      <c r="R98" s="304">
        <v>27.370963008193637</v>
      </c>
      <c r="S98" s="304">
        <v>25.407994563087563</v>
      </c>
      <c r="T98" s="304">
        <v>22.68320393858426</v>
      </c>
      <c r="U98" s="304"/>
      <c r="V98" s="304">
        <v>19.350525112086835</v>
      </c>
      <c r="W98" s="304">
        <v>19.048026564924665</v>
      </c>
      <c r="X98" s="304">
        <v>19.113964850782363</v>
      </c>
      <c r="Y98" s="304"/>
      <c r="Z98" s="304">
        <v>62.976906813075658</v>
      </c>
      <c r="AA98" s="304">
        <v>68.213937552109968</v>
      </c>
      <c r="AB98" s="304">
        <v>65.12611203339145</v>
      </c>
      <c r="AC98" s="304"/>
      <c r="AD98" s="304">
        <v>39.77418668952695</v>
      </c>
      <c r="AE98" s="304">
        <v>39.612710965290418</v>
      </c>
      <c r="AF98" s="304">
        <v>24.672311204898325</v>
      </c>
      <c r="AG98" s="304"/>
      <c r="AH98" s="304">
        <v>6.8228193311716163</v>
      </c>
      <c r="AI98" s="304">
        <v>4.8551464302740133</v>
      </c>
      <c r="AJ98" s="304">
        <v>3.8742766391951231</v>
      </c>
      <c r="AK98" s="304"/>
      <c r="AL98" s="304">
        <v>1.2006581483096366</v>
      </c>
      <c r="AM98" s="304">
        <v>1.0274128371590132</v>
      </c>
      <c r="AN98" s="304">
        <v>0.63061869154454187</v>
      </c>
    </row>
    <row r="99" spans="1:40" x14ac:dyDescent="0.2">
      <c r="A99" s="13" t="str">
        <f t="shared" si="80"/>
        <v>Sales and customer service occupations</v>
      </c>
      <c r="B99" s="305">
        <f t="shared" si="82"/>
        <v>12.123503213283666</v>
      </c>
      <c r="C99" s="305">
        <f t="shared" si="83"/>
        <v>13.00348730043638</v>
      </c>
      <c r="D99" s="305">
        <f>SUM(H99,L99,P99,T99,X99,AB99,AF99,AJ99,AN99)</f>
        <v>12.126951803870757</v>
      </c>
      <c r="E99" s="304"/>
      <c r="F99" s="304">
        <v>0.12227079122156288</v>
      </c>
      <c r="G99" s="304">
        <v>0.18098469581368185</v>
      </c>
      <c r="H99" s="304">
        <v>0.29235445755461958</v>
      </c>
      <c r="I99" s="304"/>
      <c r="J99" s="304">
        <v>2.338441627254908</v>
      </c>
      <c r="K99" s="304">
        <v>3.2889978388047618</v>
      </c>
      <c r="L99" s="304">
        <v>4.5780623375205627</v>
      </c>
      <c r="M99" s="304"/>
      <c r="N99" s="304">
        <v>3.1558234849488804</v>
      </c>
      <c r="O99" s="304">
        <v>3.2363111905798294</v>
      </c>
      <c r="P99" s="304">
        <v>2.9331464547538681</v>
      </c>
      <c r="Q99" s="304"/>
      <c r="R99" s="304">
        <v>1.9013922899646614</v>
      </c>
      <c r="S99" s="304">
        <v>1.7585647168799321</v>
      </c>
      <c r="T99" s="304">
        <v>1.4283361573625637</v>
      </c>
      <c r="U99" s="304"/>
      <c r="V99" s="304">
        <v>1.0264514430157947</v>
      </c>
      <c r="W99" s="304">
        <v>1.0554331347410362</v>
      </c>
      <c r="X99" s="304">
        <v>0.98959604157251202</v>
      </c>
      <c r="Y99" s="304"/>
      <c r="Z99" s="304">
        <v>1.7150610283768839</v>
      </c>
      <c r="AA99" s="304">
        <v>1.7892893566001784</v>
      </c>
      <c r="AB99" s="304">
        <v>1.2863966329236349</v>
      </c>
      <c r="AC99" s="304"/>
      <c r="AD99" s="304">
        <v>1.1151976312829641</v>
      </c>
      <c r="AE99" s="304">
        <v>0.97459348949426106</v>
      </c>
      <c r="AF99" s="304">
        <v>0.21365403466317889</v>
      </c>
      <c r="AG99" s="304"/>
      <c r="AH99" s="304">
        <v>0.56987450752972912</v>
      </c>
      <c r="AI99" s="304">
        <v>0.5158302439852015</v>
      </c>
      <c r="AJ99" s="304">
        <v>0.27494852855054619</v>
      </c>
      <c r="AK99" s="304"/>
      <c r="AL99" s="304">
        <v>0.17899040968828234</v>
      </c>
      <c r="AM99" s="304">
        <v>0.20348263353749529</v>
      </c>
      <c r="AN99" s="304">
        <v>0.13045715896927085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19.380585279551575</v>
      </c>
      <c r="C100" s="305">
        <f t="shared" si="83"/>
        <v>21.04272289981559</v>
      </c>
      <c r="D100" s="305">
        <f t="shared" si="84"/>
        <v>20.513749432250183</v>
      </c>
      <c r="E100" s="304"/>
      <c r="F100" s="304">
        <v>0.20787455300833013</v>
      </c>
      <c r="G100" s="304">
        <v>0.37698798617710017</v>
      </c>
      <c r="H100" s="304">
        <v>0.65417807055161437</v>
      </c>
      <c r="I100" s="304"/>
      <c r="J100" s="304">
        <v>0.7908086816466795</v>
      </c>
      <c r="K100" s="304">
        <v>1.5035118417422246</v>
      </c>
      <c r="L100" s="304">
        <v>2.947762174486948</v>
      </c>
      <c r="M100" s="304"/>
      <c r="N100" s="304">
        <v>2.5538006084323266</v>
      </c>
      <c r="O100" s="304">
        <v>3.0971535006156863</v>
      </c>
      <c r="P100" s="304">
        <v>3.6970034658661373</v>
      </c>
      <c r="Q100" s="304"/>
      <c r="R100" s="304">
        <v>1.2287644788700047</v>
      </c>
      <c r="S100" s="304">
        <v>1.6518765566659415</v>
      </c>
      <c r="T100" s="304">
        <v>2.2271338539403343</v>
      </c>
      <c r="U100" s="304"/>
      <c r="V100" s="304">
        <v>2.9825509123140335</v>
      </c>
      <c r="W100" s="304">
        <v>3.4520884017563396</v>
      </c>
      <c r="X100" s="304">
        <v>4.4758221125657256</v>
      </c>
      <c r="Y100" s="304"/>
      <c r="Z100" s="304">
        <v>3.9477786802736734</v>
      </c>
      <c r="AA100" s="304">
        <v>3.7001939878821251</v>
      </c>
      <c r="AB100" s="304">
        <v>3.1810994083832438</v>
      </c>
      <c r="AC100" s="304"/>
      <c r="AD100" s="304">
        <v>2.3411723485803537</v>
      </c>
      <c r="AE100" s="304">
        <v>1.9460638136280402</v>
      </c>
      <c r="AF100" s="304">
        <v>0.75663112132125965</v>
      </c>
      <c r="AG100" s="304"/>
      <c r="AH100" s="304">
        <v>4.581207005304675</v>
      </c>
      <c r="AI100" s="304">
        <v>4.4868989281386877</v>
      </c>
      <c r="AJ100" s="304">
        <v>1.8842545838115492</v>
      </c>
      <c r="AK100" s="304"/>
      <c r="AL100" s="304">
        <v>0.7466280111214979</v>
      </c>
      <c r="AM100" s="304">
        <v>0.82794788320944446</v>
      </c>
      <c r="AN100" s="304">
        <v>0.68986464132337233</v>
      </c>
    </row>
    <row r="101" spans="1:40" x14ac:dyDescent="0.2">
      <c r="A101" s="39" t="str">
        <f t="shared" si="80"/>
        <v>Elementary occupations</v>
      </c>
      <c r="B101" s="307">
        <f t="shared" si="82"/>
        <v>24.276991202963199</v>
      </c>
      <c r="C101" s="307">
        <f t="shared" si="83"/>
        <v>18.591915277504864</v>
      </c>
      <c r="D101" s="307">
        <f t="shared" si="84"/>
        <v>12.541374670017085</v>
      </c>
      <c r="E101" s="307"/>
      <c r="F101" s="307">
        <v>7.603712768946605E-2</v>
      </c>
      <c r="G101" s="307">
        <v>0.12866692036957919</v>
      </c>
      <c r="H101" s="307">
        <v>0.2291316471514771</v>
      </c>
      <c r="I101" s="307"/>
      <c r="J101" s="307">
        <v>0.82583680991523345</v>
      </c>
      <c r="K101" s="307">
        <v>1.1124738639359093</v>
      </c>
      <c r="L101" s="307">
        <v>1.9224996233896272</v>
      </c>
      <c r="M101" s="307"/>
      <c r="N101" s="307">
        <v>1.8690614024533483</v>
      </c>
      <c r="O101" s="307">
        <v>1.8986465702914654</v>
      </c>
      <c r="P101" s="307">
        <v>2.1339556725895545</v>
      </c>
      <c r="Q101" s="307"/>
      <c r="R101" s="307">
        <v>1.5095103613156744</v>
      </c>
      <c r="S101" s="307">
        <v>1.3848441924316079</v>
      </c>
      <c r="T101" s="307">
        <v>1.3859205155052663</v>
      </c>
      <c r="U101" s="307"/>
      <c r="V101" s="307">
        <v>1.2587396902163417</v>
      </c>
      <c r="W101" s="307">
        <v>1.2312285852511295</v>
      </c>
      <c r="X101" s="307">
        <v>1.2616016128759779</v>
      </c>
      <c r="Y101" s="307"/>
      <c r="Z101" s="307">
        <v>4.4945773889372589</v>
      </c>
      <c r="AA101" s="307">
        <v>3.64110920736191</v>
      </c>
      <c r="AB101" s="307">
        <v>2.1655060540580333</v>
      </c>
      <c r="AC101" s="307"/>
      <c r="AD101" s="307">
        <v>6.1247243437207288</v>
      </c>
      <c r="AE101" s="307">
        <v>5.0540538796421712</v>
      </c>
      <c r="AF101" s="307">
        <v>2.0096536287492399</v>
      </c>
      <c r="AG101" s="307"/>
      <c r="AH101" s="307">
        <v>6.4221483748439843</v>
      </c>
      <c r="AI101" s="307">
        <v>3.1413294604057231</v>
      </c>
      <c r="AJ101" s="307">
        <v>0.81923134533017261</v>
      </c>
      <c r="AK101" s="307"/>
      <c r="AL101" s="307">
        <v>1.6963557038711616</v>
      </c>
      <c r="AM101" s="307">
        <v>0.99956259781536638</v>
      </c>
      <c r="AN101" s="307">
        <v>0.61387457036773829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London Enterprise Panel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London Enterprise Panel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London Enterprise Panel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London Enterprise Panel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London Enterprise Panel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London Enterprise Panel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London Enterprise Panel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London Enterprise Panel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London Enterprise Panel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9.5975313893240308</v>
      </c>
      <c r="C8" s="69">
        <v>14.013312657853694</v>
      </c>
      <c r="D8" s="69">
        <v>14.471291920752444</v>
      </c>
      <c r="E8" s="69">
        <v>19.247002997081392</v>
      </c>
      <c r="F8" s="69">
        <v>30.720844759857933</v>
      </c>
      <c r="G8" s="10"/>
      <c r="H8" s="69">
        <f>F8-D8</f>
        <v>16.24955283910549</v>
      </c>
      <c r="I8" s="69">
        <f>'RD T1'!E36</f>
        <v>11.977793892372645</v>
      </c>
      <c r="J8" s="69">
        <f>SUM(H8:I8)</f>
        <v>28.227346731478136</v>
      </c>
      <c r="L8" t="str">
        <f>A8</f>
        <v>11 Corporate managers and directors</v>
      </c>
      <c r="M8" s="69">
        <v>78.519350456525302</v>
      </c>
      <c r="N8" s="69">
        <v>112.87325078467552</v>
      </c>
      <c r="O8" s="69">
        <v>123.29263488675888</v>
      </c>
      <c r="P8" s="69">
        <v>156.29656990411158</v>
      </c>
      <c r="Q8" s="69">
        <v>244.9692865322738</v>
      </c>
      <c r="R8" s="10"/>
      <c r="S8" s="69">
        <f>Q8-O8</f>
        <v>121.67665164551492</v>
      </c>
      <c r="T8" s="69">
        <f>'RD T1'!E65</f>
        <v>95.863584941832471</v>
      </c>
      <c r="U8" s="69">
        <f>SUM(S8:T8)</f>
        <v>217.54023658734741</v>
      </c>
      <c r="W8" t="str">
        <f>A8</f>
        <v>11 Corporate managers and directors</v>
      </c>
      <c r="X8" s="69">
        <v>153.6563398072507</v>
      </c>
      <c r="Y8" s="69">
        <v>179.91195636573562</v>
      </c>
      <c r="Z8" s="69">
        <v>180.33777700544388</v>
      </c>
      <c r="AA8" s="69">
        <v>159.57788393492052</v>
      </c>
      <c r="AB8" s="69">
        <v>146.12822314118924</v>
      </c>
      <c r="AC8" s="69"/>
      <c r="AD8" s="69">
        <f>AB8-Z8</f>
        <v>-34.209553864254644</v>
      </c>
      <c r="AE8" s="69">
        <f>'RD T1'!E94</f>
        <v>90.943576451826814</v>
      </c>
      <c r="AF8" s="69">
        <f>SUM(AD8:AE8)</f>
        <v>56.73402258757217</v>
      </c>
      <c r="AH8" t="str">
        <f>L8</f>
        <v>11 Corporate managers and directors</v>
      </c>
      <c r="AI8" s="69">
        <v>24.637382635908768</v>
      </c>
      <c r="AJ8" s="69">
        <v>27.148140367990145</v>
      </c>
      <c r="AK8" s="69">
        <v>28.58766234767722</v>
      </c>
      <c r="AL8" s="69">
        <v>24.430185879648402</v>
      </c>
      <c r="AM8" s="69">
        <v>22.686032517937544</v>
      </c>
      <c r="AN8" s="69"/>
      <c r="AO8" s="69">
        <f>AM8-AK8</f>
        <v>-5.9016298297396759</v>
      </c>
      <c r="AP8" s="69">
        <f>'RD T1'!E123</f>
        <v>12.798397757983494</v>
      </c>
      <c r="AQ8" s="69">
        <f>SUM(AO8:AP8)</f>
        <v>6.8967679282438183</v>
      </c>
      <c r="AS8" t="str">
        <f>W8</f>
        <v>11 Corporate managers and directors</v>
      </c>
      <c r="AT8" s="69">
        <v>38.103631585221407</v>
      </c>
      <c r="AU8" s="69">
        <v>42.813824400025396</v>
      </c>
      <c r="AV8" s="69">
        <v>44.571805191933649</v>
      </c>
      <c r="AW8" s="69">
        <v>37.598622998202636</v>
      </c>
      <c r="AX8" s="69">
        <v>34.041631216202489</v>
      </c>
      <c r="AY8" s="69"/>
      <c r="AZ8" s="69">
        <f>AX8-AV8</f>
        <v>-10.530173975731159</v>
      </c>
      <c r="BA8" s="69">
        <f>'RD T1'!E152</f>
        <v>20.133539927428881</v>
      </c>
      <c r="BB8" s="69">
        <f>SUM(AZ8:BA8)</f>
        <v>9.6033659516977217</v>
      </c>
      <c r="BD8" t="str">
        <f>AH8</f>
        <v>11 Corporate managers and directors</v>
      </c>
      <c r="BE8" s="69">
        <v>52.430750938170185</v>
      </c>
      <c r="BF8" s="69">
        <v>54.710028634295639</v>
      </c>
      <c r="BG8" s="69">
        <v>56.46261533608218</v>
      </c>
      <c r="BH8" s="69">
        <v>41.126765811622143</v>
      </c>
      <c r="BI8" s="69">
        <v>29.591433471375932</v>
      </c>
      <c r="BJ8" s="69"/>
      <c r="BK8" s="69">
        <f>BI8-BG8</f>
        <v>-26.871181864706248</v>
      </c>
      <c r="BL8" s="69">
        <f>'RD T1'!E181</f>
        <v>16.022217762941722</v>
      </c>
      <c r="BM8" s="69">
        <f>SUM(BK8:BL8)</f>
        <v>-10.848964101764526</v>
      </c>
      <c r="BO8" t="str">
        <f>AS8</f>
        <v>11 Corporate managers and directors</v>
      </c>
      <c r="BP8" s="69">
        <v>41.703494571339895</v>
      </c>
      <c r="BQ8" s="69">
        <v>48.137365797107634</v>
      </c>
      <c r="BR8" s="69">
        <v>38.494601096356746</v>
      </c>
      <c r="BS8" s="69">
        <v>30.075840041964469</v>
      </c>
      <c r="BT8" s="69">
        <v>13.969150101026878</v>
      </c>
      <c r="BU8" s="69"/>
      <c r="BV8" s="69">
        <f>BT8-BR8</f>
        <v>-24.525450995329869</v>
      </c>
      <c r="BW8" s="69">
        <f>'RD T1'!E210</f>
        <v>9.654833454777151</v>
      </c>
      <c r="BX8" s="69">
        <f>SUM(BV8:BW8)</f>
        <v>-14.870617540552718</v>
      </c>
      <c r="BZ8" t="str">
        <f>BD8</f>
        <v>11 Corporate managers and directors</v>
      </c>
      <c r="CA8" s="69">
        <v>34.439354308078897</v>
      </c>
      <c r="CB8" s="69">
        <v>37.278505932508871</v>
      </c>
      <c r="CC8" s="69">
        <v>36.252651818343132</v>
      </c>
      <c r="CD8" s="69">
        <v>31.951802999192893</v>
      </c>
      <c r="CE8" s="69">
        <v>18.913720820008042</v>
      </c>
      <c r="CF8" s="69"/>
      <c r="CG8" s="69">
        <f>CE8-CC8</f>
        <v>-17.338930998335091</v>
      </c>
      <c r="CH8" s="69">
        <f>'RD T1'!E239</f>
        <v>10.417224093707468</v>
      </c>
      <c r="CI8" s="69">
        <f>SUM(CG8:CH8)</f>
        <v>-6.9217069046276229</v>
      </c>
      <c r="CK8" t="str">
        <f>BO8</f>
        <v>11 Corporate managers and directors</v>
      </c>
      <c r="CL8" s="69">
        <v>6.9164556427612096</v>
      </c>
      <c r="CM8" s="69">
        <v>7.0133643636588321</v>
      </c>
      <c r="CN8" s="69">
        <v>4.795311950956596</v>
      </c>
      <c r="CO8" s="69">
        <v>3.6797776873798695</v>
      </c>
      <c r="CP8" s="69">
        <v>2.8498028586610382</v>
      </c>
      <c r="CQ8" s="69"/>
      <c r="CR8" s="69">
        <f>CP8-CN8</f>
        <v>-1.9455090922955578</v>
      </c>
      <c r="CS8" s="69">
        <f>'RD T1'!E268</f>
        <v>1.0582885939444777</v>
      </c>
      <c r="CT8" s="69">
        <f>SUM(CR8:CS8)</f>
        <v>-0.88722049835108008</v>
      </c>
    </row>
    <row r="9" spans="1:98" x14ac:dyDescent="0.2">
      <c r="A9" s="10" t="str">
        <f>name!D5</f>
        <v>12 Other managers and proprietors</v>
      </c>
      <c r="B9" s="69">
        <v>3.3853811250770356</v>
      </c>
      <c r="C9" s="69">
        <v>4.6192576219455921</v>
      </c>
      <c r="D9" s="69">
        <v>4.5805374617068795</v>
      </c>
      <c r="E9" s="69">
        <v>8.523054609915798</v>
      </c>
      <c r="F9" s="69">
        <v>15.509879512078237</v>
      </c>
      <c r="H9" s="69">
        <f t="shared" ref="H9:H32" si="26">F9-D9</f>
        <v>10.929342050371357</v>
      </c>
      <c r="I9" s="69">
        <f>'RD T1'!E37</f>
        <v>6.0925379356416647</v>
      </c>
      <c r="J9" s="69">
        <f t="shared" ref="J9:J32" si="27">SUM(H9:I9)</f>
        <v>17.021879986013023</v>
      </c>
      <c r="L9" t="str">
        <f t="shared" ref="L9:L32" si="28">A9</f>
        <v>12 Other managers and proprietors</v>
      </c>
      <c r="M9" s="69">
        <v>28.929365382535746</v>
      </c>
      <c r="N9" s="69">
        <v>38.165697974048868</v>
      </c>
      <c r="O9" s="69">
        <v>41.229856324811813</v>
      </c>
      <c r="P9" s="69">
        <v>69.638405605316152</v>
      </c>
      <c r="Q9" s="69">
        <v>117.2819145491957</v>
      </c>
      <c r="S9" s="69">
        <f t="shared" ref="S9:S35" si="29">Q9-O9</f>
        <v>76.052058224383899</v>
      </c>
      <c r="T9" s="69">
        <f>'RD T1'!E66</f>
        <v>47.762212051934384</v>
      </c>
      <c r="U9" s="69">
        <f t="shared" ref="U9:U32" si="30">SUM(S9:T9)</f>
        <v>123.81427027631828</v>
      </c>
      <c r="W9" t="str">
        <f t="shared" ref="W9:W32" si="31">A9</f>
        <v>12 Other managers and proprietors</v>
      </c>
      <c r="X9" s="69">
        <v>54.337535498227162</v>
      </c>
      <c r="Y9" s="69">
        <v>57.518359535905304</v>
      </c>
      <c r="Z9" s="69">
        <v>58.475098392571162</v>
      </c>
      <c r="AA9" s="69">
        <v>70.450145627636871</v>
      </c>
      <c r="AB9" s="69">
        <v>71.442386414708793</v>
      </c>
      <c r="AC9" s="69"/>
      <c r="AD9" s="69">
        <f t="shared" ref="AD9:AD32" si="32">AB9-Z9</f>
        <v>12.96728802213763</v>
      </c>
      <c r="AE9" s="69">
        <f>'RD T1'!E95</f>
        <v>44.155697737739736</v>
      </c>
      <c r="AF9" s="69">
        <f t="shared" ref="AF9:AF32" si="33">SUM(AD9:AE9)</f>
        <v>57.122985759877366</v>
      </c>
      <c r="AH9" t="str">
        <f t="shared" ref="AH9:AH32" si="34">L9</f>
        <v>12 Other managers and proprietors</v>
      </c>
      <c r="AI9" s="69">
        <v>11.810584827344119</v>
      </c>
      <c r="AJ9" s="69">
        <v>12.895836251033122</v>
      </c>
      <c r="AK9" s="69">
        <v>13.582878308308397</v>
      </c>
      <c r="AL9" s="69">
        <v>15.272566017432929</v>
      </c>
      <c r="AM9" s="69">
        <v>15.212682514516963</v>
      </c>
      <c r="AN9" s="69"/>
      <c r="AO9" s="69">
        <f t="shared" ref="AO9:AO32" si="35">AM9-AK9</f>
        <v>1.6298042062085667</v>
      </c>
      <c r="AP9" s="69">
        <f>'RD T1'!E124</f>
        <v>9.5360107188124399</v>
      </c>
      <c r="AQ9" s="69">
        <f t="shared" ref="AQ9:AQ32" si="36">SUM(AO9:AP9)</f>
        <v>11.165814925021007</v>
      </c>
      <c r="AS9" t="str">
        <f t="shared" ref="AS9:AS32" si="37">W9</f>
        <v>12 Other managers and proprietors</v>
      </c>
      <c r="AT9" s="69">
        <v>16.911073135296334</v>
      </c>
      <c r="AU9" s="69">
        <v>18.017232131764871</v>
      </c>
      <c r="AV9" s="69">
        <v>18.696007739497247</v>
      </c>
      <c r="AW9" s="69">
        <v>22.113999263447617</v>
      </c>
      <c r="AX9" s="69">
        <v>21.461249650201609</v>
      </c>
      <c r="AY9" s="69"/>
      <c r="AZ9" s="69">
        <f t="shared" ref="AZ9:AZ32" si="38">AX9-AV9</f>
        <v>2.7652419107043613</v>
      </c>
      <c r="BA9" s="69">
        <f>'RD T1'!E153</f>
        <v>13.302367277763437</v>
      </c>
      <c r="BB9" s="69">
        <f t="shared" ref="BB9:BB32" si="39">SUM(AZ9:BA9)</f>
        <v>16.067609188467799</v>
      </c>
      <c r="BD9" t="str">
        <f t="shared" ref="BD9:BD32" si="40">AH9</f>
        <v>12 Other managers and proprietors</v>
      </c>
      <c r="BE9" s="69">
        <v>24.33224503720351</v>
      </c>
      <c r="BF9" s="69">
        <v>22.122089892422828</v>
      </c>
      <c r="BG9" s="69">
        <v>22.476469635116604</v>
      </c>
      <c r="BH9" s="69">
        <v>21.560900558971895</v>
      </c>
      <c r="BI9" s="69">
        <v>15.551446897085409</v>
      </c>
      <c r="BJ9" s="69"/>
      <c r="BK9" s="69">
        <f t="shared" ref="BK9:BK32" si="41">BI9-BG9</f>
        <v>-6.9250227380311955</v>
      </c>
      <c r="BL9" s="69">
        <f>'RD T1'!E182</f>
        <v>8.8369824619824477</v>
      </c>
      <c r="BM9" s="69">
        <f t="shared" ref="BM9:BM32" si="42">SUM(BK9:BL9)</f>
        <v>1.9119597239512522</v>
      </c>
      <c r="BO9" t="str">
        <f t="shared" ref="BO9:BO32" si="43">AS9</f>
        <v>12 Other managers and proprietors</v>
      </c>
      <c r="BP9" s="69">
        <v>21.277759805223898</v>
      </c>
      <c r="BQ9" s="69">
        <v>22.942277135474932</v>
      </c>
      <c r="BR9" s="69">
        <v>18.21671135961234</v>
      </c>
      <c r="BS9" s="69">
        <v>20.698336195874266</v>
      </c>
      <c r="BT9" s="69">
        <v>12.626033776275227</v>
      </c>
      <c r="BU9" s="69"/>
      <c r="BV9" s="69">
        <f t="shared" ref="BV9:BV32" si="44">BT9-BR9</f>
        <v>-5.5906775833371132</v>
      </c>
      <c r="BW9" s="69">
        <f>'RD T1'!E211</f>
        <v>8.0685755706722393</v>
      </c>
      <c r="BX9" s="69">
        <f t="shared" ref="BX9:BX32" si="45">SUM(BV9:BW9)</f>
        <v>2.4778979873351261</v>
      </c>
      <c r="BZ9" t="str">
        <f t="shared" ref="BZ9:BZ32" si="46">BD9</f>
        <v>12 Other managers and proprietors</v>
      </c>
      <c r="CA9" s="69">
        <v>18.847351237426224</v>
      </c>
      <c r="CB9" s="69">
        <v>18.994649813038897</v>
      </c>
      <c r="CC9" s="69">
        <v>17.028019210526072</v>
      </c>
      <c r="CD9" s="69">
        <v>17.9862027220687</v>
      </c>
      <c r="CE9" s="69">
        <v>10.493207530169256</v>
      </c>
      <c r="CF9" s="69"/>
      <c r="CG9" s="69">
        <f t="shared" ref="CG9:CG32" si="47">CE9-CC9</f>
        <v>-6.5348116803568157</v>
      </c>
      <c r="CH9" s="69">
        <f>'RD T1'!E240</f>
        <v>6.1254797345446459</v>
      </c>
      <c r="CI9" s="69">
        <f t="shared" ref="CI9:CI32" si="48">SUM(CG9:CH9)</f>
        <v>-0.40933194581216981</v>
      </c>
      <c r="CK9" t="str">
        <f t="shared" ref="CK9:CK32" si="49">BO9</f>
        <v>12 Other managers and proprietors</v>
      </c>
      <c r="CL9" s="69">
        <v>7.1150138491029615</v>
      </c>
      <c r="CM9" s="69">
        <v>6.1828199478166628</v>
      </c>
      <c r="CN9" s="69">
        <v>4.0153128835756871</v>
      </c>
      <c r="CO9" s="69">
        <v>4.372784911539858</v>
      </c>
      <c r="CP9" s="69">
        <v>2.4529385925335192</v>
      </c>
      <c r="CQ9" s="69"/>
      <c r="CR9" s="69">
        <f t="shared" ref="CR9:CR32" si="50">CP9-CN9</f>
        <v>-1.5623742910421679</v>
      </c>
      <c r="CS9" s="69">
        <f>'RD T1'!E269</f>
        <v>1.2006934683047583</v>
      </c>
      <c r="CT9" s="69">
        <f t="shared" ref="CT9:CT32" si="51">SUM(CR9:CS9)</f>
        <v>-0.36168082273740954</v>
      </c>
    </row>
    <row r="10" spans="1:98" x14ac:dyDescent="0.2">
      <c r="A10" s="10" t="str">
        <f>name!D6</f>
        <v>21 Science, research, engineering and technology professionals</v>
      </c>
      <c r="B10" s="69">
        <v>18.799190080090742</v>
      </c>
      <c r="C10" s="69">
        <v>25.578443332758486</v>
      </c>
      <c r="D10" s="69">
        <v>26.760897353310224</v>
      </c>
      <c r="E10" s="69">
        <v>35.95405984850067</v>
      </c>
      <c r="F10" s="69">
        <v>50.116626625712421</v>
      </c>
      <c r="G10" s="11"/>
      <c r="H10" s="69">
        <f t="shared" si="26"/>
        <v>23.355729272402197</v>
      </c>
      <c r="I10" s="69">
        <f>'RD T1'!E38</f>
        <v>15.327927542494129</v>
      </c>
      <c r="J10" s="69">
        <f t="shared" si="27"/>
        <v>38.683656814896324</v>
      </c>
      <c r="L10" t="str">
        <f t="shared" si="28"/>
        <v>21 Science, research, engineering and technology professionals</v>
      </c>
      <c r="M10" s="69">
        <v>85.121830510980203</v>
      </c>
      <c r="N10" s="69">
        <v>123.11744098936381</v>
      </c>
      <c r="O10" s="69">
        <v>135.2591242111844</v>
      </c>
      <c r="P10" s="69">
        <v>189.59622499272035</v>
      </c>
      <c r="Q10" s="69">
        <v>279.77911646134953</v>
      </c>
      <c r="R10" s="11"/>
      <c r="S10" s="69">
        <f t="shared" si="29"/>
        <v>144.51999225016513</v>
      </c>
      <c r="T10" s="69">
        <f>'RD T1'!E67</f>
        <v>84.986232339288478</v>
      </c>
      <c r="U10" s="69">
        <f t="shared" si="30"/>
        <v>229.50622458945361</v>
      </c>
      <c r="W10" t="str">
        <f t="shared" si="31"/>
        <v>21 Science, research, engineering and technology professionals</v>
      </c>
      <c r="X10" s="69">
        <v>134.30119791131364</v>
      </c>
      <c r="Y10" s="69">
        <v>146.51870168370422</v>
      </c>
      <c r="Z10" s="69">
        <v>151.18593825400353</v>
      </c>
      <c r="AA10" s="69">
        <v>141.0085271261465</v>
      </c>
      <c r="AB10" s="69">
        <v>114.57059453931535</v>
      </c>
      <c r="AC10" s="69"/>
      <c r="AD10" s="69">
        <f t="shared" si="32"/>
        <v>-36.61534371468818</v>
      </c>
      <c r="AE10" s="69">
        <f>'RD T1'!E96</f>
        <v>55.463885595096599</v>
      </c>
      <c r="AF10" s="69">
        <f t="shared" si="33"/>
        <v>18.848541880408419</v>
      </c>
      <c r="AH10" t="str">
        <f t="shared" si="34"/>
        <v>21 Science, research, engineering and technology professionals</v>
      </c>
      <c r="AI10" s="69">
        <v>14.101804484741882</v>
      </c>
      <c r="AJ10" s="69">
        <v>15.627530653643205</v>
      </c>
      <c r="AK10" s="69">
        <v>17.065261127697593</v>
      </c>
      <c r="AL10" s="69">
        <v>16.836545858529181</v>
      </c>
      <c r="AM10" s="69">
        <v>15.382257379545651</v>
      </c>
      <c r="AN10" s="69"/>
      <c r="AO10" s="69">
        <f t="shared" si="35"/>
        <v>-1.6830037481519415</v>
      </c>
      <c r="AP10" s="69">
        <f>'RD T1'!E125</f>
        <v>6.6330438934508997</v>
      </c>
      <c r="AQ10" s="69">
        <f t="shared" si="36"/>
        <v>4.9500401452989582</v>
      </c>
      <c r="AS10" t="str">
        <f t="shared" si="37"/>
        <v>21 Science, research, engineering and technology professionals</v>
      </c>
      <c r="AT10" s="69">
        <v>27.545916582833726</v>
      </c>
      <c r="AU10" s="69">
        <v>30.251067635524034</v>
      </c>
      <c r="AV10" s="69">
        <v>31.851963061076599</v>
      </c>
      <c r="AW10" s="69">
        <v>28.360488673010593</v>
      </c>
      <c r="AX10" s="69">
        <v>23.691624617060207</v>
      </c>
      <c r="AY10" s="69"/>
      <c r="AZ10" s="69">
        <f t="shared" si="38"/>
        <v>-8.1603384440163929</v>
      </c>
      <c r="BA10" s="69">
        <f>'RD T1'!E154</f>
        <v>11.131502380319203</v>
      </c>
      <c r="BB10" s="69">
        <f t="shared" si="39"/>
        <v>2.9711639363028102</v>
      </c>
      <c r="BD10" t="str">
        <f t="shared" si="40"/>
        <v>21 Science, research, engineering and technology professionals</v>
      </c>
      <c r="BE10" s="69">
        <v>24.41114978544039</v>
      </c>
      <c r="BF10" s="69">
        <v>22.803934795455199</v>
      </c>
      <c r="BG10" s="69">
        <v>25.737407225142903</v>
      </c>
      <c r="BH10" s="69">
        <v>18.147669259113567</v>
      </c>
      <c r="BI10" s="69">
        <v>11.377827275294598</v>
      </c>
      <c r="BJ10" s="69"/>
      <c r="BK10" s="69">
        <f t="shared" si="41"/>
        <v>-14.359579949848305</v>
      </c>
      <c r="BL10" s="69">
        <f>'RD T1'!E183</f>
        <v>4.7066657204190383</v>
      </c>
      <c r="BM10" s="69">
        <f t="shared" si="42"/>
        <v>-9.6529142294292676</v>
      </c>
      <c r="BO10" t="str">
        <f t="shared" si="43"/>
        <v>21 Science, research, engineering and technology professionals</v>
      </c>
      <c r="BP10" s="69">
        <v>19.385945966217413</v>
      </c>
      <c r="BQ10" s="69">
        <v>22.200366501517284</v>
      </c>
      <c r="BR10" s="69">
        <v>18.306774238791927</v>
      </c>
      <c r="BS10" s="69">
        <v>16.319019642982049</v>
      </c>
      <c r="BT10" s="69">
        <v>9.2521435795315234</v>
      </c>
      <c r="BU10" s="69"/>
      <c r="BV10" s="69">
        <f t="shared" si="44"/>
        <v>-9.054630659260404</v>
      </c>
      <c r="BW10" s="69">
        <f>'RD T1'!E212</f>
        <v>4.1898365549228869</v>
      </c>
      <c r="BX10" s="69">
        <f t="shared" si="45"/>
        <v>-4.8647941043375171</v>
      </c>
      <c r="BZ10" t="str">
        <f t="shared" si="46"/>
        <v>21 Science, research, engineering and technology professionals</v>
      </c>
      <c r="CA10" s="69">
        <v>14.56533719760424</v>
      </c>
      <c r="CB10" s="69">
        <v>15.564140773093607</v>
      </c>
      <c r="CC10" s="69">
        <v>14.849333747130045</v>
      </c>
      <c r="CD10" s="69">
        <v>12.335264895394406</v>
      </c>
      <c r="CE10" s="69">
        <v>4.7051416599079632</v>
      </c>
      <c r="CF10" s="69"/>
      <c r="CG10" s="69">
        <f t="shared" si="47"/>
        <v>-10.144192087222081</v>
      </c>
      <c r="CH10" s="69">
        <f>'RD T1'!E241</f>
        <v>2.5411611107400804</v>
      </c>
      <c r="CI10" s="69">
        <f t="shared" si="48"/>
        <v>-7.6030309764819997</v>
      </c>
      <c r="CK10" t="str">
        <f t="shared" si="49"/>
        <v>21 Science, research, engineering and technology professionals</v>
      </c>
      <c r="CL10" s="69">
        <v>3.590281669083986</v>
      </c>
      <c r="CM10" s="69">
        <v>4.34124493817471</v>
      </c>
      <c r="CN10" s="69">
        <v>3.0658267151317764</v>
      </c>
      <c r="CO10" s="69">
        <v>3.4626450440176919</v>
      </c>
      <c r="CP10" s="69">
        <v>2.9707419433727962</v>
      </c>
      <c r="CQ10" s="69"/>
      <c r="CR10" s="69">
        <f t="shared" si="50"/>
        <v>-9.5084771758980224E-2</v>
      </c>
      <c r="CS10" s="69">
        <f>'RD T1'!E270</f>
        <v>0.94932229540130419</v>
      </c>
      <c r="CT10" s="69">
        <f t="shared" si="51"/>
        <v>0.85423752364232397</v>
      </c>
    </row>
    <row r="11" spans="1:98" x14ac:dyDescent="0.2">
      <c r="A11" s="10" t="str">
        <f>name!D7</f>
        <v>22 Health professionals</v>
      </c>
      <c r="B11" s="69">
        <v>15.949187018585601</v>
      </c>
      <c r="C11" s="69">
        <v>23.488191534540427</v>
      </c>
      <c r="D11" s="69">
        <v>25.520503013272904</v>
      </c>
      <c r="E11" s="69">
        <v>34.887560253216392</v>
      </c>
      <c r="F11" s="69">
        <v>49.305420056903159</v>
      </c>
      <c r="G11" s="11"/>
      <c r="H11" s="69">
        <f t="shared" si="26"/>
        <v>23.784917043630255</v>
      </c>
      <c r="I11" s="69">
        <f>'RD T1'!E39</f>
        <v>19.145616384563361</v>
      </c>
      <c r="J11" s="69">
        <f t="shared" si="27"/>
        <v>42.930533428193613</v>
      </c>
      <c r="L11" t="str">
        <f t="shared" si="28"/>
        <v>22 Health professionals</v>
      </c>
      <c r="M11" s="69">
        <v>52.840847233784125</v>
      </c>
      <c r="N11" s="69">
        <v>73.377558122921627</v>
      </c>
      <c r="O11" s="69">
        <v>78.477302965726523</v>
      </c>
      <c r="P11" s="69">
        <v>102.36434714493184</v>
      </c>
      <c r="Q11" s="69">
        <v>139.20615432634793</v>
      </c>
      <c r="R11" s="11"/>
      <c r="S11" s="69">
        <f t="shared" si="29"/>
        <v>60.728851360621405</v>
      </c>
      <c r="T11" s="69">
        <f>'RD T1'!E68</f>
        <v>60.716948167410628</v>
      </c>
      <c r="U11" s="69">
        <f t="shared" si="30"/>
        <v>121.44579952803204</v>
      </c>
      <c r="W11" t="str">
        <f t="shared" si="31"/>
        <v>22 Health professionals</v>
      </c>
      <c r="X11" s="69">
        <v>89.800564917345781</v>
      </c>
      <c r="Y11" s="69">
        <v>103.05587856729646</v>
      </c>
      <c r="Z11" s="69">
        <v>102.40281671123104</v>
      </c>
      <c r="AA11" s="69">
        <v>98.645441137879274</v>
      </c>
      <c r="AB11" s="69">
        <v>79.83770490864805</v>
      </c>
      <c r="AC11" s="69"/>
      <c r="AD11" s="69">
        <f t="shared" si="32"/>
        <v>-22.56511180258299</v>
      </c>
      <c r="AE11" s="69">
        <f>'RD T1'!E97</f>
        <v>53.382026452073383</v>
      </c>
      <c r="AF11" s="69">
        <f t="shared" si="33"/>
        <v>30.816914649490393</v>
      </c>
      <c r="AH11" t="str">
        <f t="shared" si="34"/>
        <v>22 Health professionals</v>
      </c>
      <c r="AI11" s="69">
        <v>46.671019047361028</v>
      </c>
      <c r="AJ11" s="69">
        <v>36.753333853311325</v>
      </c>
      <c r="AK11" s="69">
        <v>33.279465982570805</v>
      </c>
      <c r="AL11" s="69">
        <v>19.28425951591861</v>
      </c>
      <c r="AM11" s="69">
        <v>7.3409241519515094</v>
      </c>
      <c r="AN11" s="69"/>
      <c r="AO11" s="69">
        <f t="shared" si="35"/>
        <v>-25.938541830619297</v>
      </c>
      <c r="AP11" s="69">
        <f>'RD T1'!E126</f>
        <v>6.4990913406474045</v>
      </c>
      <c r="AQ11" s="69">
        <f t="shared" si="36"/>
        <v>-19.439450489971893</v>
      </c>
      <c r="AS11" t="str">
        <f t="shared" si="37"/>
        <v>22 Health professionals</v>
      </c>
      <c r="AT11" s="69">
        <v>6.9255157965995586</v>
      </c>
      <c r="AU11" s="69">
        <v>7.5647807434521903</v>
      </c>
      <c r="AV11" s="69">
        <v>8.3868025782760327</v>
      </c>
      <c r="AW11" s="69">
        <v>8.0439070054037884</v>
      </c>
      <c r="AX11" s="69">
        <v>7.3565631551853743</v>
      </c>
      <c r="AY11" s="69"/>
      <c r="AZ11" s="69">
        <f t="shared" si="38"/>
        <v>-1.0302394230906584</v>
      </c>
      <c r="BA11" s="69">
        <f>'RD T1'!E155</f>
        <v>4.0361822373931533</v>
      </c>
      <c r="BB11" s="69">
        <f t="shared" si="39"/>
        <v>3.0059428143024949</v>
      </c>
      <c r="BD11" t="str">
        <f t="shared" si="40"/>
        <v>22 Health professionals</v>
      </c>
      <c r="BE11" s="69">
        <v>19.064607539371053</v>
      </c>
      <c r="BF11" s="69">
        <v>23.414783897866773</v>
      </c>
      <c r="BG11" s="69">
        <v>20.439643678617259</v>
      </c>
      <c r="BH11" s="69">
        <v>22.308250750750656</v>
      </c>
      <c r="BI11" s="69">
        <v>18.735439404313343</v>
      </c>
      <c r="BJ11" s="69"/>
      <c r="BK11" s="69">
        <f t="shared" si="41"/>
        <v>-1.7042042743039154</v>
      </c>
      <c r="BL11" s="69">
        <f>'RD T1'!E184</f>
        <v>10.767991923778869</v>
      </c>
      <c r="BM11" s="69">
        <f t="shared" si="42"/>
        <v>9.0637876494749534</v>
      </c>
      <c r="BO11" t="str">
        <f t="shared" si="43"/>
        <v>22 Health professionals</v>
      </c>
      <c r="BP11" s="69">
        <v>12.294531467386548</v>
      </c>
      <c r="BQ11" s="69">
        <v>14.259439560945429</v>
      </c>
      <c r="BR11" s="69">
        <v>11.80469547117986</v>
      </c>
      <c r="BS11" s="69">
        <v>11.620486285737238</v>
      </c>
      <c r="BT11" s="69">
        <v>7.0764301399741916</v>
      </c>
      <c r="BU11" s="69"/>
      <c r="BV11" s="69">
        <f t="shared" si="44"/>
        <v>-4.7282653312056686</v>
      </c>
      <c r="BW11" s="69">
        <f>'RD T1'!E213</f>
        <v>4.2430903186556819</v>
      </c>
      <c r="BX11" s="69">
        <f t="shared" si="45"/>
        <v>-0.48517501254998674</v>
      </c>
      <c r="BZ11" t="str">
        <f t="shared" si="46"/>
        <v>22 Health professionals</v>
      </c>
      <c r="CA11" s="69">
        <v>9.026772262516646</v>
      </c>
      <c r="CB11" s="69">
        <v>9.916218882498665</v>
      </c>
      <c r="CC11" s="69">
        <v>8.9060896729161154</v>
      </c>
      <c r="CD11" s="69">
        <v>8.7663069277051537</v>
      </c>
      <c r="CE11" s="69">
        <v>4.7164208008222035</v>
      </c>
      <c r="CF11" s="69"/>
      <c r="CG11" s="69">
        <f t="shared" si="47"/>
        <v>-4.1896688720939119</v>
      </c>
      <c r="CH11" s="69">
        <f>'RD T1'!E242</f>
        <v>2.8098821488304329</v>
      </c>
      <c r="CI11" s="69">
        <f t="shared" si="48"/>
        <v>-1.3797867232634791</v>
      </c>
      <c r="CK11" t="str">
        <f t="shared" si="49"/>
        <v>22 Health professionals</v>
      </c>
      <c r="CL11" s="69">
        <v>1.1520989821905787</v>
      </c>
      <c r="CM11" s="69">
        <v>1.390031173120525</v>
      </c>
      <c r="CN11" s="69">
        <v>0.99538093379651205</v>
      </c>
      <c r="CO11" s="69">
        <v>1.3325040190518807</v>
      </c>
      <c r="CP11" s="69">
        <v>1.4183166851999585</v>
      </c>
      <c r="CQ11" s="69"/>
      <c r="CR11" s="69">
        <f t="shared" si="50"/>
        <v>0.42293575140344641</v>
      </c>
      <c r="CS11" s="69">
        <f>'RD T1'!E271</f>
        <v>0.47530105725889038</v>
      </c>
      <c r="CT11" s="69">
        <f t="shared" si="51"/>
        <v>0.89823680866233679</v>
      </c>
    </row>
    <row r="12" spans="1:98" x14ac:dyDescent="0.2">
      <c r="A12" s="10" t="str">
        <f>name!D8</f>
        <v>23 Teaching and other educational professionals</v>
      </c>
      <c r="B12" s="69">
        <v>30.833148804189356</v>
      </c>
      <c r="C12" s="69">
        <v>34.8525314023004</v>
      </c>
      <c r="D12" s="69">
        <v>37.408329398333116</v>
      </c>
      <c r="E12" s="69">
        <v>43.236264495527578</v>
      </c>
      <c r="F12" s="69">
        <v>54.252692976169079</v>
      </c>
      <c r="G12" s="11"/>
      <c r="H12" s="69">
        <f t="shared" si="26"/>
        <v>16.844363577835963</v>
      </c>
      <c r="I12" s="69">
        <f>'RD T1'!E40</f>
        <v>23.358477272787066</v>
      </c>
      <c r="J12" s="69">
        <f t="shared" si="27"/>
        <v>40.202840850623033</v>
      </c>
      <c r="L12" t="str">
        <f t="shared" si="28"/>
        <v>23 Teaching and other educational professionals</v>
      </c>
      <c r="M12" s="69">
        <v>173.31889486993913</v>
      </c>
      <c r="N12" s="69">
        <v>197.06084886714791</v>
      </c>
      <c r="O12" s="69">
        <v>211.83704924528666</v>
      </c>
      <c r="P12" s="69">
        <v>237.87752761284844</v>
      </c>
      <c r="Q12" s="69">
        <v>281.67178906350802</v>
      </c>
      <c r="R12" s="11"/>
      <c r="S12" s="69">
        <f t="shared" si="29"/>
        <v>69.834739818221351</v>
      </c>
      <c r="T12" s="69">
        <f>'RD T1'!E69</f>
        <v>132.09929915401801</v>
      </c>
      <c r="U12" s="69">
        <f t="shared" si="30"/>
        <v>201.93403897223936</v>
      </c>
      <c r="W12" t="str">
        <f t="shared" si="31"/>
        <v>23 Teaching and other educational professionals</v>
      </c>
      <c r="X12" s="69">
        <v>97.296469702904602</v>
      </c>
      <c r="Y12" s="69">
        <v>80.26607571086096</v>
      </c>
      <c r="Z12" s="69">
        <v>84.431123901402529</v>
      </c>
      <c r="AA12" s="69">
        <v>62.319216895152564</v>
      </c>
      <c r="AB12" s="69">
        <v>38.252944885943954</v>
      </c>
      <c r="AC12" s="69"/>
      <c r="AD12" s="69">
        <f t="shared" si="32"/>
        <v>-46.178179015458575</v>
      </c>
      <c r="AE12" s="69">
        <f>'RD T1'!E98</f>
        <v>28.973897723846548</v>
      </c>
      <c r="AF12" s="69">
        <f t="shared" si="33"/>
        <v>-17.204281291612027</v>
      </c>
      <c r="AH12" t="str">
        <f t="shared" si="34"/>
        <v>23 Teaching and other educational professionals</v>
      </c>
      <c r="AI12" s="69">
        <v>12.900175849506532</v>
      </c>
      <c r="AJ12" s="69">
        <v>7.4939972615413373</v>
      </c>
      <c r="AK12" s="69">
        <v>7.5388464136622062</v>
      </c>
      <c r="AL12" s="69">
        <v>5.6511405238289125</v>
      </c>
      <c r="AM12" s="69">
        <v>5.2606261725590651</v>
      </c>
      <c r="AN12" s="69"/>
      <c r="AO12" s="69">
        <f t="shared" si="35"/>
        <v>-2.2782202411031411</v>
      </c>
      <c r="AP12" s="69">
        <f>'RD T1'!E127</f>
        <v>1.8687722321683924</v>
      </c>
      <c r="AQ12" s="69">
        <f t="shared" si="36"/>
        <v>-0.40944800893474875</v>
      </c>
      <c r="AS12" t="str">
        <f t="shared" si="37"/>
        <v>23 Teaching and other educational professionals</v>
      </c>
      <c r="AT12" s="69">
        <v>4.6905260936538085</v>
      </c>
      <c r="AU12" s="69">
        <v>4.670382118929659</v>
      </c>
      <c r="AV12" s="69">
        <v>5.4349731006563085</v>
      </c>
      <c r="AW12" s="69">
        <v>5.0608663269235743</v>
      </c>
      <c r="AX12" s="69">
        <v>4.8231171487678699</v>
      </c>
      <c r="AY12" s="69"/>
      <c r="AZ12" s="69">
        <f t="shared" si="38"/>
        <v>-0.61185595188843855</v>
      </c>
      <c r="BA12" s="69">
        <f>'RD T1'!E156</f>
        <v>2.7737804069069196</v>
      </c>
      <c r="BB12" s="69">
        <f t="shared" si="39"/>
        <v>2.1619244550184811</v>
      </c>
      <c r="BD12" t="str">
        <f t="shared" si="40"/>
        <v>23 Teaching and other educational professionals</v>
      </c>
      <c r="BE12" s="69">
        <v>9.852520232871381</v>
      </c>
      <c r="BF12" s="69">
        <v>9.3690225918302481</v>
      </c>
      <c r="BG12" s="69">
        <v>10.931643074293339</v>
      </c>
      <c r="BH12" s="69">
        <v>10.730572816216712</v>
      </c>
      <c r="BI12" s="69">
        <v>9.2442228487913205</v>
      </c>
      <c r="BJ12" s="69"/>
      <c r="BK12" s="69">
        <f t="shared" si="41"/>
        <v>-1.6874202255020183</v>
      </c>
      <c r="BL12" s="69">
        <f>'RD T1'!E185</f>
        <v>4.2784116999045096</v>
      </c>
      <c r="BM12" s="69">
        <f t="shared" si="42"/>
        <v>2.5909914744024913</v>
      </c>
      <c r="BO12" t="str">
        <f t="shared" si="43"/>
        <v>23 Teaching and other educational professionals</v>
      </c>
      <c r="BP12" s="69">
        <v>7.1231580265632717</v>
      </c>
      <c r="BQ12" s="69">
        <v>7.5298483752446046</v>
      </c>
      <c r="BR12" s="69">
        <v>6.788033814275594</v>
      </c>
      <c r="BS12" s="69">
        <v>7.2066114796386618</v>
      </c>
      <c r="BT12" s="69">
        <v>6.8988972740107011</v>
      </c>
      <c r="BU12" s="69"/>
      <c r="BV12" s="69">
        <f t="shared" si="44"/>
        <v>0.11086345973510703</v>
      </c>
      <c r="BW12" s="69">
        <f>'RD T1'!E214</f>
        <v>2.8851229319883114</v>
      </c>
      <c r="BX12" s="69">
        <f t="shared" si="45"/>
        <v>2.9959863917234184</v>
      </c>
      <c r="BZ12" t="str">
        <f t="shared" si="46"/>
        <v>23 Teaching and other educational professionals</v>
      </c>
      <c r="CA12" s="69">
        <v>5.7570913277557754</v>
      </c>
      <c r="CB12" s="69">
        <v>5.5195799568377009</v>
      </c>
      <c r="CC12" s="69">
        <v>5.5683160663917413</v>
      </c>
      <c r="CD12" s="69">
        <v>5.2994395993392081</v>
      </c>
      <c r="CE12" s="69">
        <v>4.5587590455471476</v>
      </c>
      <c r="CF12" s="69"/>
      <c r="CG12" s="69">
        <f t="shared" si="47"/>
        <v>-1.0095570208445936</v>
      </c>
      <c r="CH12" s="69">
        <f>'RD T1'!E243</f>
        <v>1.9293855753191691</v>
      </c>
      <c r="CI12" s="69">
        <f t="shared" si="48"/>
        <v>0.91982855447457545</v>
      </c>
      <c r="CK12" t="str">
        <f t="shared" si="49"/>
        <v>23 Teaching and other educational professionals</v>
      </c>
      <c r="CL12" s="69">
        <v>1.141800664868438</v>
      </c>
      <c r="CM12" s="69">
        <v>1.2193245057411968</v>
      </c>
      <c r="CN12" s="69">
        <v>1.0049461579558943</v>
      </c>
      <c r="CO12" s="69">
        <v>1.0929933384602091</v>
      </c>
      <c r="CP12" s="69">
        <v>0.65896291988394062</v>
      </c>
      <c r="CQ12" s="69"/>
      <c r="CR12" s="69">
        <f t="shared" si="50"/>
        <v>-0.34598323807195364</v>
      </c>
      <c r="CS12" s="69">
        <f>'RD T1'!E272</f>
        <v>0.3142930918514526</v>
      </c>
      <c r="CT12" s="69">
        <f t="shared" si="51"/>
        <v>-3.1690146220501036E-2</v>
      </c>
    </row>
    <row r="13" spans="1:98" x14ac:dyDescent="0.2">
      <c r="A13" s="10" t="str">
        <f>name!D9</f>
        <v>24 Business, media and public service professionals</v>
      </c>
      <c r="B13" s="69">
        <v>13.369242779429708</v>
      </c>
      <c r="C13" s="69">
        <v>19.348312250011382</v>
      </c>
      <c r="D13" s="69">
        <v>21.043711102886569</v>
      </c>
      <c r="E13" s="69">
        <v>32.490008999021335</v>
      </c>
      <c r="F13" s="69">
        <v>51.867526908819947</v>
      </c>
      <c r="G13" s="11"/>
      <c r="H13" s="69">
        <f t="shared" si="26"/>
        <v>30.823815805933378</v>
      </c>
      <c r="I13" s="69">
        <f>'RD T1'!E41</f>
        <v>18.161405258025233</v>
      </c>
      <c r="J13" s="69">
        <f t="shared" si="27"/>
        <v>48.985221063958612</v>
      </c>
      <c r="L13" t="str">
        <f t="shared" si="28"/>
        <v>24 Business, media and public service professionals</v>
      </c>
      <c r="M13" s="69">
        <v>165.69697796962816</v>
      </c>
      <c r="N13" s="69">
        <v>236.31579350872565</v>
      </c>
      <c r="O13" s="69">
        <v>258.00966022457374</v>
      </c>
      <c r="P13" s="69">
        <v>366.69211576295112</v>
      </c>
      <c r="Q13" s="69">
        <v>529.56331507767413</v>
      </c>
      <c r="R13" s="11"/>
      <c r="S13" s="69">
        <f t="shared" si="29"/>
        <v>271.5536548531004</v>
      </c>
      <c r="T13" s="69">
        <f>'RD T1'!E70</f>
        <v>197.80941929315134</v>
      </c>
      <c r="U13" s="69">
        <f t="shared" si="30"/>
        <v>469.36307414625173</v>
      </c>
      <c r="W13" t="str">
        <f t="shared" si="31"/>
        <v>24 Business, media and public service professionals</v>
      </c>
      <c r="X13" s="69">
        <v>248.50541943803438</v>
      </c>
      <c r="Y13" s="69">
        <v>277.15844531085997</v>
      </c>
      <c r="Z13" s="69">
        <v>288.24504129891159</v>
      </c>
      <c r="AA13" s="69">
        <v>283.6591729092371</v>
      </c>
      <c r="AB13" s="69">
        <v>229.60561844484954</v>
      </c>
      <c r="AC13" s="69"/>
      <c r="AD13" s="69">
        <f t="shared" si="32"/>
        <v>-58.639422854062047</v>
      </c>
      <c r="AE13" s="69">
        <f>'RD T1'!E99</f>
        <v>137.12321335815338</v>
      </c>
      <c r="AF13" s="69">
        <f t="shared" si="33"/>
        <v>78.483790504091331</v>
      </c>
      <c r="AH13" t="str">
        <f t="shared" si="34"/>
        <v>24 Business, media and public service professionals</v>
      </c>
      <c r="AI13" s="69">
        <v>19.942443396935417</v>
      </c>
      <c r="AJ13" s="69">
        <v>19.656606654615047</v>
      </c>
      <c r="AK13" s="69">
        <v>22.276254007935734</v>
      </c>
      <c r="AL13" s="69">
        <v>20.808459590296611</v>
      </c>
      <c r="AM13" s="69">
        <v>18.356442982892535</v>
      </c>
      <c r="AN13" s="69"/>
      <c r="AO13" s="69">
        <f t="shared" si="35"/>
        <v>-3.9198110250431988</v>
      </c>
      <c r="AP13" s="69">
        <f>'RD T1'!E128</f>
        <v>8.0130664545140533</v>
      </c>
      <c r="AQ13" s="69">
        <f t="shared" si="36"/>
        <v>4.0932554294708545</v>
      </c>
      <c r="AS13" t="str">
        <f t="shared" si="37"/>
        <v>24 Business, media and public service professionals</v>
      </c>
      <c r="AT13" s="69">
        <v>33.585778904103194</v>
      </c>
      <c r="AU13" s="69">
        <v>37.422591203047425</v>
      </c>
      <c r="AV13" s="69">
        <v>40.469467574739902</v>
      </c>
      <c r="AW13" s="69">
        <v>39.652346052309156</v>
      </c>
      <c r="AX13" s="69">
        <v>33.37464824770997</v>
      </c>
      <c r="AY13" s="69"/>
      <c r="AZ13" s="69">
        <f t="shared" si="38"/>
        <v>-7.0948193270299313</v>
      </c>
      <c r="BA13" s="69">
        <f>'RD T1'!E157</f>
        <v>18.939427524741138</v>
      </c>
      <c r="BB13" s="69">
        <f t="shared" si="39"/>
        <v>11.844608197711207</v>
      </c>
      <c r="BD13" t="str">
        <f t="shared" si="40"/>
        <v>24 Business, media and public service professionals</v>
      </c>
      <c r="BE13" s="69">
        <v>41.5109216859707</v>
      </c>
      <c r="BF13" s="69">
        <v>42.631408210910067</v>
      </c>
      <c r="BG13" s="69">
        <v>45.328933838377459</v>
      </c>
      <c r="BH13" s="69">
        <v>38.390236651420373</v>
      </c>
      <c r="BI13" s="69">
        <v>24.340568557653143</v>
      </c>
      <c r="BJ13" s="69"/>
      <c r="BK13" s="69">
        <f t="shared" si="41"/>
        <v>-20.988365280724317</v>
      </c>
      <c r="BL13" s="69">
        <f>'RD T1'!E186</f>
        <v>12.707692954926898</v>
      </c>
      <c r="BM13" s="69">
        <f t="shared" si="42"/>
        <v>-8.2806723257974184</v>
      </c>
      <c r="BO13" t="str">
        <f t="shared" si="43"/>
        <v>24 Business, media and public service professionals</v>
      </c>
      <c r="BP13" s="69">
        <v>30.301076615424837</v>
      </c>
      <c r="BQ13" s="69">
        <v>34.876915315395017</v>
      </c>
      <c r="BR13" s="69">
        <v>28.97958892133019</v>
      </c>
      <c r="BS13" s="69">
        <v>26.563627745226292</v>
      </c>
      <c r="BT13" s="69">
        <v>14.331964533604488</v>
      </c>
      <c r="BU13" s="69"/>
      <c r="BV13" s="69">
        <f t="shared" si="44"/>
        <v>-14.647624387725703</v>
      </c>
      <c r="BW13" s="69">
        <f>'RD T1'!E215</f>
        <v>7.8083586352981555</v>
      </c>
      <c r="BX13" s="69">
        <f t="shared" si="45"/>
        <v>-6.8392657524275471</v>
      </c>
      <c r="BZ13" t="str">
        <f t="shared" si="46"/>
        <v>24 Business, media and public service professionals</v>
      </c>
      <c r="CA13" s="69">
        <v>21.136437575526074</v>
      </c>
      <c r="CB13" s="69">
        <v>22.083883771371703</v>
      </c>
      <c r="CC13" s="69">
        <v>22.130895848171633</v>
      </c>
      <c r="CD13" s="69">
        <v>18.991799289483968</v>
      </c>
      <c r="CE13" s="69">
        <v>7.9434885316973993</v>
      </c>
      <c r="CF13" s="69"/>
      <c r="CG13" s="69">
        <f t="shared" si="47"/>
        <v>-14.187407316474234</v>
      </c>
      <c r="CH13" s="69">
        <f>'RD T1'!E244</f>
        <v>4.8267258637961694</v>
      </c>
      <c r="CI13" s="69">
        <f t="shared" si="48"/>
        <v>-9.3606814526780653</v>
      </c>
      <c r="CK13" t="str">
        <f t="shared" si="49"/>
        <v>24 Business, media and public service professionals</v>
      </c>
      <c r="CL13" s="69">
        <v>5.5134950417571806</v>
      </c>
      <c r="CM13" s="69">
        <v>6.067799161280889</v>
      </c>
      <c r="CN13" s="69">
        <v>4.2291970865462281</v>
      </c>
      <c r="CO13" s="69">
        <v>4.1484879253492792</v>
      </c>
      <c r="CP13" s="69">
        <v>2.396475961822123</v>
      </c>
      <c r="CQ13" s="69"/>
      <c r="CR13" s="69">
        <f t="shared" si="50"/>
        <v>-1.8327211247241051</v>
      </c>
      <c r="CS13" s="69">
        <f>'RD T1'!E273</f>
        <v>1.0851237719832787</v>
      </c>
      <c r="CT13" s="69">
        <f t="shared" si="51"/>
        <v>-0.74759735274082639</v>
      </c>
    </row>
    <row r="14" spans="1:98" x14ac:dyDescent="0.2">
      <c r="A14" s="10" t="str">
        <f>name!D10</f>
        <v>31 Science, engineering and technology associate professionals</v>
      </c>
      <c r="B14" s="69">
        <v>2.2977539877659061</v>
      </c>
      <c r="C14" s="69">
        <v>3.4191977004660461</v>
      </c>
      <c r="D14" s="69">
        <v>3.6978048533400227</v>
      </c>
      <c r="E14" s="69">
        <v>4.750302960328745</v>
      </c>
      <c r="F14" s="69">
        <v>7.8464430926259299</v>
      </c>
      <c r="G14" s="11"/>
      <c r="H14" s="69">
        <f t="shared" si="26"/>
        <v>4.1486382392859067</v>
      </c>
      <c r="I14" s="69">
        <f>'RD T1'!E42</f>
        <v>2.619341132825717</v>
      </c>
      <c r="J14" s="69">
        <f t="shared" si="27"/>
        <v>6.7679793721116237</v>
      </c>
      <c r="L14" t="str">
        <f t="shared" si="28"/>
        <v>31 Science, engineering and technology associate professionals</v>
      </c>
      <c r="M14" s="69">
        <v>13.286744996950805</v>
      </c>
      <c r="N14" s="69">
        <v>19.236501036260954</v>
      </c>
      <c r="O14" s="69">
        <v>21.690585990807918</v>
      </c>
      <c r="P14" s="69">
        <v>25.514224084811858</v>
      </c>
      <c r="Q14" s="69">
        <v>37.68640297137712</v>
      </c>
      <c r="R14" s="11"/>
      <c r="S14" s="69">
        <f t="shared" si="29"/>
        <v>15.995816980569202</v>
      </c>
      <c r="T14" s="69">
        <f>'RD T1'!E71</f>
        <v>12.5053444436505</v>
      </c>
      <c r="U14" s="69">
        <f t="shared" si="30"/>
        <v>28.501161424219703</v>
      </c>
      <c r="W14" t="str">
        <f t="shared" si="31"/>
        <v>31 Science, engineering and technology associate professionals</v>
      </c>
      <c r="X14" s="69">
        <v>28.386268848053799</v>
      </c>
      <c r="Y14" s="69">
        <v>33.842698807682673</v>
      </c>
      <c r="Z14" s="69">
        <v>35.762018542200494</v>
      </c>
      <c r="AA14" s="69">
        <v>30.667099803839122</v>
      </c>
      <c r="AB14" s="69">
        <v>28.476534293430081</v>
      </c>
      <c r="AC14" s="69"/>
      <c r="AD14" s="69">
        <f t="shared" si="32"/>
        <v>-7.2854842487704126</v>
      </c>
      <c r="AE14" s="69">
        <f>'RD T1'!E100</f>
        <v>14.062922940493094</v>
      </c>
      <c r="AF14" s="69">
        <f t="shared" si="33"/>
        <v>6.777438691722681</v>
      </c>
      <c r="AH14" t="str">
        <f t="shared" si="34"/>
        <v>31 Science, engineering and technology associate professionals</v>
      </c>
      <c r="AI14" s="69">
        <v>4.1000508518615062</v>
      </c>
      <c r="AJ14" s="69">
        <v>5.2283949533108736</v>
      </c>
      <c r="AK14" s="69">
        <v>5.9275635314041564</v>
      </c>
      <c r="AL14" s="69">
        <v>5.8991806593227514</v>
      </c>
      <c r="AM14" s="69">
        <v>7.0355494226420916</v>
      </c>
      <c r="AN14" s="69"/>
      <c r="AO14" s="69">
        <f t="shared" si="35"/>
        <v>1.1079858912379352</v>
      </c>
      <c r="AP14" s="69">
        <f>'RD T1'!E129</f>
        <v>3.161937681446175</v>
      </c>
      <c r="AQ14" s="69">
        <f t="shared" si="36"/>
        <v>4.2699235726841103</v>
      </c>
      <c r="AS14" t="str">
        <f t="shared" si="37"/>
        <v>31 Science, engineering and technology associate professionals</v>
      </c>
      <c r="AT14" s="69">
        <v>9.8478627540155212</v>
      </c>
      <c r="AU14" s="69">
        <v>10.539145455875838</v>
      </c>
      <c r="AV14" s="69">
        <v>11.120895842371803</v>
      </c>
      <c r="AW14" s="69">
        <v>8.809927395509618</v>
      </c>
      <c r="AX14" s="69">
        <v>7.7804852880881699</v>
      </c>
      <c r="AY14" s="69"/>
      <c r="AZ14" s="69">
        <f t="shared" si="38"/>
        <v>-3.3404105542836335</v>
      </c>
      <c r="BA14" s="69">
        <f>'RD T1'!E158</f>
        <v>3.5293167224079238</v>
      </c>
      <c r="BB14" s="69">
        <f t="shared" si="39"/>
        <v>0.18890616812429029</v>
      </c>
      <c r="BD14" t="str">
        <f t="shared" si="40"/>
        <v>31 Science, engineering and technology associate professionals</v>
      </c>
      <c r="BE14" s="69">
        <v>8.797408149824566</v>
      </c>
      <c r="BF14" s="69">
        <v>8.3605230805757262</v>
      </c>
      <c r="BG14" s="69">
        <v>9.6306784566602541</v>
      </c>
      <c r="BH14" s="69">
        <v>5.943937422756556</v>
      </c>
      <c r="BI14" s="69">
        <v>3.5992673272339442</v>
      </c>
      <c r="BJ14" s="69"/>
      <c r="BK14" s="69">
        <f t="shared" si="41"/>
        <v>-6.03141112942631</v>
      </c>
      <c r="BL14" s="69">
        <f>'RD T1'!E187</f>
        <v>1.8548840155946018</v>
      </c>
      <c r="BM14" s="69">
        <f t="shared" si="42"/>
        <v>-4.1765271138317086</v>
      </c>
      <c r="BO14" t="str">
        <f t="shared" si="43"/>
        <v>31 Science, engineering and technology associate professionals</v>
      </c>
      <c r="BP14" s="69">
        <v>6.973692857651602</v>
      </c>
      <c r="BQ14" s="69">
        <v>8.8599895114529339</v>
      </c>
      <c r="BR14" s="69">
        <v>7.9519895657618331</v>
      </c>
      <c r="BS14" s="69">
        <v>6.7094536715960329</v>
      </c>
      <c r="BT14" s="69">
        <v>5.214751802566953</v>
      </c>
      <c r="BU14" s="69"/>
      <c r="BV14" s="69">
        <f t="shared" si="44"/>
        <v>-2.7372377631948801</v>
      </c>
      <c r="BW14" s="69">
        <f>'RD T1'!E216</f>
        <v>2.1249972473694525</v>
      </c>
      <c r="BX14" s="69">
        <f t="shared" si="45"/>
        <v>-0.6122405158254276</v>
      </c>
      <c r="BZ14" t="str">
        <f t="shared" si="46"/>
        <v>31 Science, engineering and technology associate professionals</v>
      </c>
      <c r="CA14" s="69">
        <v>6.5096347383540101</v>
      </c>
      <c r="CB14" s="69">
        <v>7.4715173200280338</v>
      </c>
      <c r="CC14" s="69">
        <v>7.7184808639654356</v>
      </c>
      <c r="CD14" s="69">
        <v>5.8594614276662114</v>
      </c>
      <c r="CE14" s="69">
        <v>3.1295664124557252</v>
      </c>
      <c r="CF14" s="69"/>
      <c r="CG14" s="69">
        <f t="shared" si="47"/>
        <v>-4.5889144515097104</v>
      </c>
      <c r="CH14" s="69">
        <f>'RD T1'!E245</f>
        <v>1.5021162757175661</v>
      </c>
      <c r="CI14" s="69">
        <f t="shared" si="48"/>
        <v>-3.0867981757921443</v>
      </c>
      <c r="CK14" t="str">
        <f t="shared" si="49"/>
        <v>31 Science, engineering and technology associate professionals</v>
      </c>
      <c r="CL14" s="69">
        <v>1.8116014765936757</v>
      </c>
      <c r="CM14" s="69">
        <v>2.4608133931045058</v>
      </c>
      <c r="CN14" s="69">
        <v>2.0567086049094656</v>
      </c>
      <c r="CO14" s="69">
        <v>2.3253055768679931</v>
      </c>
      <c r="CP14" s="69">
        <v>3.0588796019831697</v>
      </c>
      <c r="CQ14" s="69"/>
      <c r="CR14" s="69">
        <f t="shared" si="50"/>
        <v>1.0021709970737041</v>
      </c>
      <c r="CS14" s="69">
        <f>'RD T1'!E274</f>
        <v>0.9340279289677591</v>
      </c>
      <c r="CT14" s="69">
        <f t="shared" si="51"/>
        <v>1.9361989260414632</v>
      </c>
    </row>
    <row r="15" spans="1:98" x14ac:dyDescent="0.2">
      <c r="A15" s="10" t="str">
        <f>name!D11</f>
        <v>32 Health and social care associate professionals</v>
      </c>
      <c r="B15" s="69">
        <v>0.58991371556336336</v>
      </c>
      <c r="C15" s="69">
        <v>0.82565302352930503</v>
      </c>
      <c r="D15" s="69">
        <v>0.86903900232110576</v>
      </c>
      <c r="E15" s="69">
        <v>1.2753565962271336</v>
      </c>
      <c r="F15" s="69">
        <v>2.2745136969342945</v>
      </c>
      <c r="G15" s="11"/>
      <c r="H15" s="69">
        <f t="shared" si="26"/>
        <v>1.4054746946131886</v>
      </c>
      <c r="I15" s="69">
        <f>'RD T1'!E43</f>
        <v>0.9466971694567099</v>
      </c>
      <c r="J15" s="69">
        <f t="shared" si="27"/>
        <v>2.3521718640698985</v>
      </c>
      <c r="L15" t="str">
        <f t="shared" si="28"/>
        <v>32 Health and social care associate professionals</v>
      </c>
      <c r="M15" s="69">
        <v>13.644016222849164</v>
      </c>
      <c r="N15" s="69">
        <v>18.846113900925126</v>
      </c>
      <c r="O15" s="69">
        <v>21.081556666690553</v>
      </c>
      <c r="P15" s="69">
        <v>28.112549178802428</v>
      </c>
      <c r="Q15" s="69">
        <v>45.518544477656796</v>
      </c>
      <c r="R15" s="11"/>
      <c r="S15" s="69">
        <f t="shared" si="29"/>
        <v>24.436987810966244</v>
      </c>
      <c r="T15" s="69">
        <f>'RD T1'!E72</f>
        <v>19.310992046524611</v>
      </c>
      <c r="U15" s="69">
        <f t="shared" si="30"/>
        <v>43.747979857490854</v>
      </c>
      <c r="W15" t="str">
        <f t="shared" si="31"/>
        <v>32 Health and social care associate professionals</v>
      </c>
      <c r="X15" s="69">
        <v>31.716828313984539</v>
      </c>
      <c r="Y15" s="69">
        <v>36.791419123977072</v>
      </c>
      <c r="Z15" s="69">
        <v>38.221939279190678</v>
      </c>
      <c r="AA15" s="69">
        <v>37.387091925430852</v>
      </c>
      <c r="AB15" s="69">
        <v>34.945109106081169</v>
      </c>
      <c r="AC15" s="69"/>
      <c r="AD15" s="69">
        <f t="shared" si="32"/>
        <v>-3.2768301731095093</v>
      </c>
      <c r="AE15" s="69">
        <f>'RD T1'!E101</f>
        <v>23.16260788488912</v>
      </c>
      <c r="AF15" s="69">
        <f t="shared" si="33"/>
        <v>19.88577771177961</v>
      </c>
      <c r="AH15" t="str">
        <f t="shared" si="34"/>
        <v>32 Health and social care associate professionals</v>
      </c>
      <c r="AI15" s="69">
        <v>21.399374212183776</v>
      </c>
      <c r="AJ15" s="69">
        <v>18.433208821554263</v>
      </c>
      <c r="AK15" s="69">
        <v>18.232421578680235</v>
      </c>
      <c r="AL15" s="69">
        <v>12.64236074235269</v>
      </c>
      <c r="AM15" s="69">
        <v>6.5100574856641416</v>
      </c>
      <c r="AN15" s="69"/>
      <c r="AO15" s="69">
        <f t="shared" si="35"/>
        <v>-11.722364093016093</v>
      </c>
      <c r="AP15" s="69">
        <f>'RD T1'!E130</f>
        <v>4.8981596058157137</v>
      </c>
      <c r="AQ15" s="69">
        <f t="shared" si="36"/>
        <v>-6.8242044872003795</v>
      </c>
      <c r="AS15" t="str">
        <f t="shared" si="37"/>
        <v>32 Health and social care associate professionals</v>
      </c>
      <c r="AT15" s="69">
        <v>4.6028165226606452</v>
      </c>
      <c r="AU15" s="69">
        <v>5.0756963867167997</v>
      </c>
      <c r="AV15" s="69">
        <v>5.7672499866306124</v>
      </c>
      <c r="AW15" s="69">
        <v>4.9996502851689222</v>
      </c>
      <c r="AX15" s="69">
        <v>4.5010755052310492</v>
      </c>
      <c r="AY15" s="69"/>
      <c r="AZ15" s="69">
        <f t="shared" si="38"/>
        <v>-1.2661744813995632</v>
      </c>
      <c r="BA15" s="69">
        <f>'RD T1'!E159</f>
        <v>2.8664162943338849</v>
      </c>
      <c r="BB15" s="69">
        <f t="shared" si="39"/>
        <v>1.6002418129343217</v>
      </c>
      <c r="BD15" t="str">
        <f t="shared" si="40"/>
        <v>32 Health and social care associate professionals</v>
      </c>
      <c r="BE15" s="69">
        <v>11.359422799472174</v>
      </c>
      <c r="BF15" s="69">
        <v>13.83421057939908</v>
      </c>
      <c r="BG15" s="69">
        <v>12.789086647072562</v>
      </c>
      <c r="BH15" s="69">
        <v>12.954833768559915</v>
      </c>
      <c r="BI15" s="69">
        <v>11.635765851573993</v>
      </c>
      <c r="BJ15" s="69"/>
      <c r="BK15" s="69">
        <f t="shared" si="41"/>
        <v>-1.1533207954985691</v>
      </c>
      <c r="BL15" s="69">
        <f>'RD T1'!E188</f>
        <v>6.7170205150138607</v>
      </c>
      <c r="BM15" s="69">
        <f t="shared" si="42"/>
        <v>5.5636997195152915</v>
      </c>
      <c r="BO15" t="str">
        <f t="shared" si="43"/>
        <v>32 Health and social care associate professionals</v>
      </c>
      <c r="BP15" s="69">
        <v>8.0894892142977284</v>
      </c>
      <c r="BQ15" s="69">
        <v>9.3783057464930515</v>
      </c>
      <c r="BR15" s="69">
        <v>7.9952465312188785</v>
      </c>
      <c r="BS15" s="69">
        <v>7.4650810541709616</v>
      </c>
      <c r="BT15" s="69">
        <v>4.8385266896852261</v>
      </c>
      <c r="BU15" s="69"/>
      <c r="BV15" s="69">
        <f t="shared" si="44"/>
        <v>-3.1567198415336524</v>
      </c>
      <c r="BW15" s="69">
        <f>'RD T1'!E217</f>
        <v>3.009430725599024</v>
      </c>
      <c r="BX15" s="69">
        <f t="shared" si="45"/>
        <v>-0.14728911593462835</v>
      </c>
      <c r="BZ15" t="str">
        <f t="shared" si="46"/>
        <v>32 Health and social care associate professionals</v>
      </c>
      <c r="CA15" s="69">
        <v>4.5509585071076177</v>
      </c>
      <c r="CB15" s="69">
        <v>4.3919809108019612</v>
      </c>
      <c r="CC15" s="69">
        <v>4.1878775570143647</v>
      </c>
      <c r="CD15" s="69">
        <v>3.6951630671834743</v>
      </c>
      <c r="CE15" s="69">
        <v>2.1761705922298367</v>
      </c>
      <c r="CF15" s="69"/>
      <c r="CG15" s="69">
        <f t="shared" si="47"/>
        <v>-2.011706964784528</v>
      </c>
      <c r="CH15" s="69">
        <f>'RD T1'!E246</f>
        <v>1.2289996307570665</v>
      </c>
      <c r="CI15" s="69">
        <f t="shared" si="48"/>
        <v>-0.78270733402746151</v>
      </c>
      <c r="CK15" t="str">
        <f t="shared" si="49"/>
        <v>32 Health and social care associate professionals</v>
      </c>
      <c r="CL15" s="69">
        <v>0.8035111951003221</v>
      </c>
      <c r="CM15" s="69">
        <v>0.87996478385411714</v>
      </c>
      <c r="CN15" s="69">
        <v>0.65392706181963001</v>
      </c>
      <c r="CO15" s="69">
        <v>0.745115255605031</v>
      </c>
      <c r="CP15" s="69">
        <v>0.76264414696864269</v>
      </c>
      <c r="CQ15" s="69"/>
      <c r="CR15" s="69">
        <f t="shared" si="50"/>
        <v>0.10871708514901268</v>
      </c>
      <c r="CS15" s="69">
        <f>'RD T1'!E275</f>
        <v>0.28227590937980707</v>
      </c>
      <c r="CT15" s="69">
        <f t="shared" si="51"/>
        <v>0.39099299452881975</v>
      </c>
    </row>
    <row r="16" spans="1:98" x14ac:dyDescent="0.2">
      <c r="A16" s="10" t="str">
        <f>name!D12</f>
        <v>33 Protective service occupations</v>
      </c>
      <c r="B16" s="69">
        <v>0.33184335193939052</v>
      </c>
      <c r="C16" s="69">
        <v>0.38240172616206086</v>
      </c>
      <c r="D16" s="69">
        <v>0.42733312593089873</v>
      </c>
      <c r="E16" s="69">
        <v>0.78739834811626952</v>
      </c>
      <c r="F16" s="69">
        <v>1.4732859364421069</v>
      </c>
      <c r="G16" s="11"/>
      <c r="H16" s="69">
        <f t="shared" si="26"/>
        <v>1.0459528105112081</v>
      </c>
      <c r="I16" s="69">
        <f>'RD T1'!E44</f>
        <v>0.32786683927962679</v>
      </c>
      <c r="J16" s="69">
        <f t="shared" si="27"/>
        <v>1.373819649790835</v>
      </c>
      <c r="L16" t="str">
        <f t="shared" si="28"/>
        <v>33 Protective service occupations</v>
      </c>
      <c r="M16" s="69">
        <v>5.795774009385803</v>
      </c>
      <c r="N16" s="69">
        <v>7.7710126907637074</v>
      </c>
      <c r="O16" s="69">
        <v>9.0811570460386406</v>
      </c>
      <c r="P16" s="69">
        <v>16.140636771078576</v>
      </c>
      <c r="Q16" s="69">
        <v>31.357518906135422</v>
      </c>
      <c r="R16" s="11"/>
      <c r="S16" s="69">
        <f t="shared" si="29"/>
        <v>22.276361860096781</v>
      </c>
      <c r="T16" s="69">
        <f>'RD T1'!E73</f>
        <v>6.5646524256668783</v>
      </c>
      <c r="U16" s="69">
        <f t="shared" si="30"/>
        <v>28.841014285763659</v>
      </c>
      <c r="W16" t="str">
        <f t="shared" si="31"/>
        <v>33 Protective service occupations</v>
      </c>
      <c r="X16" s="69">
        <v>19.935016305012994</v>
      </c>
      <c r="Y16" s="69">
        <v>22.622713789965346</v>
      </c>
      <c r="Z16" s="69">
        <v>25.436747948658443</v>
      </c>
      <c r="AA16" s="69">
        <v>31.288725788187033</v>
      </c>
      <c r="AB16" s="69">
        <v>36.900233127892122</v>
      </c>
      <c r="AC16" s="69"/>
      <c r="AD16" s="69">
        <f t="shared" si="32"/>
        <v>11.463485179233679</v>
      </c>
      <c r="AE16" s="69">
        <f>'RD T1'!E102</f>
        <v>13.741402842069638</v>
      </c>
      <c r="AF16" s="69">
        <f t="shared" si="33"/>
        <v>25.204888021303319</v>
      </c>
      <c r="AH16" t="str">
        <f t="shared" si="34"/>
        <v>33 Protective service occupations</v>
      </c>
      <c r="AI16" s="69">
        <v>5.1786431932028734</v>
      </c>
      <c r="AJ16" s="69">
        <v>5.7250281269925525</v>
      </c>
      <c r="AK16" s="69">
        <v>6.6000075814887156</v>
      </c>
      <c r="AL16" s="69">
        <v>8.1026301905042342</v>
      </c>
      <c r="AM16" s="69">
        <v>9.8603200477835777</v>
      </c>
      <c r="AN16" s="69"/>
      <c r="AO16" s="69">
        <f t="shared" si="35"/>
        <v>3.2603124662948622</v>
      </c>
      <c r="AP16" s="69">
        <f>'RD T1'!E131</f>
        <v>3.2651881494037207</v>
      </c>
      <c r="AQ16" s="69">
        <f t="shared" si="36"/>
        <v>6.5255006156985829</v>
      </c>
      <c r="AS16" t="str">
        <f t="shared" si="37"/>
        <v>33 Protective service occupations</v>
      </c>
      <c r="AT16" s="69">
        <v>4.836688668966751</v>
      </c>
      <c r="AU16" s="69">
        <v>4.4614353910655966</v>
      </c>
      <c r="AV16" s="69">
        <v>4.8925093326332609</v>
      </c>
      <c r="AW16" s="69">
        <v>4.8896284721796777</v>
      </c>
      <c r="AX16" s="69">
        <v>4.4378671196930615</v>
      </c>
      <c r="AY16" s="69"/>
      <c r="AZ16" s="69">
        <f t="shared" si="38"/>
        <v>-0.45464221294019946</v>
      </c>
      <c r="BA16" s="69">
        <f>'RD T1'!E160</f>
        <v>1.7292088764583011</v>
      </c>
      <c r="BB16" s="69">
        <f t="shared" si="39"/>
        <v>1.2745666635181017</v>
      </c>
      <c r="BD16" t="str">
        <f t="shared" si="40"/>
        <v>33 Protective service occupations</v>
      </c>
      <c r="BE16" s="69">
        <v>10.564082013105507</v>
      </c>
      <c r="BF16" s="69">
        <v>8.9382196298185832</v>
      </c>
      <c r="BG16" s="69">
        <v>10.717694675964706</v>
      </c>
      <c r="BH16" s="69">
        <v>9.2655694375944098</v>
      </c>
      <c r="BI16" s="69">
        <v>5.9663913492406682</v>
      </c>
      <c r="BJ16" s="69"/>
      <c r="BK16" s="69">
        <f t="shared" si="41"/>
        <v>-4.7513033267240381</v>
      </c>
      <c r="BL16" s="69">
        <f>'RD T1'!E189</f>
        <v>2.0333740067955035</v>
      </c>
      <c r="BM16" s="69">
        <f t="shared" si="42"/>
        <v>-2.7179293199285346</v>
      </c>
      <c r="BO16" t="str">
        <f t="shared" si="43"/>
        <v>33 Protective service occupations</v>
      </c>
      <c r="BP16" s="69">
        <v>11.607690179953778</v>
      </c>
      <c r="BQ16" s="69">
        <v>12.898442381402548</v>
      </c>
      <c r="BR16" s="69">
        <v>10.88313271156051</v>
      </c>
      <c r="BS16" s="69">
        <v>10.950110929300871</v>
      </c>
      <c r="BT16" s="69">
        <v>4.8194882215981245</v>
      </c>
      <c r="BU16" s="69"/>
      <c r="BV16" s="69">
        <f t="shared" si="44"/>
        <v>-6.0636444899623854</v>
      </c>
      <c r="BW16" s="69">
        <f>'RD T1'!E218</f>
        <v>2.1244380332703265</v>
      </c>
      <c r="BX16" s="69">
        <f t="shared" si="45"/>
        <v>-3.9392064566920588</v>
      </c>
      <c r="BZ16" t="str">
        <f t="shared" si="46"/>
        <v>33 Protective service occupations</v>
      </c>
      <c r="CA16" s="69">
        <v>7.7536258512665341</v>
      </c>
      <c r="CB16" s="69">
        <v>7.7309055783166372</v>
      </c>
      <c r="CC16" s="69">
        <v>7.9133254194278084</v>
      </c>
      <c r="CD16" s="69">
        <v>8.1348718155839741</v>
      </c>
      <c r="CE16" s="69">
        <v>7.4586644195440988</v>
      </c>
      <c r="CF16" s="69"/>
      <c r="CG16" s="69">
        <f t="shared" si="47"/>
        <v>-0.45466099988370967</v>
      </c>
      <c r="CH16" s="69">
        <f>'RD T1'!E247</f>
        <v>2.7512069326233188</v>
      </c>
      <c r="CI16" s="69">
        <f t="shared" si="48"/>
        <v>2.2965459327396092</v>
      </c>
      <c r="CK16" t="str">
        <f t="shared" si="49"/>
        <v>33 Protective service occupations</v>
      </c>
      <c r="CL16" s="69">
        <v>1.3227026815691147</v>
      </c>
      <c r="CM16" s="69">
        <v>1.0316209957211944</v>
      </c>
      <c r="CN16" s="69">
        <v>0.7151479408304916</v>
      </c>
      <c r="CO16" s="69">
        <v>0.50087589925054454</v>
      </c>
      <c r="CP16" s="69">
        <v>0.37470990962654671</v>
      </c>
      <c r="CQ16" s="69"/>
      <c r="CR16" s="69">
        <f t="shared" si="50"/>
        <v>-0.34043803120394489</v>
      </c>
      <c r="CS16" s="69">
        <f>'RD T1'!E276</f>
        <v>0.10351050297753275</v>
      </c>
      <c r="CT16" s="69">
        <f t="shared" si="51"/>
        <v>-0.23692752822641214</v>
      </c>
    </row>
    <row r="17" spans="1:98" x14ac:dyDescent="0.2">
      <c r="A17" s="10" t="str">
        <f>name!D13</f>
        <v>34 Culture, media and sports occupations</v>
      </c>
      <c r="B17" s="69">
        <v>2.0293795535229657</v>
      </c>
      <c r="C17" s="69">
        <v>2.6325873006473643</v>
      </c>
      <c r="D17" s="69">
        <v>2.9041295826090185</v>
      </c>
      <c r="E17" s="69">
        <v>3.6707768531549982</v>
      </c>
      <c r="F17" s="69">
        <v>5.4261372532239198</v>
      </c>
      <c r="G17" s="11"/>
      <c r="H17" s="69">
        <f t="shared" si="26"/>
        <v>2.5220076706149013</v>
      </c>
      <c r="I17" s="69">
        <f>'RD T1'!E45</f>
        <v>2.2034920740127375</v>
      </c>
      <c r="J17" s="69">
        <f t="shared" si="27"/>
        <v>4.7254997446276388</v>
      </c>
      <c r="L17" t="str">
        <f t="shared" si="28"/>
        <v>34 Culture, media and sports occupations</v>
      </c>
      <c r="M17" s="69">
        <v>46.990288728834244</v>
      </c>
      <c r="N17" s="69">
        <v>54.688354367983713</v>
      </c>
      <c r="O17" s="69">
        <v>70.107827248545647</v>
      </c>
      <c r="P17" s="69">
        <v>93.811448824929073</v>
      </c>
      <c r="Q17" s="69">
        <v>140.09313887914593</v>
      </c>
      <c r="R17" s="11"/>
      <c r="S17" s="69">
        <f t="shared" si="29"/>
        <v>69.985311630600279</v>
      </c>
      <c r="T17" s="69">
        <f>'RD T1'!E74</f>
        <v>52.938918424586504</v>
      </c>
      <c r="U17" s="69">
        <f t="shared" si="30"/>
        <v>122.92423005518678</v>
      </c>
      <c r="W17" t="str">
        <f t="shared" si="31"/>
        <v>34 Culture, media and sports occupations</v>
      </c>
      <c r="X17" s="69">
        <v>94.860579426291153</v>
      </c>
      <c r="Y17" s="69">
        <v>85.641422342456224</v>
      </c>
      <c r="Z17" s="69">
        <v>98.065319631851665</v>
      </c>
      <c r="AA17" s="69">
        <v>93.613596508652279</v>
      </c>
      <c r="AB17" s="69">
        <v>84.575895945679918</v>
      </c>
      <c r="AC17" s="69"/>
      <c r="AD17" s="69">
        <f t="shared" si="32"/>
        <v>-13.489423686171747</v>
      </c>
      <c r="AE17" s="69">
        <f>'RD T1'!E103</f>
        <v>43.294829367936629</v>
      </c>
      <c r="AF17" s="69">
        <f t="shared" si="33"/>
        <v>29.805405681764881</v>
      </c>
      <c r="AH17" t="str">
        <f t="shared" si="34"/>
        <v>34 Culture, media and sports occupations</v>
      </c>
      <c r="AI17" s="69">
        <v>13.751298667896682</v>
      </c>
      <c r="AJ17" s="69">
        <v>13.707921384437192</v>
      </c>
      <c r="AK17" s="69">
        <v>15.854091968629705</v>
      </c>
      <c r="AL17" s="69">
        <v>15.61328703177678</v>
      </c>
      <c r="AM17" s="69">
        <v>17.384745009256857</v>
      </c>
      <c r="AN17" s="69"/>
      <c r="AO17" s="69">
        <f t="shared" si="35"/>
        <v>1.5306530406271524</v>
      </c>
      <c r="AP17" s="69">
        <f>'RD T1'!E132</f>
        <v>8.0565227560670127</v>
      </c>
      <c r="AQ17" s="69">
        <f t="shared" si="36"/>
        <v>9.5871757966941651</v>
      </c>
      <c r="AS17" t="str">
        <f t="shared" si="37"/>
        <v>34 Culture, media and sports occupations</v>
      </c>
      <c r="AT17" s="69">
        <v>14.011507671269298</v>
      </c>
      <c r="AU17" s="69">
        <v>12.065058691991531</v>
      </c>
      <c r="AV17" s="69">
        <v>13.556263250387632</v>
      </c>
      <c r="AW17" s="69">
        <v>11.742746302112998</v>
      </c>
      <c r="AX17" s="69">
        <v>10.073102634372942</v>
      </c>
      <c r="AY17" s="69"/>
      <c r="AZ17" s="69">
        <f t="shared" si="38"/>
        <v>-3.4831606160146897</v>
      </c>
      <c r="BA17" s="69">
        <f>'RD T1'!E161</f>
        <v>5.2682498653890013</v>
      </c>
      <c r="BB17" s="69">
        <f t="shared" si="39"/>
        <v>1.7850892493743116</v>
      </c>
      <c r="BD17" t="str">
        <f t="shared" si="40"/>
        <v>34 Culture, media and sports occupations</v>
      </c>
      <c r="BE17" s="69">
        <v>24.343855970334417</v>
      </c>
      <c r="BF17" s="69">
        <v>19.596179298033992</v>
      </c>
      <c r="BG17" s="69">
        <v>22.351644086353406</v>
      </c>
      <c r="BH17" s="69">
        <v>17.656891679968378</v>
      </c>
      <c r="BI17" s="69">
        <v>12.14035437544195</v>
      </c>
      <c r="BJ17" s="69"/>
      <c r="BK17" s="69">
        <f t="shared" si="41"/>
        <v>-10.211289710911457</v>
      </c>
      <c r="BL17" s="69">
        <f>'RD T1'!E190</f>
        <v>5.6534190356885032</v>
      </c>
      <c r="BM17" s="69">
        <f t="shared" si="42"/>
        <v>-4.5578706752229534</v>
      </c>
      <c r="BO17" t="str">
        <f t="shared" si="43"/>
        <v>34 Culture, media and sports occupations</v>
      </c>
      <c r="BP17" s="69">
        <v>12.195377807812887</v>
      </c>
      <c r="BQ17" s="69">
        <v>10.885632903851169</v>
      </c>
      <c r="BR17" s="69">
        <v>9.4342466435828136</v>
      </c>
      <c r="BS17" s="69">
        <v>6.8248226575497135</v>
      </c>
      <c r="BT17" s="69">
        <v>2.7961019537841389</v>
      </c>
      <c r="BU17" s="69"/>
      <c r="BV17" s="69">
        <f t="shared" si="44"/>
        <v>-6.6381446897986747</v>
      </c>
      <c r="BW17" s="69">
        <f>'RD T1'!E219</f>
        <v>1.7420417458378921</v>
      </c>
      <c r="BX17" s="69">
        <f t="shared" si="45"/>
        <v>-4.8961029439607824</v>
      </c>
      <c r="BZ17" t="str">
        <f t="shared" si="46"/>
        <v>34 Culture, media and sports occupations</v>
      </c>
      <c r="CA17" s="69">
        <v>11.410459430745009</v>
      </c>
      <c r="CB17" s="69">
        <v>9.5390909716246473</v>
      </c>
      <c r="CC17" s="69">
        <v>9.6211641425439982</v>
      </c>
      <c r="CD17" s="69">
        <v>7.814555956797248</v>
      </c>
      <c r="CE17" s="69">
        <v>4.7618163885435045</v>
      </c>
      <c r="CF17" s="69"/>
      <c r="CG17" s="69">
        <f t="shared" si="47"/>
        <v>-4.8593477540004937</v>
      </c>
      <c r="CH17" s="69">
        <f>'RD T1'!E248</f>
        <v>2.0911448538681192</v>
      </c>
      <c r="CI17" s="69">
        <f t="shared" si="48"/>
        <v>-2.7682029001323745</v>
      </c>
      <c r="CK17" t="str">
        <f t="shared" si="49"/>
        <v>34 Culture, media and sports occupations</v>
      </c>
      <c r="CL17" s="69">
        <v>3.972808290671634</v>
      </c>
      <c r="CM17" s="69">
        <v>3.8711036399841201</v>
      </c>
      <c r="CN17" s="69">
        <v>2.6617857421282554</v>
      </c>
      <c r="CO17" s="69">
        <v>2.3622176605742511</v>
      </c>
      <c r="CP17" s="69">
        <v>1.406713459432688</v>
      </c>
      <c r="CQ17" s="69"/>
      <c r="CR17" s="69">
        <f t="shared" si="50"/>
        <v>-1.2550722826955674</v>
      </c>
      <c r="CS17" s="69">
        <f>'RD T1'!E277</f>
        <v>0.58280073362987284</v>
      </c>
      <c r="CT17" s="69">
        <f t="shared" si="51"/>
        <v>-0.67227154906569453</v>
      </c>
    </row>
    <row r="18" spans="1:98" x14ac:dyDescent="0.2">
      <c r="A18" s="10" t="str">
        <f>name!D14</f>
        <v>35 Business and public service associate professionals</v>
      </c>
      <c r="B18" s="69">
        <v>8.746658368996572</v>
      </c>
      <c r="C18" s="69">
        <v>11.965025430289479</v>
      </c>
      <c r="D18" s="69">
        <v>12.89303569476837</v>
      </c>
      <c r="E18" s="69">
        <v>18.141683661225418</v>
      </c>
      <c r="F18" s="69">
        <v>29.860964830441738</v>
      </c>
      <c r="G18" s="11"/>
      <c r="H18" s="69">
        <f t="shared" si="26"/>
        <v>16.967929135673366</v>
      </c>
      <c r="I18" s="69">
        <f>'RD T1'!E46</f>
        <v>10.082042111942572</v>
      </c>
      <c r="J18" s="69">
        <f t="shared" si="27"/>
        <v>27.049971247615936</v>
      </c>
      <c r="L18" t="str">
        <f t="shared" si="28"/>
        <v>35 Business and public service associate professionals</v>
      </c>
      <c r="M18" s="69">
        <v>95.701172259915182</v>
      </c>
      <c r="N18" s="69">
        <v>127.14870163724157</v>
      </c>
      <c r="O18" s="69">
        <v>137.1295901199189</v>
      </c>
      <c r="P18" s="69">
        <v>178.27347277818831</v>
      </c>
      <c r="Q18" s="69">
        <v>261.13695064096748</v>
      </c>
      <c r="R18" s="11"/>
      <c r="S18" s="69">
        <f t="shared" si="29"/>
        <v>124.00736052104858</v>
      </c>
      <c r="T18" s="69">
        <f>'RD T1'!E75</f>
        <v>97.420153834909911</v>
      </c>
      <c r="U18" s="69">
        <f t="shared" si="30"/>
        <v>221.42751435595849</v>
      </c>
      <c r="W18" t="str">
        <f t="shared" si="31"/>
        <v>35 Business and public service associate professionals</v>
      </c>
      <c r="X18" s="69">
        <v>168.72164181819619</v>
      </c>
      <c r="Y18" s="69">
        <v>174.85297012532334</v>
      </c>
      <c r="Z18" s="69">
        <v>176.64598732513966</v>
      </c>
      <c r="AA18" s="69">
        <v>156.31690331220537</v>
      </c>
      <c r="AB18" s="69">
        <v>129.67158371325985</v>
      </c>
      <c r="AC18" s="69"/>
      <c r="AD18" s="69">
        <f t="shared" si="32"/>
        <v>-46.974403611879808</v>
      </c>
      <c r="AE18" s="69">
        <f>'RD T1'!E104</f>
        <v>75.453469042018028</v>
      </c>
      <c r="AF18" s="69">
        <f t="shared" si="33"/>
        <v>28.47906543013822</v>
      </c>
      <c r="AH18" t="str">
        <f t="shared" si="34"/>
        <v>35 Business and public service associate professionals</v>
      </c>
      <c r="AI18" s="69">
        <v>38.081202482561579</v>
      </c>
      <c r="AJ18" s="69">
        <v>39.302510732868512</v>
      </c>
      <c r="AK18" s="69">
        <v>44.199547042942818</v>
      </c>
      <c r="AL18" s="69">
        <v>39.813285996001191</v>
      </c>
      <c r="AM18" s="69">
        <v>36.325454556594849</v>
      </c>
      <c r="AN18" s="69"/>
      <c r="AO18" s="69">
        <f t="shared" si="35"/>
        <v>-7.8740924863479691</v>
      </c>
      <c r="AP18" s="69">
        <f>'RD T1'!E133</f>
        <v>19.216718139520662</v>
      </c>
      <c r="AQ18" s="69">
        <f t="shared" si="36"/>
        <v>11.342625653172693</v>
      </c>
      <c r="AS18" t="str">
        <f t="shared" si="37"/>
        <v>35 Business and public service associate professionals</v>
      </c>
      <c r="AT18" s="69">
        <v>34.391860720756412</v>
      </c>
      <c r="AU18" s="69">
        <v>35.365461752148057</v>
      </c>
      <c r="AV18" s="69">
        <v>37.837009575542076</v>
      </c>
      <c r="AW18" s="69">
        <v>33.271450707836713</v>
      </c>
      <c r="AX18" s="69">
        <v>29.534875018627123</v>
      </c>
      <c r="AY18" s="69"/>
      <c r="AZ18" s="69">
        <f t="shared" si="38"/>
        <v>-8.3021345569149538</v>
      </c>
      <c r="BA18" s="69">
        <f>'RD T1'!E162</f>
        <v>15.748610471252761</v>
      </c>
      <c r="BB18" s="69">
        <f t="shared" si="39"/>
        <v>7.4464759143378068</v>
      </c>
      <c r="BD18" t="str">
        <f t="shared" si="40"/>
        <v>35 Business and public service associate professionals</v>
      </c>
      <c r="BE18" s="69">
        <v>61.762849478276934</v>
      </c>
      <c r="BF18" s="69">
        <v>59.508961484264773</v>
      </c>
      <c r="BG18" s="69">
        <v>59.282041157768631</v>
      </c>
      <c r="BH18" s="69">
        <v>45.510558216581977</v>
      </c>
      <c r="BI18" s="69">
        <v>32.102912507321278</v>
      </c>
      <c r="BJ18" s="69"/>
      <c r="BK18" s="69">
        <f t="shared" si="41"/>
        <v>-27.179128650447353</v>
      </c>
      <c r="BL18" s="69">
        <f>'RD T1'!E191</f>
        <v>16.698594030640379</v>
      </c>
      <c r="BM18" s="69">
        <f t="shared" si="42"/>
        <v>-10.480534619806974</v>
      </c>
      <c r="BO18" t="str">
        <f t="shared" si="43"/>
        <v>35 Business and public service associate professionals</v>
      </c>
      <c r="BP18" s="69">
        <v>50.956273309285201</v>
      </c>
      <c r="BQ18" s="69">
        <v>53.623378387333773</v>
      </c>
      <c r="BR18" s="69">
        <v>43.974370226208968</v>
      </c>
      <c r="BS18" s="69">
        <v>34.811699163597666</v>
      </c>
      <c r="BT18" s="69">
        <v>20.171607084742153</v>
      </c>
      <c r="BU18" s="69"/>
      <c r="BV18" s="69">
        <f t="shared" si="44"/>
        <v>-23.802763141466816</v>
      </c>
      <c r="BW18" s="69">
        <f>'RD T1'!E220</f>
        <v>10.321719315145101</v>
      </c>
      <c r="BX18" s="69">
        <f t="shared" si="45"/>
        <v>-13.481043826321715</v>
      </c>
      <c r="BZ18" t="str">
        <f t="shared" si="46"/>
        <v>35 Business and public service associate professionals</v>
      </c>
      <c r="CA18" s="69">
        <v>37.140524921784738</v>
      </c>
      <c r="CB18" s="69">
        <v>34.617556721282597</v>
      </c>
      <c r="CC18" s="69">
        <v>33.038725898804792</v>
      </c>
      <c r="CD18" s="69">
        <v>25.405419182506929</v>
      </c>
      <c r="CE18" s="69">
        <v>11.942781764530592</v>
      </c>
      <c r="CF18" s="69"/>
      <c r="CG18" s="69">
        <f t="shared" si="47"/>
        <v>-21.095944134274198</v>
      </c>
      <c r="CH18" s="69">
        <f>'RD T1'!E249</f>
        <v>6.5556027815458897</v>
      </c>
      <c r="CI18" s="69">
        <f t="shared" si="48"/>
        <v>-14.540341352728309</v>
      </c>
      <c r="CK18" t="str">
        <f t="shared" si="49"/>
        <v>35 Business and public service associate professionals</v>
      </c>
      <c r="CL18" s="69">
        <v>8.5332166695403604</v>
      </c>
      <c r="CM18" s="69">
        <v>8.1653084155551188</v>
      </c>
      <c r="CN18" s="69">
        <v>5.6524286713695666</v>
      </c>
      <c r="CO18" s="69">
        <v>4.68462248487827</v>
      </c>
      <c r="CP18" s="69">
        <v>3.696033942332118</v>
      </c>
      <c r="CQ18" s="69"/>
      <c r="CR18" s="69">
        <f t="shared" si="50"/>
        <v>-1.9563947290374486</v>
      </c>
      <c r="CS18" s="69">
        <f>'RD T1'!E278</f>
        <v>1.3269128736099074</v>
      </c>
      <c r="CT18" s="69">
        <f t="shared" si="51"/>
        <v>-0.6294818554275412</v>
      </c>
    </row>
    <row r="19" spans="1:98" x14ac:dyDescent="0.2">
      <c r="A19" s="10" t="str">
        <f>name!D15</f>
        <v>41 Administrative occupations</v>
      </c>
      <c r="B19" s="69">
        <v>2.75068557929165</v>
      </c>
      <c r="C19" s="69">
        <v>3.6059409282692143</v>
      </c>
      <c r="D19" s="69">
        <v>4.2234783507676266</v>
      </c>
      <c r="E19" s="69">
        <v>6.0007613772477493</v>
      </c>
      <c r="F19" s="69">
        <v>10.546812442330458</v>
      </c>
      <c r="G19" s="11"/>
      <c r="H19" s="69">
        <f t="shared" si="26"/>
        <v>6.3233340915628311</v>
      </c>
      <c r="I19" s="69">
        <f>'RD T1'!E47</f>
        <v>3.8768491532854941</v>
      </c>
      <c r="J19" s="69">
        <f t="shared" si="27"/>
        <v>10.200183244848326</v>
      </c>
      <c r="L19" t="str">
        <f t="shared" si="28"/>
        <v>41 Administrative occupations</v>
      </c>
      <c r="M19" s="69">
        <v>36.038993251996573</v>
      </c>
      <c r="N19" s="69">
        <v>44.792836234131279</v>
      </c>
      <c r="O19" s="69">
        <v>52.835213658503037</v>
      </c>
      <c r="P19" s="69">
        <v>71.218080957565448</v>
      </c>
      <c r="Q19" s="69">
        <v>113.9231294278957</v>
      </c>
      <c r="R19" s="11"/>
      <c r="S19" s="69">
        <f t="shared" si="29"/>
        <v>61.087915769392666</v>
      </c>
      <c r="T19" s="69">
        <f>'RD T1'!E76</f>
        <v>45.127625438737738</v>
      </c>
      <c r="U19" s="69">
        <f t="shared" si="30"/>
        <v>106.2155412081304</v>
      </c>
      <c r="W19" t="str">
        <f t="shared" si="31"/>
        <v>41 Administrative occupations</v>
      </c>
      <c r="X19" s="69">
        <v>98.134661807567142</v>
      </c>
      <c r="Y19" s="69">
        <v>99.09731524983988</v>
      </c>
      <c r="Z19" s="69">
        <v>110.0613007235207</v>
      </c>
      <c r="AA19" s="69">
        <v>105.36618969130694</v>
      </c>
      <c r="AB19" s="69">
        <v>99.117546451049336</v>
      </c>
      <c r="AC19" s="69"/>
      <c r="AD19" s="69">
        <f t="shared" si="32"/>
        <v>-10.943754272471367</v>
      </c>
      <c r="AE19" s="69">
        <f>'RD T1'!E105</f>
        <v>58.658962431219429</v>
      </c>
      <c r="AF19" s="69">
        <f t="shared" si="33"/>
        <v>47.715208158748062</v>
      </c>
      <c r="AH19" t="str">
        <f t="shared" si="34"/>
        <v>41 Administrative occupations</v>
      </c>
      <c r="AI19" s="69">
        <v>30.361374442294473</v>
      </c>
      <c r="AJ19" s="69">
        <v>30.389062794942411</v>
      </c>
      <c r="AK19" s="69">
        <v>34.61072419572514</v>
      </c>
      <c r="AL19" s="69">
        <v>31.938637696012815</v>
      </c>
      <c r="AM19" s="69">
        <v>29.404977984601175</v>
      </c>
      <c r="AN19" s="69"/>
      <c r="AO19" s="69">
        <f t="shared" si="35"/>
        <v>-5.2057462111239658</v>
      </c>
      <c r="AP19" s="69">
        <f>'RD T1'!E134</f>
        <v>18.447283031296273</v>
      </c>
      <c r="AQ19" s="69">
        <f t="shared" si="36"/>
        <v>13.241536820172307</v>
      </c>
      <c r="AS19" t="str">
        <f t="shared" si="37"/>
        <v>41 Administrative occupations</v>
      </c>
      <c r="AT19" s="69">
        <v>31.61683770433725</v>
      </c>
      <c r="AU19" s="69">
        <v>31.264968884638343</v>
      </c>
      <c r="AV19" s="69">
        <v>34.711524977567201</v>
      </c>
      <c r="AW19" s="69">
        <v>31.003181495080433</v>
      </c>
      <c r="AX19" s="69">
        <v>28.412086873382883</v>
      </c>
      <c r="AY19" s="69"/>
      <c r="AZ19" s="69">
        <f t="shared" si="38"/>
        <v>-6.2994381041843184</v>
      </c>
      <c r="BA19" s="69">
        <f>'RD T1'!E163</f>
        <v>17.207651777925356</v>
      </c>
      <c r="BB19" s="69">
        <f t="shared" si="39"/>
        <v>10.908213673741038</v>
      </c>
      <c r="BD19" t="str">
        <f t="shared" si="40"/>
        <v>41 Administrative occupations</v>
      </c>
      <c r="BE19" s="69">
        <v>69.143015258043818</v>
      </c>
      <c r="BF19" s="69">
        <v>66.616565984568098</v>
      </c>
      <c r="BG19" s="69">
        <v>63.38507009365631</v>
      </c>
      <c r="BH19" s="69">
        <v>52.050622648801706</v>
      </c>
      <c r="BI19" s="69">
        <v>28.791417424017357</v>
      </c>
      <c r="BJ19" s="69"/>
      <c r="BK19" s="69">
        <f t="shared" si="41"/>
        <v>-34.593652669638956</v>
      </c>
      <c r="BL19" s="69">
        <f>'RD T1'!E192</f>
        <v>19.789035533447073</v>
      </c>
      <c r="BM19" s="69">
        <f t="shared" si="42"/>
        <v>-14.804617136191883</v>
      </c>
      <c r="BO19" t="str">
        <f t="shared" si="43"/>
        <v>41 Administrative occupations</v>
      </c>
      <c r="BP19" s="69">
        <v>69.545101530931788</v>
      </c>
      <c r="BQ19" s="69">
        <v>65.120473229194957</v>
      </c>
      <c r="BR19" s="69">
        <v>56.642272725102679</v>
      </c>
      <c r="BS19" s="69">
        <v>42.781492442707012</v>
      </c>
      <c r="BT19" s="69">
        <v>17.797951700963342</v>
      </c>
      <c r="BU19" s="69"/>
      <c r="BV19" s="69">
        <f t="shared" si="44"/>
        <v>-38.844321024139333</v>
      </c>
      <c r="BW19" s="69">
        <f>'RD T1'!E221</f>
        <v>12.73999033482456</v>
      </c>
      <c r="BX19" s="69">
        <f t="shared" si="45"/>
        <v>-26.104330689314772</v>
      </c>
      <c r="BZ19" t="str">
        <f t="shared" si="46"/>
        <v>41 Administrative occupations</v>
      </c>
      <c r="CA19" s="69">
        <v>49.756748273427078</v>
      </c>
      <c r="CB19" s="69">
        <v>40.662233411280795</v>
      </c>
      <c r="CC19" s="69">
        <v>40.190763097421517</v>
      </c>
      <c r="CD19" s="69">
        <v>20.341782598093552</v>
      </c>
      <c r="CE19" s="69">
        <v>4.8241021785733382</v>
      </c>
      <c r="CF19" s="69"/>
      <c r="CG19" s="69">
        <f t="shared" si="47"/>
        <v>-35.366660918848176</v>
      </c>
      <c r="CH19" s="69">
        <f>'RD T1'!E250</f>
        <v>5.760073497528885</v>
      </c>
      <c r="CI19" s="69">
        <f t="shared" si="48"/>
        <v>-29.60658742131929</v>
      </c>
      <c r="CK19" t="str">
        <f t="shared" si="49"/>
        <v>41 Administrative occupations</v>
      </c>
      <c r="CL19" s="69">
        <v>13.245602182789677</v>
      </c>
      <c r="CM19" s="69">
        <v>10.783591867567274</v>
      </c>
      <c r="CN19" s="69">
        <v>7.5606875001254172</v>
      </c>
      <c r="CO19" s="69">
        <v>5.4943125581727212</v>
      </c>
      <c r="CP19" s="69">
        <v>3.1566180227704472</v>
      </c>
      <c r="CQ19" s="69"/>
      <c r="CR19" s="69">
        <f t="shared" si="50"/>
        <v>-4.4040694773549696</v>
      </c>
      <c r="CS19" s="69">
        <f>'RD T1'!E279</f>
        <v>1.4241317510451577</v>
      </c>
      <c r="CT19" s="69">
        <f t="shared" si="51"/>
        <v>-2.9799377263098119</v>
      </c>
    </row>
    <row r="20" spans="1:98" x14ac:dyDescent="0.2">
      <c r="A20" s="10" t="str">
        <f>name!D16</f>
        <v>42 Secretarial and related occupations</v>
      </c>
      <c r="B20" s="69">
        <v>0.30548565578591846</v>
      </c>
      <c r="C20" s="69">
        <v>0.43833175850493217</v>
      </c>
      <c r="D20" s="69">
        <v>0.44469233672303499</v>
      </c>
      <c r="E20" s="69">
        <v>0.800154389537022</v>
      </c>
      <c r="F20" s="69">
        <v>1.7374171470311737</v>
      </c>
      <c r="G20" s="11"/>
      <c r="H20" s="69">
        <f t="shared" si="26"/>
        <v>1.2927248103081386</v>
      </c>
      <c r="I20" s="69">
        <f>'RD T1'!E48</f>
        <v>0.74993188664464716</v>
      </c>
      <c r="J20" s="69">
        <f t="shared" si="27"/>
        <v>2.0426566969527857</v>
      </c>
      <c r="L20" t="str">
        <f t="shared" si="28"/>
        <v>42 Secretarial and related occupations</v>
      </c>
      <c r="M20" s="69">
        <v>5.9150362566581824</v>
      </c>
      <c r="N20" s="69">
        <v>7.2542040038293116</v>
      </c>
      <c r="O20" s="69">
        <v>7.919478998985646</v>
      </c>
      <c r="P20" s="69">
        <v>13.641184740794042</v>
      </c>
      <c r="Q20" s="69">
        <v>20.559877129237083</v>
      </c>
      <c r="R20" s="11"/>
      <c r="S20" s="69">
        <f t="shared" si="29"/>
        <v>12.640398130251437</v>
      </c>
      <c r="T20" s="69">
        <f>'RD T1'!E77</f>
        <v>9.044639880934831</v>
      </c>
      <c r="U20" s="69">
        <f t="shared" si="30"/>
        <v>21.685038011186268</v>
      </c>
      <c r="W20" t="str">
        <f t="shared" si="31"/>
        <v>42 Secretarial and related occupations</v>
      </c>
      <c r="X20" s="69">
        <v>19.085811604902368</v>
      </c>
      <c r="Y20" s="69">
        <v>19.11008252072018</v>
      </c>
      <c r="Z20" s="69">
        <v>20.258287874583935</v>
      </c>
      <c r="AA20" s="69">
        <v>27.670664323384504</v>
      </c>
      <c r="AB20" s="69">
        <v>33.720382024974604</v>
      </c>
      <c r="AC20" s="69"/>
      <c r="AD20" s="69">
        <f t="shared" si="32"/>
        <v>13.462094150390669</v>
      </c>
      <c r="AE20" s="69">
        <f>'RD T1'!E106</f>
        <v>18.192221221945104</v>
      </c>
      <c r="AF20" s="69">
        <f t="shared" si="33"/>
        <v>31.654315372335773</v>
      </c>
      <c r="AH20" t="str">
        <f t="shared" si="34"/>
        <v>42 Secretarial and related occupations</v>
      </c>
      <c r="AI20" s="69">
        <v>8.0441737472268056</v>
      </c>
      <c r="AJ20" s="69">
        <v>7.9580047747517231</v>
      </c>
      <c r="AK20" s="69">
        <v>9.0074111112813764</v>
      </c>
      <c r="AL20" s="69">
        <v>11.392744955114637</v>
      </c>
      <c r="AM20" s="69">
        <v>12.188758876927029</v>
      </c>
      <c r="AN20" s="69"/>
      <c r="AO20" s="69">
        <f t="shared" si="35"/>
        <v>3.1813477656456524</v>
      </c>
      <c r="AP20" s="69">
        <f>'RD T1'!E135</f>
        <v>7.0119962635402446</v>
      </c>
      <c r="AQ20" s="69">
        <f t="shared" si="36"/>
        <v>10.193344029185898</v>
      </c>
      <c r="AS20" t="str">
        <f t="shared" si="37"/>
        <v>42 Secretarial and related occupations</v>
      </c>
      <c r="AT20" s="69">
        <v>6.1622947346393691</v>
      </c>
      <c r="AU20" s="69">
        <v>5.5787710844776974</v>
      </c>
      <c r="AV20" s="69">
        <v>5.8903102127494931</v>
      </c>
      <c r="AW20" s="69">
        <v>6.8248273396280164</v>
      </c>
      <c r="AX20" s="69">
        <v>5.1980945402360099</v>
      </c>
      <c r="AY20" s="69"/>
      <c r="AZ20" s="69">
        <f t="shared" si="38"/>
        <v>-0.69221567251348315</v>
      </c>
      <c r="BA20" s="69">
        <f>'RD T1'!E164</f>
        <v>3.6740504343763676</v>
      </c>
      <c r="BB20" s="69">
        <f t="shared" si="39"/>
        <v>2.9818347618628844</v>
      </c>
      <c r="BD20" t="str">
        <f t="shared" si="40"/>
        <v>42 Secretarial and related occupations</v>
      </c>
      <c r="BE20" s="69">
        <v>15.555958813315639</v>
      </c>
      <c r="BF20" s="69">
        <v>14.172795588892798</v>
      </c>
      <c r="BG20" s="69">
        <v>11.617812711296295</v>
      </c>
      <c r="BH20" s="69">
        <v>9.7995820033664689</v>
      </c>
      <c r="BI20" s="69">
        <v>1.3115031467793099</v>
      </c>
      <c r="BJ20" s="69"/>
      <c r="BK20" s="69">
        <f t="shared" si="41"/>
        <v>-10.306309564516985</v>
      </c>
      <c r="BL20" s="69">
        <f>'RD T1'!E193</f>
        <v>2.8865475936516751</v>
      </c>
      <c r="BM20" s="69">
        <f t="shared" si="42"/>
        <v>-7.4197619708653093</v>
      </c>
      <c r="BO20" t="str">
        <f t="shared" si="43"/>
        <v>42 Secretarial and related occupations</v>
      </c>
      <c r="BP20" s="69">
        <v>18.8106254379097</v>
      </c>
      <c r="BQ20" s="69">
        <v>15.095323542677962</v>
      </c>
      <c r="BR20" s="69">
        <v>12.093070212892785</v>
      </c>
      <c r="BS20" s="69">
        <v>7.3095793829855911</v>
      </c>
      <c r="BT20" s="69">
        <v>0.63148933842731014</v>
      </c>
      <c r="BU20" s="69"/>
      <c r="BV20" s="69">
        <f t="shared" si="44"/>
        <v>-11.461580874465476</v>
      </c>
      <c r="BW20" s="69">
        <f>'RD T1'!E222</f>
        <v>2.0236484585437857</v>
      </c>
      <c r="BX20" s="69">
        <f t="shared" si="45"/>
        <v>-9.43793241592169</v>
      </c>
      <c r="BZ20" t="str">
        <f t="shared" si="46"/>
        <v>42 Secretarial and related occupations</v>
      </c>
      <c r="CA20" s="69">
        <v>22.30500452602195</v>
      </c>
      <c r="CB20" s="69">
        <v>18.206143470161408</v>
      </c>
      <c r="CC20" s="69">
        <v>17.562725382279012</v>
      </c>
      <c r="CD20" s="69">
        <v>6.4751627977956865</v>
      </c>
      <c r="CE20" s="69">
        <v>0.78933759149846472</v>
      </c>
      <c r="CF20" s="69"/>
      <c r="CG20" s="69">
        <f t="shared" si="47"/>
        <v>-16.773387790780546</v>
      </c>
      <c r="CH20" s="69">
        <f>'RD T1'!E251</f>
        <v>2.5176358693155767</v>
      </c>
      <c r="CI20" s="69">
        <f t="shared" si="48"/>
        <v>-14.25575192146497</v>
      </c>
      <c r="CK20" t="str">
        <f t="shared" si="49"/>
        <v>42 Secretarial and related occupations</v>
      </c>
      <c r="CL20" s="69">
        <v>5.8065430221374417</v>
      </c>
      <c r="CM20" s="69">
        <v>5.4615311893623666</v>
      </c>
      <c r="CN20" s="69">
        <v>4.010762797716322</v>
      </c>
      <c r="CO20" s="69">
        <v>4.3129869252413231</v>
      </c>
      <c r="CP20" s="69">
        <v>2.4423477848833146</v>
      </c>
      <c r="CQ20" s="69"/>
      <c r="CR20" s="69">
        <f t="shared" si="50"/>
        <v>-1.5684150128330074</v>
      </c>
      <c r="CS20" s="69">
        <f>'RD T1'!E280</f>
        <v>1.4040550792664153</v>
      </c>
      <c r="CT20" s="69">
        <f t="shared" si="51"/>
        <v>-0.16435993356659218</v>
      </c>
    </row>
    <row r="21" spans="1:98" x14ac:dyDescent="0.2">
      <c r="A21" s="10" t="str">
        <f>name!D17</f>
        <v>51 Skilled agricultural and related trades</v>
      </c>
      <c r="B21" s="69">
        <v>0.10035097233258455</v>
      </c>
      <c r="C21" s="69">
        <v>0.14248455072051042</v>
      </c>
      <c r="D21" s="69">
        <v>0.12209238098058989</v>
      </c>
      <c r="E21" s="69">
        <v>0.17197665421204203</v>
      </c>
      <c r="F21" s="69">
        <v>0.31000279932745095</v>
      </c>
      <c r="G21" s="11"/>
      <c r="H21" s="69">
        <f t="shared" si="26"/>
        <v>0.18791041834686106</v>
      </c>
      <c r="I21" s="69">
        <f>'RD T1'!E49</f>
        <v>0.16273641177749779</v>
      </c>
      <c r="J21" s="69">
        <f t="shared" si="27"/>
        <v>0.35064683012435882</v>
      </c>
      <c r="L21" t="str">
        <f t="shared" si="28"/>
        <v>51 Skilled agricultural and related trades</v>
      </c>
      <c r="M21" s="69">
        <v>0.88214627579962102</v>
      </c>
      <c r="N21" s="69">
        <v>1.2115561954349257</v>
      </c>
      <c r="O21" s="69">
        <v>1.071066637415854</v>
      </c>
      <c r="P21" s="69">
        <v>1.5478069609817362</v>
      </c>
      <c r="Q21" s="69">
        <v>2.8111538389546817</v>
      </c>
      <c r="R21" s="11"/>
      <c r="S21" s="69">
        <f t="shared" si="29"/>
        <v>1.7400872015388278</v>
      </c>
      <c r="T21" s="69">
        <f>'RD T1'!E78</f>
        <v>1.4276697062048582</v>
      </c>
      <c r="U21" s="69">
        <f t="shared" si="30"/>
        <v>3.1677569077436862</v>
      </c>
      <c r="W21" t="str">
        <f t="shared" si="31"/>
        <v>51 Skilled agricultural and related trades</v>
      </c>
      <c r="X21" s="69">
        <v>3.8892065838644831</v>
      </c>
      <c r="Y21" s="69">
        <v>3.9724252686625987</v>
      </c>
      <c r="Z21" s="69">
        <v>5.3989616071736215</v>
      </c>
      <c r="AA21" s="69">
        <v>6.2144943252061404</v>
      </c>
      <c r="AB21" s="69">
        <v>8.7250651516727569</v>
      </c>
      <c r="AC21" s="69"/>
      <c r="AD21" s="69">
        <f t="shared" si="32"/>
        <v>3.3261035444991354</v>
      </c>
      <c r="AE21" s="69">
        <f>'RD T1'!E107</f>
        <v>5.4588436125829762</v>
      </c>
      <c r="AF21" s="69">
        <f t="shared" si="33"/>
        <v>8.7849471570821116</v>
      </c>
      <c r="AH21" t="str">
        <f t="shared" si="34"/>
        <v>51 Skilled agricultural and related trades</v>
      </c>
      <c r="AI21" s="69">
        <v>2.4404371419087925</v>
      </c>
      <c r="AJ21" s="69">
        <v>2.6734081855726033</v>
      </c>
      <c r="AK21" s="69">
        <v>2.7246342938830042</v>
      </c>
      <c r="AL21" s="69">
        <v>3.1887238858941114</v>
      </c>
      <c r="AM21" s="69">
        <v>3.9777891829224283</v>
      </c>
      <c r="AN21" s="69"/>
      <c r="AO21" s="69">
        <f t="shared" si="35"/>
        <v>1.2531548890394242</v>
      </c>
      <c r="AP21" s="69">
        <f>'RD T1'!E136</f>
        <v>2.8107082721479166</v>
      </c>
      <c r="AQ21" s="69">
        <f t="shared" si="36"/>
        <v>4.0638631611873404</v>
      </c>
      <c r="AS21" t="str">
        <f t="shared" si="37"/>
        <v>51 Skilled agricultural and related trades</v>
      </c>
      <c r="AT21" s="69">
        <v>2.6482447035686856</v>
      </c>
      <c r="AU21" s="69">
        <v>2.7776041151694382</v>
      </c>
      <c r="AV21" s="69">
        <v>2.8521681423662657</v>
      </c>
      <c r="AW21" s="69">
        <v>3.2214139054845776</v>
      </c>
      <c r="AX21" s="69">
        <v>4.3936051168523678</v>
      </c>
      <c r="AY21" s="69"/>
      <c r="AZ21" s="69">
        <f t="shared" si="38"/>
        <v>1.5414369744861021</v>
      </c>
      <c r="BA21" s="69">
        <f>'RD T1'!E165</f>
        <v>2.7015270680546859</v>
      </c>
      <c r="BB21" s="69">
        <f t="shared" si="39"/>
        <v>4.2429640425407875</v>
      </c>
      <c r="BD21" t="str">
        <f t="shared" si="40"/>
        <v>51 Skilled agricultural and related trades</v>
      </c>
      <c r="BE21" s="69">
        <v>2.8161014357697596</v>
      </c>
      <c r="BF21" s="69">
        <v>2.5829672334659675</v>
      </c>
      <c r="BG21" s="69">
        <v>2.5225815750464857</v>
      </c>
      <c r="BH21" s="69">
        <v>1.9556765928893525</v>
      </c>
      <c r="BI21" s="69">
        <v>1.5049433586386203</v>
      </c>
      <c r="BJ21" s="69"/>
      <c r="BK21" s="69">
        <f t="shared" si="41"/>
        <v>-1.0176382164078654</v>
      </c>
      <c r="BL21" s="69">
        <f>'RD T1'!E194</f>
        <v>1.0098843513054674</v>
      </c>
      <c r="BM21" s="69">
        <f t="shared" si="42"/>
        <v>-7.7538651023980609E-3</v>
      </c>
      <c r="BO21" t="str">
        <f t="shared" si="43"/>
        <v>51 Skilled agricultural and related trades</v>
      </c>
      <c r="BP21" s="69">
        <v>4.792318711934616</v>
      </c>
      <c r="BQ21" s="69">
        <v>5.4584210119662551</v>
      </c>
      <c r="BR21" s="69">
        <v>4.3145012827130289</v>
      </c>
      <c r="BS21" s="69">
        <v>4.6877093957852392</v>
      </c>
      <c r="BT21" s="69">
        <v>4.3389914995519181</v>
      </c>
      <c r="BU21" s="69"/>
      <c r="BV21" s="69">
        <f t="shared" si="44"/>
        <v>2.4490216838889189E-2</v>
      </c>
      <c r="BW21" s="69">
        <f>'RD T1'!E223</f>
        <v>2.4377489165666075</v>
      </c>
      <c r="BX21" s="69">
        <f t="shared" si="45"/>
        <v>2.4622391334054967</v>
      </c>
      <c r="BZ21" t="str">
        <f t="shared" si="46"/>
        <v>51 Skilled agricultural and related trades</v>
      </c>
      <c r="CA21" s="69">
        <v>5.0696031684057408</v>
      </c>
      <c r="CB21" s="69">
        <v>4.8374940521100234</v>
      </c>
      <c r="CC21" s="69">
        <v>4.4630476016300404</v>
      </c>
      <c r="CD21" s="69">
        <v>4.6242620141472237</v>
      </c>
      <c r="CE21" s="69">
        <v>5.832242203846258</v>
      </c>
      <c r="CF21" s="69"/>
      <c r="CG21" s="69">
        <f t="shared" si="47"/>
        <v>1.3691946022162176</v>
      </c>
      <c r="CH21" s="69">
        <f>'RD T1'!E252</f>
        <v>2.2821647348738181</v>
      </c>
      <c r="CI21" s="69">
        <f t="shared" si="48"/>
        <v>3.6513593370900357</v>
      </c>
      <c r="CK21" t="str">
        <f t="shared" si="49"/>
        <v>51 Skilled agricultural and related trades</v>
      </c>
      <c r="CL21" s="69">
        <v>3.6661043095021668</v>
      </c>
      <c r="CM21" s="69">
        <v>2.817551819479196</v>
      </c>
      <c r="CN21" s="69">
        <v>1.7636672060123175</v>
      </c>
      <c r="CO21" s="69">
        <v>1.607657405730724</v>
      </c>
      <c r="CP21" s="69">
        <v>0.58985673659765492</v>
      </c>
      <c r="CQ21" s="69"/>
      <c r="CR21" s="69">
        <f t="shared" si="50"/>
        <v>-1.1738104694146627</v>
      </c>
      <c r="CS21" s="69">
        <f>'RD T1'!E281</f>
        <v>0.47123821137617</v>
      </c>
      <c r="CT21" s="69">
        <f t="shared" si="51"/>
        <v>-0.70257225803849277</v>
      </c>
    </row>
    <row r="22" spans="1:98" x14ac:dyDescent="0.2">
      <c r="A22" s="10" t="str">
        <f>name!D18</f>
        <v>52 Skilled metal, electrical and electronic trades</v>
      </c>
      <c r="B22" s="69">
        <v>0.30712276015896861</v>
      </c>
      <c r="C22" s="69">
        <v>0.44655944299187089</v>
      </c>
      <c r="D22" s="69">
        <v>0.49808788224460321</v>
      </c>
      <c r="E22" s="69">
        <v>0.73360344392009935</v>
      </c>
      <c r="F22" s="69">
        <v>1.3710097526385023</v>
      </c>
      <c r="G22" s="11"/>
      <c r="H22" s="69">
        <f t="shared" si="26"/>
        <v>0.87292187039389912</v>
      </c>
      <c r="I22" s="69">
        <f>'RD T1'!E50</f>
        <v>0.42885447358775008</v>
      </c>
      <c r="J22" s="69">
        <f t="shared" si="27"/>
        <v>1.3017763439816492</v>
      </c>
      <c r="L22" t="str">
        <f t="shared" si="28"/>
        <v>52 Skilled metal, electrical and electronic trades</v>
      </c>
      <c r="M22" s="69">
        <v>4.5904764069396631</v>
      </c>
      <c r="N22" s="69">
        <v>6.4464829703025472</v>
      </c>
      <c r="O22" s="69">
        <v>6.2534374489984001</v>
      </c>
      <c r="P22" s="69">
        <v>11.454887466153851</v>
      </c>
      <c r="Q22" s="69">
        <v>21.577181047044448</v>
      </c>
      <c r="R22" s="11"/>
      <c r="S22" s="69">
        <f t="shared" si="29"/>
        <v>15.323743598046047</v>
      </c>
      <c r="T22" s="69">
        <f>'RD T1'!E79</f>
        <v>6.8645225796993907</v>
      </c>
      <c r="U22" s="69">
        <f t="shared" si="30"/>
        <v>22.188266177745437</v>
      </c>
      <c r="W22" t="str">
        <f t="shared" si="31"/>
        <v>52 Skilled metal, electrical and electronic trades</v>
      </c>
      <c r="X22" s="69">
        <v>12.104626469603543</v>
      </c>
      <c r="Y22" s="69">
        <v>13.100012668914227</v>
      </c>
      <c r="Z22" s="69">
        <v>11.398890970516813</v>
      </c>
      <c r="AA22" s="69">
        <v>13.685575182671039</v>
      </c>
      <c r="AB22" s="69">
        <v>16.487638718561321</v>
      </c>
      <c r="AC22" s="69"/>
      <c r="AD22" s="69">
        <f t="shared" si="32"/>
        <v>5.0887477480445078</v>
      </c>
      <c r="AE22" s="69">
        <f>'RD T1'!E108</f>
        <v>7.3230312489424989</v>
      </c>
      <c r="AF22" s="69">
        <f t="shared" si="33"/>
        <v>12.411778996987007</v>
      </c>
      <c r="AH22" t="str">
        <f t="shared" si="34"/>
        <v>52 Skilled metal, electrical and electronic trades</v>
      </c>
      <c r="AI22" s="69">
        <v>3.6557289389160474</v>
      </c>
      <c r="AJ22" s="69">
        <v>4.1780051058339769</v>
      </c>
      <c r="AK22" s="69">
        <v>4.0241126962961378</v>
      </c>
      <c r="AL22" s="69">
        <v>4.5595015752515575</v>
      </c>
      <c r="AM22" s="69">
        <v>6.2190854728830942</v>
      </c>
      <c r="AN22" s="69"/>
      <c r="AO22" s="69">
        <f t="shared" si="35"/>
        <v>2.1949727765869564</v>
      </c>
      <c r="AP22" s="69">
        <f>'RD T1'!E137</f>
        <v>2.4753431924202518</v>
      </c>
      <c r="AQ22" s="69">
        <f t="shared" si="36"/>
        <v>4.6703159690072082</v>
      </c>
      <c r="AS22" t="str">
        <f t="shared" si="37"/>
        <v>52 Skilled metal, electrical and electronic trades</v>
      </c>
      <c r="AT22" s="69">
        <v>14.269293003231066</v>
      </c>
      <c r="AU22" s="69">
        <v>15.360319685279469</v>
      </c>
      <c r="AV22" s="69">
        <v>14.094985449574276</v>
      </c>
      <c r="AW22" s="69">
        <v>15.941147885454404</v>
      </c>
      <c r="AX22" s="69">
        <v>20.864810627674562</v>
      </c>
      <c r="AY22" s="69"/>
      <c r="AZ22" s="69">
        <f t="shared" si="38"/>
        <v>6.7698251781002856</v>
      </c>
      <c r="BA22" s="69">
        <f>'RD T1'!E166</f>
        <v>8.2267746466221698</v>
      </c>
      <c r="BB22" s="69">
        <f t="shared" si="39"/>
        <v>14.996599824722455</v>
      </c>
      <c r="BD22" t="str">
        <f t="shared" si="40"/>
        <v>52 Skilled metal, electrical and electronic trades</v>
      </c>
      <c r="BE22" s="69">
        <v>38.628827234845886</v>
      </c>
      <c r="BF22" s="69">
        <v>35.483352410673</v>
      </c>
      <c r="BG22" s="69">
        <v>37.297037984321243</v>
      </c>
      <c r="BH22" s="69">
        <v>31.602436765760864</v>
      </c>
      <c r="BI22" s="69">
        <v>24.346298870847217</v>
      </c>
      <c r="BJ22" s="69"/>
      <c r="BK22" s="69">
        <f t="shared" si="41"/>
        <v>-12.950739113474025</v>
      </c>
      <c r="BL22" s="69">
        <f>'RD T1'!E195</f>
        <v>9.8429954864338285</v>
      </c>
      <c r="BM22" s="69">
        <f t="shared" si="42"/>
        <v>-3.1077436270401968</v>
      </c>
      <c r="BO22" t="str">
        <f t="shared" si="43"/>
        <v>52 Skilled metal, electrical and electronic trades</v>
      </c>
      <c r="BP22" s="69">
        <v>24.960094535155875</v>
      </c>
      <c r="BQ22" s="69">
        <v>29.303650990987908</v>
      </c>
      <c r="BR22" s="69">
        <v>21.329801134382002</v>
      </c>
      <c r="BS22" s="69">
        <v>21.185674674244506</v>
      </c>
      <c r="BT22" s="69">
        <v>13.596407180939291</v>
      </c>
      <c r="BU22" s="69"/>
      <c r="BV22" s="69">
        <f t="shared" si="44"/>
        <v>-7.733393953442711</v>
      </c>
      <c r="BW22" s="69">
        <f>'RD T1'!E224</f>
        <v>5.9897670663120186</v>
      </c>
      <c r="BX22" s="69">
        <f t="shared" si="45"/>
        <v>-1.7436268871306924</v>
      </c>
      <c r="BZ22" t="str">
        <f t="shared" si="46"/>
        <v>52 Skilled metal, electrical and electronic trades</v>
      </c>
      <c r="CA22" s="69">
        <v>14.53557016568268</v>
      </c>
      <c r="CB22" s="69">
        <v>14.867276194231057</v>
      </c>
      <c r="CC22" s="69">
        <v>12.037255156329497</v>
      </c>
      <c r="CD22" s="69">
        <v>12.354973763806305</v>
      </c>
      <c r="CE22" s="69">
        <v>5.7422183049457542</v>
      </c>
      <c r="CF22" s="69"/>
      <c r="CG22" s="69">
        <f t="shared" si="47"/>
        <v>-6.2950368513837427</v>
      </c>
      <c r="CH22" s="69">
        <f>'RD T1'!E253</f>
        <v>3.0982484126354932</v>
      </c>
      <c r="CI22" s="69">
        <f t="shared" si="48"/>
        <v>-3.1967884387482495</v>
      </c>
      <c r="CK22" t="str">
        <f t="shared" si="49"/>
        <v>52 Skilled metal, electrical and electronic trades</v>
      </c>
      <c r="CL22" s="69">
        <v>6.8631658597511294</v>
      </c>
      <c r="CM22" s="69">
        <v>7.1711828133536395</v>
      </c>
      <c r="CN22" s="69">
        <v>4.2287401116442718</v>
      </c>
      <c r="CO22" s="69">
        <v>4.2183749877968006</v>
      </c>
      <c r="CP22" s="69">
        <v>1.7506500066992352</v>
      </c>
      <c r="CQ22" s="69"/>
      <c r="CR22" s="69">
        <f t="shared" si="50"/>
        <v>-2.4780901049450366</v>
      </c>
      <c r="CS22" s="69">
        <f>'RD T1'!E282</f>
        <v>1.0901884624768674</v>
      </c>
      <c r="CT22" s="69">
        <f t="shared" si="51"/>
        <v>-1.3879016424681692</v>
      </c>
    </row>
    <row r="23" spans="1:98" x14ac:dyDescent="0.2">
      <c r="A23" s="10" t="str">
        <f>name!D19</f>
        <v>53 Skilled construction and building trades</v>
      </c>
      <c r="B23" s="69">
        <v>0.16157445982195237</v>
      </c>
      <c r="C23" s="69">
        <v>0.1393536706094094</v>
      </c>
      <c r="D23" s="69">
        <v>0.10176077751740673</v>
      </c>
      <c r="E23" s="69">
        <v>0.21561705963197728</v>
      </c>
      <c r="F23" s="69">
        <v>0.35466499702704568</v>
      </c>
      <c r="G23" s="11"/>
      <c r="H23" s="69">
        <f t="shared" si="26"/>
        <v>0.25290421950963893</v>
      </c>
      <c r="I23" s="69">
        <f>'RD T1'!E51</f>
        <v>0.11366978773615086</v>
      </c>
      <c r="J23" s="69">
        <f t="shared" si="27"/>
        <v>0.36657400724578981</v>
      </c>
      <c r="L23" t="str">
        <f t="shared" si="28"/>
        <v>53 Skilled construction and building trades</v>
      </c>
      <c r="M23" s="69">
        <v>3.476344569171101</v>
      </c>
      <c r="N23" s="69">
        <v>4.3281881547435566</v>
      </c>
      <c r="O23" s="69">
        <v>3.5764612709657579</v>
      </c>
      <c r="P23" s="69">
        <v>6.3628760361032501</v>
      </c>
      <c r="Q23" s="69">
        <v>13.071482626459749</v>
      </c>
      <c r="R23" s="11"/>
      <c r="S23" s="69">
        <f t="shared" si="29"/>
        <v>9.4950213554939911</v>
      </c>
      <c r="T23" s="69">
        <f>'RD T1'!E80</f>
        <v>4.3350003924640026</v>
      </c>
      <c r="U23" s="69">
        <f t="shared" si="30"/>
        <v>13.830021747957993</v>
      </c>
      <c r="W23" t="str">
        <f t="shared" si="31"/>
        <v>53 Skilled construction and building trades</v>
      </c>
      <c r="X23" s="69">
        <v>8.6602792458330615</v>
      </c>
      <c r="Y23" s="69">
        <v>8.2765830097367967</v>
      </c>
      <c r="Z23" s="69">
        <v>7.2653572302326825</v>
      </c>
      <c r="AA23" s="69">
        <v>8.9201349541648423</v>
      </c>
      <c r="AB23" s="69">
        <v>10.495765898139735</v>
      </c>
      <c r="AC23" s="69"/>
      <c r="AD23" s="69">
        <f t="shared" si="32"/>
        <v>3.2304086679070529</v>
      </c>
      <c r="AE23" s="69">
        <f>'RD T1'!E109</f>
        <v>5.4865159567199333</v>
      </c>
      <c r="AF23" s="69">
        <f t="shared" si="33"/>
        <v>8.7169246246269871</v>
      </c>
      <c r="AH23" t="str">
        <f t="shared" si="34"/>
        <v>53 Skilled construction and building trades</v>
      </c>
      <c r="AI23" s="69">
        <v>5.7285098595560049</v>
      </c>
      <c r="AJ23" s="69">
        <v>5.8561924269848458</v>
      </c>
      <c r="AK23" s="69">
        <v>4.8300840696702201</v>
      </c>
      <c r="AL23" s="69">
        <v>5.9280359944488827</v>
      </c>
      <c r="AM23" s="69">
        <v>7.3130267844959533</v>
      </c>
      <c r="AN23" s="69"/>
      <c r="AO23" s="69">
        <f t="shared" si="35"/>
        <v>2.4829427148257333</v>
      </c>
      <c r="AP23" s="69">
        <f>'RD T1'!E138</f>
        <v>3.9218923481797576</v>
      </c>
      <c r="AQ23" s="69">
        <f t="shared" si="36"/>
        <v>6.4048350630054909</v>
      </c>
      <c r="AS23" t="str">
        <f t="shared" si="37"/>
        <v>53 Skilled construction and building trades</v>
      </c>
      <c r="AT23" s="69">
        <v>9.073095329578706</v>
      </c>
      <c r="AU23" s="69">
        <v>7.9135171694236233</v>
      </c>
      <c r="AV23" s="69">
        <v>7.1600055557099997</v>
      </c>
      <c r="AW23" s="69">
        <v>9.4639231325392608</v>
      </c>
      <c r="AX23" s="69">
        <v>11.737099544385872</v>
      </c>
      <c r="AY23" s="69"/>
      <c r="AZ23" s="69">
        <f t="shared" si="38"/>
        <v>4.5770939886758724</v>
      </c>
      <c r="BA23" s="69">
        <f>'RD T1'!E167</f>
        <v>6.2794399345205187</v>
      </c>
      <c r="BB23" s="69">
        <f t="shared" si="39"/>
        <v>10.856533923196391</v>
      </c>
      <c r="BD23" t="str">
        <f t="shared" si="40"/>
        <v>53 Skilled construction and building trades</v>
      </c>
      <c r="BE23" s="69">
        <v>48.340779948397859</v>
      </c>
      <c r="BF23" s="69">
        <v>35.201943245117981</v>
      </c>
      <c r="BG23" s="69">
        <v>34.230127162384122</v>
      </c>
      <c r="BH23" s="69">
        <v>30.62684319283705</v>
      </c>
      <c r="BI23" s="69">
        <v>23.994435700309722</v>
      </c>
      <c r="BJ23" s="69"/>
      <c r="BK23" s="69">
        <f t="shared" si="41"/>
        <v>-10.235691462074399</v>
      </c>
      <c r="BL23" s="69">
        <f>'RD T1'!E196</f>
        <v>10.87080806479816</v>
      </c>
      <c r="BM23" s="69">
        <f t="shared" si="42"/>
        <v>0.63511660272376069</v>
      </c>
      <c r="BO23" t="str">
        <f t="shared" si="43"/>
        <v>53 Skilled construction and building trades</v>
      </c>
      <c r="BP23" s="69">
        <v>42.065533066543196</v>
      </c>
      <c r="BQ23" s="69">
        <v>44.026901067424504</v>
      </c>
      <c r="BR23" s="69">
        <v>30.364939518859646</v>
      </c>
      <c r="BS23" s="69">
        <v>39.423959268916704</v>
      </c>
      <c r="BT23" s="69">
        <v>43.574922180239874</v>
      </c>
      <c r="BU23" s="69"/>
      <c r="BV23" s="69">
        <f t="shared" si="44"/>
        <v>13.209982661380227</v>
      </c>
      <c r="BW23" s="69">
        <f>'RD T1'!E225</f>
        <v>16.085575015435793</v>
      </c>
      <c r="BX23" s="69">
        <f t="shared" si="45"/>
        <v>29.295557676816021</v>
      </c>
      <c r="BZ23" t="str">
        <f t="shared" si="46"/>
        <v>53 Skilled construction and building trades</v>
      </c>
      <c r="CA23" s="69">
        <v>26.507398271319001</v>
      </c>
      <c r="CB23" s="69">
        <v>23.506389633398406</v>
      </c>
      <c r="CC23" s="69">
        <v>17.859185572986021</v>
      </c>
      <c r="CD23" s="69">
        <v>22.313445396180697</v>
      </c>
      <c r="CE23" s="69">
        <v>26.127709602685563</v>
      </c>
      <c r="CF23" s="69"/>
      <c r="CG23" s="69">
        <f t="shared" si="47"/>
        <v>8.2685240296995417</v>
      </c>
      <c r="CH23" s="69">
        <f>'RD T1'!E254</f>
        <v>8.1657460090606051</v>
      </c>
      <c r="CI23" s="69">
        <f t="shared" si="48"/>
        <v>16.434270038760147</v>
      </c>
      <c r="CK23" t="str">
        <f t="shared" si="49"/>
        <v>53 Skilled construction and building trades</v>
      </c>
      <c r="CL23" s="69">
        <v>19.13055349012032</v>
      </c>
      <c r="CM23" s="69">
        <v>13.402686138427431</v>
      </c>
      <c r="CN23" s="69">
        <v>6.8769065432878893</v>
      </c>
      <c r="CO23" s="69">
        <v>5.5222744967255624</v>
      </c>
      <c r="CP23" s="69">
        <v>0.80944911051993607</v>
      </c>
      <c r="CQ23" s="69"/>
      <c r="CR23" s="69">
        <f t="shared" si="50"/>
        <v>-6.0674574327679531</v>
      </c>
      <c r="CS23" s="69">
        <f>'RD T1'!E283</f>
        <v>1.0726045936674256</v>
      </c>
      <c r="CT23" s="69">
        <f t="shared" si="51"/>
        <v>-4.9948528391005276</v>
      </c>
    </row>
    <row r="24" spans="1:98" x14ac:dyDescent="0.2">
      <c r="A24" s="10" t="str">
        <f>name!D20</f>
        <v>54 Textiles, printing and other skilled trades</v>
      </c>
      <c r="B24" s="69">
        <v>0.42123654806863403</v>
      </c>
      <c r="C24" s="69">
        <v>0.54523402263095766</v>
      </c>
      <c r="D24" s="69">
        <v>0.60385250734678164</v>
      </c>
      <c r="E24" s="69">
        <v>0.90996827331101648</v>
      </c>
      <c r="F24" s="69">
        <v>1.5552130293986099</v>
      </c>
      <c r="G24" s="11"/>
      <c r="H24" s="69">
        <f t="shared" si="26"/>
        <v>0.95136052205182831</v>
      </c>
      <c r="I24" s="69">
        <f>'RD T1'!E52</f>
        <v>0.55834097110554992</v>
      </c>
      <c r="J24" s="69">
        <f t="shared" si="27"/>
        <v>1.5097014931573782</v>
      </c>
      <c r="L24" t="str">
        <f t="shared" si="28"/>
        <v>54 Textiles, printing and other skilled trades</v>
      </c>
      <c r="M24" s="69">
        <v>4.9415447849102847</v>
      </c>
      <c r="N24" s="69">
        <v>6.370207530934219</v>
      </c>
      <c r="O24" s="69">
        <v>6.9894929101922365</v>
      </c>
      <c r="P24" s="69">
        <v>11.727636852842858</v>
      </c>
      <c r="Q24" s="69">
        <v>25.210259126163084</v>
      </c>
      <c r="R24" s="11"/>
      <c r="S24" s="69">
        <f t="shared" si="29"/>
        <v>18.220766215970848</v>
      </c>
      <c r="T24" s="69">
        <f>'RD T1'!E81</f>
        <v>7.9418220069894048</v>
      </c>
      <c r="U24" s="69">
        <f t="shared" si="30"/>
        <v>26.162588222960252</v>
      </c>
      <c r="W24" t="str">
        <f t="shared" si="31"/>
        <v>54 Textiles, printing and other skilled trades</v>
      </c>
      <c r="X24" s="69">
        <v>14.010839878659478</v>
      </c>
      <c r="Y24" s="69">
        <v>15.203108764607791</v>
      </c>
      <c r="Z24" s="69">
        <v>14.647636488641396</v>
      </c>
      <c r="AA24" s="69">
        <v>18.092206646768755</v>
      </c>
      <c r="AB24" s="69">
        <v>23.681184075934542</v>
      </c>
      <c r="AC24" s="69"/>
      <c r="AD24" s="69">
        <f t="shared" si="32"/>
        <v>9.0335475872931461</v>
      </c>
      <c r="AE24" s="69">
        <f>'RD T1'!E110</f>
        <v>10.804509985119866</v>
      </c>
      <c r="AF24" s="69">
        <f t="shared" si="33"/>
        <v>19.838057572413014</v>
      </c>
      <c r="AH24" t="str">
        <f t="shared" si="34"/>
        <v>54 Textiles, printing and other skilled trades</v>
      </c>
      <c r="AI24" s="69">
        <v>4.8622928920158577</v>
      </c>
      <c r="AJ24" s="69">
        <v>5.2418248788098278</v>
      </c>
      <c r="AK24" s="69">
        <v>5.1982380251470239</v>
      </c>
      <c r="AL24" s="69">
        <v>5.3871835023359305</v>
      </c>
      <c r="AM24" s="69">
        <v>6.1080107297076323</v>
      </c>
      <c r="AN24" s="69"/>
      <c r="AO24" s="69">
        <f t="shared" si="35"/>
        <v>0.90977270456060833</v>
      </c>
      <c r="AP24" s="69">
        <f>'RD T1'!E139</f>
        <v>3.0716806462055501</v>
      </c>
      <c r="AQ24" s="69">
        <f t="shared" si="36"/>
        <v>3.9814533507661585</v>
      </c>
      <c r="AS24" t="str">
        <f t="shared" si="37"/>
        <v>54 Textiles, printing and other skilled trades</v>
      </c>
      <c r="AT24" s="69">
        <v>6.6657737180242886</v>
      </c>
      <c r="AU24" s="69">
        <v>6.7838311929330031</v>
      </c>
      <c r="AV24" s="69">
        <v>6.8417796510653481</v>
      </c>
      <c r="AW24" s="69">
        <v>7.9529571527118827</v>
      </c>
      <c r="AX24" s="69">
        <v>9.866034853958336</v>
      </c>
      <c r="AY24" s="69"/>
      <c r="AZ24" s="69">
        <f t="shared" si="38"/>
        <v>3.0242552028929879</v>
      </c>
      <c r="BA24" s="69">
        <f>'RD T1'!E168</f>
        <v>4.5361028016147076</v>
      </c>
      <c r="BB24" s="69">
        <f t="shared" si="39"/>
        <v>7.5603580045076955</v>
      </c>
      <c r="BD24" t="str">
        <f t="shared" si="40"/>
        <v>54 Textiles, printing and other skilled trades</v>
      </c>
      <c r="BE24" s="69">
        <v>28.904526664863443</v>
      </c>
      <c r="BF24" s="69">
        <v>28.349472044510918</v>
      </c>
      <c r="BG24" s="69">
        <v>27.256357766913055</v>
      </c>
      <c r="BH24" s="69">
        <v>27.612231470953489</v>
      </c>
      <c r="BI24" s="69">
        <v>25.369555077422326</v>
      </c>
      <c r="BJ24" s="69"/>
      <c r="BK24" s="69">
        <f t="shared" si="41"/>
        <v>-1.8868026894907288</v>
      </c>
      <c r="BL24" s="69">
        <f>'RD T1'!E197</f>
        <v>10.429445777365046</v>
      </c>
      <c r="BM24" s="69">
        <f t="shared" si="42"/>
        <v>8.5426430878743176</v>
      </c>
      <c r="BO24" t="str">
        <f t="shared" si="43"/>
        <v>54 Textiles, printing and other skilled trades</v>
      </c>
      <c r="BP24" s="69">
        <v>24.978771660357733</v>
      </c>
      <c r="BQ24" s="69">
        <v>23.880362024398945</v>
      </c>
      <c r="BR24" s="69">
        <v>18.349264483322308</v>
      </c>
      <c r="BS24" s="69">
        <v>13.388026821575131</v>
      </c>
      <c r="BT24" s="69">
        <v>10.0238175954951</v>
      </c>
      <c r="BU24" s="69"/>
      <c r="BV24" s="69">
        <f t="shared" si="44"/>
        <v>-8.3254468878272085</v>
      </c>
      <c r="BW24" s="69">
        <f>'RD T1'!E226</f>
        <v>4.6101678332866856</v>
      </c>
      <c r="BX24" s="69">
        <f t="shared" si="45"/>
        <v>-3.715279054540523</v>
      </c>
      <c r="BZ24" t="str">
        <f t="shared" si="46"/>
        <v>54 Textiles, printing and other skilled trades</v>
      </c>
      <c r="CA24" s="69">
        <v>29.693782624517777</v>
      </c>
      <c r="CB24" s="69">
        <v>30.004503843216334</v>
      </c>
      <c r="CC24" s="69">
        <v>25.683138976911167</v>
      </c>
      <c r="CD24" s="69">
        <v>27.357010140814008</v>
      </c>
      <c r="CE24" s="69">
        <v>22.561036431196666</v>
      </c>
      <c r="CF24" s="69"/>
      <c r="CG24" s="69">
        <f t="shared" si="47"/>
        <v>-3.1221025457145011</v>
      </c>
      <c r="CH24" s="69">
        <f>'RD T1'!E255</f>
        <v>7.9957900840487257</v>
      </c>
      <c r="CI24" s="69">
        <f t="shared" si="48"/>
        <v>4.8736875383342246</v>
      </c>
      <c r="CK24" t="str">
        <f t="shared" si="49"/>
        <v>54 Textiles, printing and other skilled trades</v>
      </c>
      <c r="CL24" s="69">
        <v>14.517367950390021</v>
      </c>
      <c r="CM24" s="69">
        <v>12.580321809190268</v>
      </c>
      <c r="CN24" s="69">
        <v>7.6171577443750653</v>
      </c>
      <c r="CO24" s="69">
        <v>5.2193861226086469</v>
      </c>
      <c r="CP24" s="69">
        <v>2.3202138355303585</v>
      </c>
      <c r="CQ24" s="69"/>
      <c r="CR24" s="69">
        <f t="shared" si="50"/>
        <v>-5.2969439088447068</v>
      </c>
      <c r="CS24" s="69">
        <f>'RD T1'!E284</f>
        <v>1.2191062983257399</v>
      </c>
      <c r="CT24" s="69">
        <f t="shared" si="51"/>
        <v>-4.0778376105189666</v>
      </c>
    </row>
    <row r="25" spans="1:98" x14ac:dyDescent="0.2">
      <c r="A25" s="10" t="str">
        <f>name!D21</f>
        <v>61 Caring personal service occupations</v>
      </c>
      <c r="B25" s="69">
        <v>0.41878034668052599</v>
      </c>
      <c r="C25" s="69">
        <v>0.50958504452945885</v>
      </c>
      <c r="D25" s="69">
        <v>0.55690853347688174</v>
      </c>
      <c r="E25" s="69">
        <v>0.99072849657588724</v>
      </c>
      <c r="F25" s="69">
        <v>1.9464879202043026</v>
      </c>
      <c r="G25" s="11"/>
      <c r="H25" s="69">
        <f t="shared" si="26"/>
        <v>1.3895793867274209</v>
      </c>
      <c r="I25" s="69">
        <f>'RD T1'!E53</f>
        <v>0.67106138369002555</v>
      </c>
      <c r="J25" s="69">
        <f t="shared" si="27"/>
        <v>2.0606407704174465</v>
      </c>
      <c r="L25" t="str">
        <f t="shared" si="28"/>
        <v>61 Caring personal service occupations</v>
      </c>
      <c r="M25" s="69">
        <v>15.827859009742291</v>
      </c>
      <c r="N25" s="69">
        <v>22.811521926829322</v>
      </c>
      <c r="O25" s="69">
        <v>24.337887095387003</v>
      </c>
      <c r="P25" s="69">
        <v>38.724030072917962</v>
      </c>
      <c r="Q25" s="69">
        <v>71.996662370936605</v>
      </c>
      <c r="R25" s="11"/>
      <c r="S25" s="69">
        <f t="shared" si="29"/>
        <v>47.658775275549601</v>
      </c>
      <c r="T25" s="69">
        <f>'RD T1'!E82</f>
        <v>28.508557752560019</v>
      </c>
      <c r="U25" s="69">
        <f t="shared" si="30"/>
        <v>76.167333028109624</v>
      </c>
      <c r="W25" t="str">
        <f t="shared" si="31"/>
        <v>61 Caring personal service occupations</v>
      </c>
      <c r="X25" s="69">
        <v>37.789986302561985</v>
      </c>
      <c r="Y25" s="69">
        <v>41.034779975912755</v>
      </c>
      <c r="Z25" s="69">
        <v>44.039640375513734</v>
      </c>
      <c r="AA25" s="69">
        <v>47.304770906683238</v>
      </c>
      <c r="AB25" s="69">
        <v>50.98420213102942</v>
      </c>
      <c r="AC25" s="69"/>
      <c r="AD25" s="69">
        <f t="shared" si="32"/>
        <v>6.9445617555156858</v>
      </c>
      <c r="AE25" s="69">
        <f>'RD T1'!E111</f>
        <v>31.445578810058844</v>
      </c>
      <c r="AF25" s="69">
        <f t="shared" si="33"/>
        <v>38.390140565574526</v>
      </c>
      <c r="AH25" t="str">
        <f t="shared" si="34"/>
        <v>61 Caring personal service occupations</v>
      </c>
      <c r="AI25" s="69">
        <v>34.011785141351822</v>
      </c>
      <c r="AJ25" s="69">
        <v>33.463529449824932</v>
      </c>
      <c r="AK25" s="69">
        <v>35.421907840471796</v>
      </c>
      <c r="AL25" s="69">
        <v>33.994512131433297</v>
      </c>
      <c r="AM25" s="69">
        <v>31.034205295144822</v>
      </c>
      <c r="AN25" s="69"/>
      <c r="AO25" s="69">
        <f t="shared" si="35"/>
        <v>-4.3877025453269738</v>
      </c>
      <c r="AP25" s="69">
        <f>'RD T1'!E140</f>
        <v>20.125118478070647</v>
      </c>
      <c r="AQ25" s="69">
        <f t="shared" si="36"/>
        <v>15.737415932743673</v>
      </c>
      <c r="AS25" t="str">
        <f t="shared" si="37"/>
        <v>61 Caring personal service occupations</v>
      </c>
      <c r="AT25" s="69">
        <v>17.862860225024008</v>
      </c>
      <c r="AU25" s="69">
        <v>19.454246526409676</v>
      </c>
      <c r="AV25" s="69">
        <v>20.690890714765722</v>
      </c>
      <c r="AW25" s="69">
        <v>20.319018534367149</v>
      </c>
      <c r="AX25" s="69">
        <v>20.166727443046199</v>
      </c>
      <c r="AY25" s="69"/>
      <c r="AZ25" s="69">
        <f t="shared" si="38"/>
        <v>-0.52416327171952304</v>
      </c>
      <c r="BA25" s="69">
        <f>'RD T1'!E169</f>
        <v>12.409372843139145</v>
      </c>
      <c r="BB25" s="69">
        <f t="shared" si="39"/>
        <v>11.885209571419622</v>
      </c>
      <c r="BD25" t="str">
        <f t="shared" si="40"/>
        <v>61 Caring personal service occupations</v>
      </c>
      <c r="BE25" s="69">
        <v>69.66471755931812</v>
      </c>
      <c r="BF25" s="69">
        <v>77.475193484808045</v>
      </c>
      <c r="BG25" s="69">
        <v>69.091375209712865</v>
      </c>
      <c r="BH25" s="69">
        <v>75.331043085473553</v>
      </c>
      <c r="BI25" s="69">
        <v>72.626217524570777</v>
      </c>
      <c r="BJ25" s="69"/>
      <c r="BK25" s="69">
        <f t="shared" si="41"/>
        <v>3.5348423148579116</v>
      </c>
      <c r="BL25" s="69">
        <f>'RD T1'!E198</f>
        <v>37.166608097481152</v>
      </c>
      <c r="BM25" s="69">
        <f t="shared" si="42"/>
        <v>40.701450412339064</v>
      </c>
      <c r="BO25" t="str">
        <f t="shared" si="43"/>
        <v>61 Caring personal service occupations</v>
      </c>
      <c r="BP25" s="69">
        <v>52.42533789276191</v>
      </c>
      <c r="BQ25" s="69">
        <v>53.362790345364402</v>
      </c>
      <c r="BR25" s="69">
        <v>44.102867018678467</v>
      </c>
      <c r="BS25" s="69">
        <v>44.914637089897582</v>
      </c>
      <c r="BT25" s="69">
        <v>29.701469186720058</v>
      </c>
      <c r="BU25" s="69"/>
      <c r="BV25" s="69">
        <f t="shared" si="44"/>
        <v>-14.401397831958409</v>
      </c>
      <c r="BW25" s="69">
        <f>'RD T1'!E227</f>
        <v>16.639764092431761</v>
      </c>
      <c r="BX25" s="69">
        <f t="shared" si="45"/>
        <v>2.2383662604733523</v>
      </c>
      <c r="BZ25" t="str">
        <f t="shared" si="46"/>
        <v>61 Caring personal service occupations</v>
      </c>
      <c r="CA25" s="69">
        <v>20.38791190608292</v>
      </c>
      <c r="CB25" s="69">
        <v>12.849017189173393</v>
      </c>
      <c r="CC25" s="69">
        <v>11.376306320843181</v>
      </c>
      <c r="CD25" s="69">
        <v>9.2228819887457085</v>
      </c>
      <c r="CE25" s="69">
        <v>8.8164892636850887</v>
      </c>
      <c r="CF25" s="69"/>
      <c r="CG25" s="69">
        <f t="shared" si="47"/>
        <v>-2.5598170571580923</v>
      </c>
      <c r="CH25" s="69">
        <f>'RD T1'!E256</f>
        <v>2.6047641690469097</v>
      </c>
      <c r="CI25" s="69">
        <f t="shared" si="48"/>
        <v>4.4947111888817393E-2</v>
      </c>
      <c r="CK25" t="str">
        <f t="shared" si="49"/>
        <v>61 Caring personal service occupations</v>
      </c>
      <c r="CL25" s="69">
        <v>4.7132742162241099</v>
      </c>
      <c r="CM25" s="69">
        <v>3.9832589856810499</v>
      </c>
      <c r="CN25" s="69">
        <v>2.6325534322278621</v>
      </c>
      <c r="CO25" s="69">
        <v>2.6230381656348429</v>
      </c>
      <c r="CP25" s="69">
        <v>1.5000095212512632</v>
      </c>
      <c r="CQ25" s="69"/>
      <c r="CR25" s="69">
        <f t="shared" si="50"/>
        <v>-1.1325439109765989</v>
      </c>
      <c r="CS25" s="69">
        <f>'RD T1'!E285</f>
        <v>0.58510354748800586</v>
      </c>
      <c r="CT25" s="69">
        <f t="shared" si="51"/>
        <v>-0.54744036348859304</v>
      </c>
    </row>
    <row r="26" spans="1:98" x14ac:dyDescent="0.2">
      <c r="A26" s="10" t="str">
        <f>name!D22</f>
        <v>62 Leisure, travel and related personal service occupations</v>
      </c>
      <c r="B26" s="69">
        <v>0.15808057450665072</v>
      </c>
      <c r="C26" s="69">
        <v>0.20187382694708148</v>
      </c>
      <c r="D26" s="69">
        <v>0.24893095647874042</v>
      </c>
      <c r="E26" s="69">
        <v>0.39937728370533482</v>
      </c>
      <c r="F26" s="69">
        <v>0.79641822141379226</v>
      </c>
      <c r="G26" s="11"/>
      <c r="H26" s="69">
        <f t="shared" si="26"/>
        <v>0.54748726493505184</v>
      </c>
      <c r="I26" s="69">
        <f>'RD T1'!E54</f>
        <v>0.27096583214438746</v>
      </c>
      <c r="J26" s="69">
        <f t="shared" si="27"/>
        <v>0.81845309707943925</v>
      </c>
      <c r="L26" t="str">
        <f t="shared" si="28"/>
        <v>62 Leisure, travel and related personal service occupations</v>
      </c>
      <c r="M26" s="69">
        <v>3.6287772157776512</v>
      </c>
      <c r="N26" s="69">
        <v>4.8554305227821937</v>
      </c>
      <c r="O26" s="69">
        <v>4.6849372276027728</v>
      </c>
      <c r="P26" s="69">
        <v>7.0834292154804963</v>
      </c>
      <c r="Q26" s="69">
        <v>13.511047586649971</v>
      </c>
      <c r="R26" s="11"/>
      <c r="S26" s="69">
        <f t="shared" si="29"/>
        <v>8.826110359047199</v>
      </c>
      <c r="T26" s="69">
        <f>'RD T1'!E83</f>
        <v>5.1747475846170481</v>
      </c>
      <c r="U26" s="69">
        <f t="shared" si="30"/>
        <v>14.000857943664247</v>
      </c>
      <c r="W26" t="str">
        <f t="shared" si="31"/>
        <v>62 Leisure, travel and related personal service occupations</v>
      </c>
      <c r="X26" s="69">
        <v>14.631494480534126</v>
      </c>
      <c r="Y26" s="69">
        <v>16.526241840097779</v>
      </c>
      <c r="Z26" s="69">
        <v>15.691315202270417</v>
      </c>
      <c r="AA26" s="69">
        <v>18.200131453709773</v>
      </c>
      <c r="AB26" s="69">
        <v>23.514629411539946</v>
      </c>
      <c r="AC26" s="69"/>
      <c r="AD26" s="69">
        <f t="shared" si="32"/>
        <v>7.8233142092695296</v>
      </c>
      <c r="AE26" s="69">
        <f>'RD T1'!E112</f>
        <v>11.910162123232421</v>
      </c>
      <c r="AF26" s="69">
        <f t="shared" si="33"/>
        <v>19.733476332501951</v>
      </c>
      <c r="AH26" t="str">
        <f t="shared" si="34"/>
        <v>62 Leisure, travel and related personal service occupations</v>
      </c>
      <c r="AI26" s="69">
        <v>7.8208497012668312</v>
      </c>
      <c r="AJ26" s="69">
        <v>9.6442532799585141</v>
      </c>
      <c r="AK26" s="69">
        <v>9.9810977796560891</v>
      </c>
      <c r="AL26" s="69">
        <v>11.190480426028303</v>
      </c>
      <c r="AM26" s="69">
        <v>14.251018721361817</v>
      </c>
      <c r="AN26" s="69"/>
      <c r="AO26" s="69">
        <f t="shared" si="35"/>
        <v>4.2699209417057276</v>
      </c>
      <c r="AP26" s="69">
        <f>'RD T1'!E141</f>
        <v>7.7251797582747281</v>
      </c>
      <c r="AQ26" s="69">
        <f t="shared" si="36"/>
        <v>11.995100699980455</v>
      </c>
      <c r="AS26" t="str">
        <f t="shared" si="37"/>
        <v>62 Leisure, travel and related personal service occupations</v>
      </c>
      <c r="AT26" s="69">
        <v>9.241159000524684</v>
      </c>
      <c r="AU26" s="69">
        <v>11.300864840677463</v>
      </c>
      <c r="AV26" s="69">
        <v>12.481900576697152</v>
      </c>
      <c r="AW26" s="69">
        <v>14.541815634336569</v>
      </c>
      <c r="AX26" s="69">
        <v>19.943565225976108</v>
      </c>
      <c r="AY26" s="69"/>
      <c r="AZ26" s="69">
        <f t="shared" si="38"/>
        <v>7.4616646492789567</v>
      </c>
      <c r="BA26" s="69">
        <f>'RD T1'!E170</f>
        <v>10.281071144741134</v>
      </c>
      <c r="BB26" s="69">
        <f t="shared" si="39"/>
        <v>17.742735794020092</v>
      </c>
      <c r="BD26" t="str">
        <f t="shared" si="40"/>
        <v>62 Leisure, travel and related personal service occupations</v>
      </c>
      <c r="BE26" s="69">
        <v>22.270640182151716</v>
      </c>
      <c r="BF26" s="69">
        <v>23.296249856827448</v>
      </c>
      <c r="BG26" s="69">
        <v>20.184778959788996</v>
      </c>
      <c r="BH26" s="69">
        <v>20.306701350573462</v>
      </c>
      <c r="BI26" s="69">
        <v>17.069705539843657</v>
      </c>
      <c r="BJ26" s="69"/>
      <c r="BK26" s="69">
        <f t="shared" si="41"/>
        <v>-3.1150734199453396</v>
      </c>
      <c r="BL26" s="69">
        <f>'RD T1'!E199</f>
        <v>8.3670580372738144</v>
      </c>
      <c r="BM26" s="69">
        <f t="shared" si="42"/>
        <v>5.2519846173284748</v>
      </c>
      <c r="BO26" t="str">
        <f t="shared" si="43"/>
        <v>62 Leisure, travel and related personal service occupations</v>
      </c>
      <c r="BP26" s="69">
        <v>19.668581676212554</v>
      </c>
      <c r="BQ26" s="69">
        <v>21.322346496332678</v>
      </c>
      <c r="BR26" s="69">
        <v>17.035795514210712</v>
      </c>
      <c r="BS26" s="69">
        <v>16.130871660818492</v>
      </c>
      <c r="BT26" s="69">
        <v>10.920930402233029</v>
      </c>
      <c r="BU26" s="69"/>
      <c r="BV26" s="69">
        <f t="shared" si="44"/>
        <v>-6.1148651119776822</v>
      </c>
      <c r="BW26" s="69">
        <f>'RD T1'!E228</f>
        <v>5.8941315640846046</v>
      </c>
      <c r="BX26" s="69">
        <f t="shared" si="45"/>
        <v>-0.22073354789307764</v>
      </c>
      <c r="BZ26" t="str">
        <f t="shared" si="46"/>
        <v>62 Leisure, travel and related personal service occupations</v>
      </c>
      <c r="CA26" s="69">
        <v>15.094683904638128</v>
      </c>
      <c r="CB26" s="69">
        <v>15.667721564334332</v>
      </c>
      <c r="CC26" s="69">
        <v>14.33671280609393</v>
      </c>
      <c r="CD26" s="69">
        <v>14.013053964477736</v>
      </c>
      <c r="CE26" s="69">
        <v>11.504206641675822</v>
      </c>
      <c r="CF26" s="69"/>
      <c r="CG26" s="69">
        <f t="shared" si="47"/>
        <v>-2.832506164418108</v>
      </c>
      <c r="CH26" s="69">
        <f>'RD T1'!E257</f>
        <v>4.9359144054977495</v>
      </c>
      <c r="CI26" s="69">
        <f t="shared" si="48"/>
        <v>2.1034082410796415</v>
      </c>
      <c r="CK26" t="str">
        <f t="shared" si="49"/>
        <v>62 Leisure, travel and related personal service occupations</v>
      </c>
      <c r="CL26" s="69">
        <v>7.6900956348895688</v>
      </c>
      <c r="CM26" s="69">
        <v>7.1719203785105092</v>
      </c>
      <c r="CN26" s="69">
        <v>4.8623480162047059</v>
      </c>
      <c r="CO26" s="69">
        <v>4.0358936093338684</v>
      </c>
      <c r="CP26" s="69">
        <v>2.2836959863383983</v>
      </c>
      <c r="CQ26" s="69"/>
      <c r="CR26" s="69">
        <f t="shared" si="50"/>
        <v>-2.5786520298663076</v>
      </c>
      <c r="CS26" s="69">
        <f>'RD T1'!E286</f>
        <v>1.0600549138962845</v>
      </c>
      <c r="CT26" s="69">
        <f t="shared" si="51"/>
        <v>-1.5185971159700231</v>
      </c>
    </row>
    <row r="27" spans="1:98" x14ac:dyDescent="0.2">
      <c r="A27" s="10" t="str">
        <f>name!D23</f>
        <v>63 Community and civil enforcement occupations</v>
      </c>
      <c r="B27" s="69">
        <v>1.9448695808967315E-2</v>
      </c>
      <c r="C27" s="69">
        <v>1.8949377326341488E-2</v>
      </c>
      <c r="D27" s="69">
        <v>2.61552885567224E-2</v>
      </c>
      <c r="E27" s="69">
        <v>3.3635692939186765E-2</v>
      </c>
      <c r="F27" s="69">
        <v>6.4665251224631334E-2</v>
      </c>
      <c r="G27" s="11"/>
      <c r="H27" s="69">
        <f t="shared" si="26"/>
        <v>3.8509962667908931E-2</v>
      </c>
      <c r="I27" s="69">
        <f>'RD T1'!E55</f>
        <v>2.4926183781726792E-2</v>
      </c>
      <c r="J27" s="69">
        <f t="shared" si="27"/>
        <v>6.3436146449635716E-2</v>
      </c>
      <c r="L27" t="str">
        <f t="shared" si="28"/>
        <v>63 Community and civil enforcement occupations</v>
      </c>
      <c r="M27" s="69">
        <v>0.37504657964397298</v>
      </c>
      <c r="N27" s="69">
        <v>0.40513002828758199</v>
      </c>
      <c r="O27" s="69">
        <v>0.61317430587043231</v>
      </c>
      <c r="P27" s="69">
        <v>0.70930316551421935</v>
      </c>
      <c r="Q27" s="69">
        <v>1.3782012826377841</v>
      </c>
      <c r="R27" s="11"/>
      <c r="S27" s="69">
        <f t="shared" si="29"/>
        <v>0.76502697676735176</v>
      </c>
      <c r="T27" s="69">
        <f>'RD T1'!E84</f>
        <v>0.50829532791631249</v>
      </c>
      <c r="U27" s="69">
        <f t="shared" si="30"/>
        <v>1.2733223046836644</v>
      </c>
      <c r="W27" t="str">
        <f t="shared" si="31"/>
        <v>63 Community and civil enforcement occupations</v>
      </c>
      <c r="X27" s="69">
        <v>1.366961050592038</v>
      </c>
      <c r="Y27" s="69">
        <v>1.4423620671724504</v>
      </c>
      <c r="Z27" s="69">
        <v>1.6816873713580782</v>
      </c>
      <c r="AA27" s="69">
        <v>1.7254360178655306</v>
      </c>
      <c r="AB27" s="69">
        <v>1.8920554351841163</v>
      </c>
      <c r="AC27" s="69"/>
      <c r="AD27" s="69">
        <f t="shared" si="32"/>
        <v>0.21036806382603812</v>
      </c>
      <c r="AE27" s="69">
        <f>'RD T1'!E113</f>
        <v>1.2163041381945441</v>
      </c>
      <c r="AF27" s="69">
        <f t="shared" si="33"/>
        <v>1.4266722020205822</v>
      </c>
      <c r="AH27" t="str">
        <f t="shared" si="34"/>
        <v>63 Community and civil enforcement occupations</v>
      </c>
      <c r="AI27" s="69">
        <v>0.37777566918588518</v>
      </c>
      <c r="AJ27" s="69">
        <v>0.36556661781083138</v>
      </c>
      <c r="AK27" s="69">
        <v>0.5084788205474422</v>
      </c>
      <c r="AL27" s="69">
        <v>0.42509818430290358</v>
      </c>
      <c r="AM27" s="69">
        <v>0.45919260511803828</v>
      </c>
      <c r="AN27" s="69"/>
      <c r="AO27" s="69">
        <f t="shared" si="35"/>
        <v>-4.9286215429403923E-2</v>
      </c>
      <c r="AP27" s="69">
        <f>'RD T1'!E142</f>
        <v>0.28442616592674996</v>
      </c>
      <c r="AQ27" s="69">
        <f t="shared" si="36"/>
        <v>0.23513995049734604</v>
      </c>
      <c r="AS27" t="str">
        <f t="shared" si="37"/>
        <v>63 Community and civil enforcement occupations</v>
      </c>
      <c r="AT27" s="69">
        <v>0.37114418523066917</v>
      </c>
      <c r="AU27" s="69">
        <v>0.32403302939148809</v>
      </c>
      <c r="AV27" s="69">
        <v>0.42507725900626941</v>
      </c>
      <c r="AW27" s="69">
        <v>0.31786857247324646</v>
      </c>
      <c r="AX27" s="69">
        <v>0.29650552843635103</v>
      </c>
      <c r="AY27" s="69"/>
      <c r="AZ27" s="69">
        <f t="shared" si="38"/>
        <v>-0.12857173056991839</v>
      </c>
      <c r="BA27" s="69">
        <f>'RD T1'!E171</f>
        <v>0.20252175974096001</v>
      </c>
      <c r="BB27" s="69">
        <f t="shared" si="39"/>
        <v>7.3950029171041626E-2</v>
      </c>
      <c r="BD27" t="str">
        <f t="shared" si="40"/>
        <v>63 Community and civil enforcement occupations</v>
      </c>
      <c r="BE27" s="69">
        <v>0.82828890043731729</v>
      </c>
      <c r="BF27" s="69">
        <v>0.54761768792442944</v>
      </c>
      <c r="BG27" s="69">
        <v>0.86519634975230375</v>
      </c>
      <c r="BH27" s="69">
        <v>0.4778329372924443</v>
      </c>
      <c r="BI27" s="69">
        <v>0.34064841368171062</v>
      </c>
      <c r="BJ27" s="69"/>
      <c r="BK27" s="69">
        <f t="shared" si="41"/>
        <v>-0.52454793607059313</v>
      </c>
      <c r="BL27" s="69">
        <f>'RD T1'!E200</f>
        <v>0.17225423905137571</v>
      </c>
      <c r="BM27" s="69">
        <f t="shared" si="42"/>
        <v>-0.35229369701921742</v>
      </c>
      <c r="BO27" t="str">
        <f t="shared" si="43"/>
        <v>63 Community and civil enforcement occupations</v>
      </c>
      <c r="BP27" s="69">
        <v>1.1290492258418336</v>
      </c>
      <c r="BQ27" s="69">
        <v>1.057432315243783</v>
      </c>
      <c r="BR27" s="69">
        <v>1.1744035707857483</v>
      </c>
      <c r="BS27" s="69">
        <v>0.85045391850059127</v>
      </c>
      <c r="BT27" s="69">
        <v>0.64598740988907699</v>
      </c>
      <c r="BU27" s="69"/>
      <c r="BV27" s="69">
        <f t="shared" si="44"/>
        <v>-0.52841616089667132</v>
      </c>
      <c r="BW27" s="69">
        <f>'RD T1'!E229</f>
        <v>0.29962131769861633</v>
      </c>
      <c r="BX27" s="69">
        <f t="shared" si="45"/>
        <v>-0.22879484319805499</v>
      </c>
      <c r="BZ27" t="str">
        <f t="shared" si="46"/>
        <v>63 Community and civil enforcement occupations</v>
      </c>
      <c r="CA27" s="69">
        <v>1.0899460267100727</v>
      </c>
      <c r="CB27" s="69">
        <v>0.97996645180790942</v>
      </c>
      <c r="CC27" s="69">
        <v>1.2143135049465448</v>
      </c>
      <c r="CD27" s="69">
        <v>1.010974303120207</v>
      </c>
      <c r="CE27" s="69">
        <v>0.89758062354336332</v>
      </c>
      <c r="CF27" s="69"/>
      <c r="CG27" s="69">
        <f t="shared" si="47"/>
        <v>-0.31673288140318145</v>
      </c>
      <c r="CH27" s="69">
        <f>'RD T1'!E258</f>
        <v>0.3740214084855793</v>
      </c>
      <c r="CI27" s="69">
        <f t="shared" si="48"/>
        <v>5.7288527082397844E-2</v>
      </c>
      <c r="CK27" t="str">
        <f t="shared" si="49"/>
        <v>63 Community and civil enforcement occupations</v>
      </c>
      <c r="CL27" s="69">
        <v>0.42983050283015073</v>
      </c>
      <c r="CM27" s="69">
        <v>0.27090607348476242</v>
      </c>
      <c r="CN27" s="69">
        <v>0.27078803401978147</v>
      </c>
      <c r="CO27" s="69">
        <v>0.13071529837769869</v>
      </c>
      <c r="CP27" s="69">
        <v>5.5797199760389174E-2</v>
      </c>
      <c r="CQ27" s="69"/>
      <c r="CR27" s="69">
        <f t="shared" si="50"/>
        <v>-0.2149908342593923</v>
      </c>
      <c r="CS27" s="69">
        <f>'RD T1'!E287</f>
        <v>2.8065019730974604E-2</v>
      </c>
      <c r="CT27" s="69">
        <f t="shared" si="51"/>
        <v>-0.18692581452841769</v>
      </c>
    </row>
    <row r="28" spans="1:98" x14ac:dyDescent="0.2">
      <c r="A28" s="10" t="str">
        <f>name!D24</f>
        <v>71 Sales occupations</v>
      </c>
      <c r="B28" s="69">
        <v>1.3094458214579181</v>
      </c>
      <c r="C28" s="69">
        <v>1.558543780537069</v>
      </c>
      <c r="D28" s="69">
        <v>1.4957467288434789</v>
      </c>
      <c r="E28" s="69">
        <v>2.1002126867486841</v>
      </c>
      <c r="F28" s="69">
        <v>3.6618340255327033</v>
      </c>
      <c r="G28" s="11"/>
      <c r="H28" s="69">
        <f t="shared" si="26"/>
        <v>2.1660872966892244</v>
      </c>
      <c r="I28" s="69">
        <f>'RD T1'!E56</f>
        <v>1.1663620745500793</v>
      </c>
      <c r="J28" s="69">
        <f t="shared" si="27"/>
        <v>3.3324493712393037</v>
      </c>
      <c r="L28" t="str">
        <f t="shared" si="28"/>
        <v>71 Sales occupations</v>
      </c>
      <c r="M28" s="69">
        <v>16.757247198856575</v>
      </c>
      <c r="N28" s="69">
        <v>20.746626856541653</v>
      </c>
      <c r="O28" s="69">
        <v>23.187236880525358</v>
      </c>
      <c r="P28" s="69">
        <v>33.645489853218258</v>
      </c>
      <c r="Q28" s="69">
        <v>67.169536740820433</v>
      </c>
      <c r="R28" s="11"/>
      <c r="S28" s="69">
        <f t="shared" si="29"/>
        <v>43.982299860295072</v>
      </c>
      <c r="T28" s="69">
        <f>'RD T1'!E85</f>
        <v>20.541936386799911</v>
      </c>
      <c r="U28" s="69">
        <f t="shared" si="30"/>
        <v>64.52423624709499</v>
      </c>
      <c r="W28" t="str">
        <f t="shared" si="31"/>
        <v>71 Sales occupations</v>
      </c>
      <c r="X28" s="69">
        <v>53.318309147788923</v>
      </c>
      <c r="Y28" s="69">
        <v>52.141081253672979</v>
      </c>
      <c r="Z28" s="69">
        <v>56.285097855995183</v>
      </c>
      <c r="AA28" s="69">
        <v>56.899597733781562</v>
      </c>
      <c r="AB28" s="69">
        <v>63.13593424382087</v>
      </c>
      <c r="AC28" s="69"/>
      <c r="AD28" s="69">
        <f t="shared" si="32"/>
        <v>6.8508363878256873</v>
      </c>
      <c r="AE28" s="69">
        <f>'RD T1'!E114</f>
        <v>32.508806090377675</v>
      </c>
      <c r="AF28" s="69">
        <f t="shared" si="33"/>
        <v>39.359642478203362</v>
      </c>
      <c r="AH28" t="str">
        <f t="shared" si="34"/>
        <v>71 Sales occupations</v>
      </c>
      <c r="AI28" s="69">
        <v>15.358080070362409</v>
      </c>
      <c r="AJ28" s="69">
        <v>14.454839971300842</v>
      </c>
      <c r="AK28" s="69">
        <v>16.240485764202749</v>
      </c>
      <c r="AL28" s="69">
        <v>15.314050002608049</v>
      </c>
      <c r="AM28" s="69">
        <v>16.457144191647583</v>
      </c>
      <c r="AN28" s="69"/>
      <c r="AO28" s="69">
        <f t="shared" si="35"/>
        <v>0.21665842744483399</v>
      </c>
      <c r="AP28" s="69">
        <f>'RD T1'!E143</f>
        <v>8.7262392239901523</v>
      </c>
      <c r="AQ28" s="69">
        <f t="shared" si="36"/>
        <v>8.9428976514349863</v>
      </c>
      <c r="AS28" t="str">
        <f t="shared" si="37"/>
        <v>71 Sales occupations</v>
      </c>
      <c r="AT28" s="69">
        <v>14.528217305771575</v>
      </c>
      <c r="AU28" s="69">
        <v>12.871797666213423</v>
      </c>
      <c r="AV28" s="69">
        <v>13.690715930674997</v>
      </c>
      <c r="AW28" s="69">
        <v>12.738142337237553</v>
      </c>
      <c r="AX28" s="69">
        <v>13.633714114461977</v>
      </c>
      <c r="AY28" s="69"/>
      <c r="AZ28" s="69">
        <f t="shared" si="38"/>
        <v>-5.7001816213020362E-2</v>
      </c>
      <c r="BA28" s="69">
        <f>'RD T1'!E172</f>
        <v>6.2689530280047077</v>
      </c>
      <c r="BB28" s="69">
        <f t="shared" si="39"/>
        <v>6.2119512117916873</v>
      </c>
      <c r="BD28" t="str">
        <f t="shared" si="40"/>
        <v>71 Sales occupations</v>
      </c>
      <c r="BE28" s="69">
        <v>68.919276567026188</v>
      </c>
      <c r="BF28" s="69">
        <v>60.072776088214503</v>
      </c>
      <c r="BG28" s="69">
        <v>61.840143016107682</v>
      </c>
      <c r="BH28" s="69">
        <v>53.426666592503324</v>
      </c>
      <c r="BI28" s="69">
        <v>42.515934540485247</v>
      </c>
      <c r="BJ28" s="69"/>
      <c r="BK28" s="69">
        <f t="shared" si="41"/>
        <v>-19.324208475622434</v>
      </c>
      <c r="BL28" s="69">
        <f>'RD T1'!E201</f>
        <v>21.699939288411169</v>
      </c>
      <c r="BM28" s="69">
        <f t="shared" si="42"/>
        <v>2.3757308127887349</v>
      </c>
      <c r="BO28" t="str">
        <f t="shared" si="43"/>
        <v>71 Sales occupations</v>
      </c>
      <c r="BP28" s="69">
        <v>63.923523551450756</v>
      </c>
      <c r="BQ28" s="69">
        <v>55.421079011399335</v>
      </c>
      <c r="BR28" s="69">
        <v>46.921606729333618</v>
      </c>
      <c r="BS28" s="69">
        <v>38.547686116724272</v>
      </c>
      <c r="BT28" s="69">
        <v>25.576969290955383</v>
      </c>
      <c r="BU28" s="69"/>
      <c r="BV28" s="69">
        <f t="shared" si="44"/>
        <v>-21.344637438378236</v>
      </c>
      <c r="BW28" s="69">
        <f>'RD T1'!E230</f>
        <v>13.955077638461075</v>
      </c>
      <c r="BX28" s="69">
        <f t="shared" si="45"/>
        <v>-7.3895597999171603</v>
      </c>
      <c r="BZ28" t="str">
        <f t="shared" si="46"/>
        <v>71 Sales occupations</v>
      </c>
      <c r="CA28" s="69">
        <v>55.233355653143882</v>
      </c>
      <c r="CB28" s="69">
        <v>46.128167880177912</v>
      </c>
      <c r="CC28" s="69">
        <v>44.522784668629981</v>
      </c>
      <c r="CD28" s="69">
        <v>34.187086648943897</v>
      </c>
      <c r="CE28" s="69">
        <v>9.4233400830880178</v>
      </c>
      <c r="CF28" s="69"/>
      <c r="CG28" s="69">
        <f t="shared" si="47"/>
        <v>-35.09944458554196</v>
      </c>
      <c r="CH28" s="69">
        <f>'RD T1'!E259</f>
        <v>8.5670137861055267</v>
      </c>
      <c r="CI28" s="69">
        <f t="shared" si="48"/>
        <v>-26.532430799436433</v>
      </c>
      <c r="CK28" t="str">
        <f t="shared" si="49"/>
        <v>71 Sales occupations</v>
      </c>
      <c r="CL28" s="69">
        <v>28.352094447942989</v>
      </c>
      <c r="CM28" s="69">
        <v>20.478011979364506</v>
      </c>
      <c r="CN28" s="69">
        <v>12.95919529882458</v>
      </c>
      <c r="CO28" s="69">
        <v>8.4239842492727206</v>
      </c>
      <c r="CP28" s="69">
        <v>2.1421347887778159</v>
      </c>
      <c r="CQ28" s="69"/>
      <c r="CR28" s="69">
        <f t="shared" si="50"/>
        <v>-10.817060510046765</v>
      </c>
      <c r="CS28" s="69">
        <f>'RD T1'!E288</f>
        <v>1.5536227627230423</v>
      </c>
      <c r="CT28" s="69">
        <f t="shared" si="51"/>
        <v>-9.2634377473237226</v>
      </c>
    </row>
    <row r="29" spans="1:98" x14ac:dyDescent="0.2">
      <c r="A29" s="10" t="str">
        <f>name!D25</f>
        <v>72 Customer service occupations</v>
      </c>
      <c r="B29" s="69">
        <v>0.41674776351900017</v>
      </c>
      <c r="C29" s="69">
        <v>0.53667180784783985</v>
      </c>
      <c r="D29" s="69">
        <v>0.65183201472722585</v>
      </c>
      <c r="E29" s="69">
        <v>1.2061634578441784</v>
      </c>
      <c r="F29" s="69">
        <v>2.3212013403349574</v>
      </c>
      <c r="G29" s="11"/>
      <c r="H29" s="69">
        <f>F29-D29</f>
        <v>1.6693693256077315</v>
      </c>
      <c r="I29" s="69">
        <f>'RD T1'!E57</f>
        <v>0.74098753321068378</v>
      </c>
      <c r="J29" s="69">
        <f t="shared" si="27"/>
        <v>2.4103568588184152</v>
      </c>
      <c r="L29" t="str">
        <f t="shared" si="28"/>
        <v>72 Customer service occupations</v>
      </c>
      <c r="M29" s="69">
        <v>5.2984132243305675</v>
      </c>
      <c r="N29" s="69">
        <v>7.2019173273290491</v>
      </c>
      <c r="O29" s="69">
        <v>8.227367494032416</v>
      </c>
      <c r="P29" s="69">
        <v>14.741761679669699</v>
      </c>
      <c r="Q29" s="69">
        <v>26.239058232198847</v>
      </c>
      <c r="R29" s="11"/>
      <c r="S29" s="69">
        <f t="shared" si="29"/>
        <v>18.011690738166429</v>
      </c>
      <c r="T29" s="69">
        <f>'RD T1'!E86</f>
        <v>9.0338459324759306</v>
      </c>
      <c r="U29" s="69">
        <f t="shared" si="30"/>
        <v>27.04553667064236</v>
      </c>
      <c r="W29" t="str">
        <f t="shared" si="31"/>
        <v>72 Customer service occupations</v>
      </c>
      <c r="X29" s="69">
        <v>15.954367584926647</v>
      </c>
      <c r="Y29" s="69">
        <v>17.3458619918324</v>
      </c>
      <c r="Z29" s="69">
        <v>19.400924599160994</v>
      </c>
      <c r="AA29" s="69">
        <v>24.266743463825762</v>
      </c>
      <c r="AB29" s="69">
        <v>28.074692159868075</v>
      </c>
      <c r="AC29" s="69"/>
      <c r="AD29" s="69">
        <f t="shared" si="32"/>
        <v>8.6737675607070805</v>
      </c>
      <c r="AE29" s="69">
        <f>'RD T1'!E115</f>
        <v>13.073695278581306</v>
      </c>
      <c r="AF29" s="69">
        <f t="shared" si="33"/>
        <v>21.747462839288389</v>
      </c>
      <c r="AH29" t="str">
        <f t="shared" si="34"/>
        <v>72 Customer service occupations</v>
      </c>
      <c r="AI29" s="69">
        <v>4.748245585056071</v>
      </c>
      <c r="AJ29" s="69">
        <v>5.4924616037747684</v>
      </c>
      <c r="AK29" s="69">
        <v>6.4692094372561098</v>
      </c>
      <c r="AL29" s="69">
        <v>8.4322160197522837</v>
      </c>
      <c r="AM29" s="69">
        <v>10.184732620044578</v>
      </c>
      <c r="AN29" s="69"/>
      <c r="AO29" s="69">
        <f t="shared" si="35"/>
        <v>3.715523182788468</v>
      </c>
      <c r="AP29" s="69">
        <f>'RD T1'!E144</f>
        <v>5.0003732934678409</v>
      </c>
      <c r="AQ29" s="69">
        <f t="shared" si="36"/>
        <v>8.715896476256308</v>
      </c>
      <c r="AS29" t="str">
        <f t="shared" si="37"/>
        <v>72 Customer service occupations</v>
      </c>
      <c r="AT29" s="69">
        <v>6.65240964723864</v>
      </c>
      <c r="AU29" s="69">
        <v>7.2257167768151458</v>
      </c>
      <c r="AV29" s="69">
        <v>7.5261330152233477</v>
      </c>
      <c r="AW29" s="69">
        <v>9.4358201113110844</v>
      </c>
      <c r="AX29" s="69">
        <v>9.931649546920891</v>
      </c>
      <c r="AY29" s="69"/>
      <c r="AZ29" s="69">
        <f t="shared" si="38"/>
        <v>2.4055165316975433</v>
      </c>
      <c r="BA29" s="69">
        <f>'RD T1'!E173</f>
        <v>4.5492660101176119</v>
      </c>
      <c r="BB29" s="69">
        <f t="shared" si="39"/>
        <v>6.9547825418151552</v>
      </c>
      <c r="BD29" t="str">
        <f t="shared" si="40"/>
        <v>72 Customer service occupations</v>
      </c>
      <c r="BE29" s="69">
        <v>15.585083902449711</v>
      </c>
      <c r="BF29" s="69">
        <v>16.41567141934912</v>
      </c>
      <c r="BG29" s="69">
        <v>16.036935813970047</v>
      </c>
      <c r="BH29" s="69">
        <v>18.440782677635983</v>
      </c>
      <c r="BI29" s="69">
        <v>16.721408145156342</v>
      </c>
      <c r="BJ29" s="69"/>
      <c r="BK29" s="69">
        <f t="shared" si="41"/>
        <v>0.68447233118629569</v>
      </c>
      <c r="BL29" s="69">
        <f>'RD T1'!E202</f>
        <v>7.2141910242854488</v>
      </c>
      <c r="BM29" s="69">
        <f t="shared" si="42"/>
        <v>7.8986633554717445</v>
      </c>
      <c r="BO29" t="str">
        <f t="shared" si="43"/>
        <v>72 Customer service occupations</v>
      </c>
      <c r="BP29" s="69">
        <v>16.778662326579735</v>
      </c>
      <c r="BQ29" s="69">
        <v>18.389708903870766</v>
      </c>
      <c r="BR29" s="69">
        <v>15.734568737976797</v>
      </c>
      <c r="BS29" s="69">
        <v>19.681672912018861</v>
      </c>
      <c r="BT29" s="69">
        <v>14.624514954468136</v>
      </c>
      <c r="BU29" s="69"/>
      <c r="BV29" s="69">
        <f t="shared" si="44"/>
        <v>-1.1100537835086612</v>
      </c>
      <c r="BW29" s="69">
        <f>'RD T1'!E231</f>
        <v>7.2829866939857206</v>
      </c>
      <c r="BX29" s="69">
        <f t="shared" si="45"/>
        <v>6.1729329104770594</v>
      </c>
      <c r="BZ29" t="str">
        <f t="shared" si="46"/>
        <v>72 Customer service occupations</v>
      </c>
      <c r="CA29" s="69">
        <v>9.5220357308588728</v>
      </c>
      <c r="CB29" s="69">
        <v>8.498951744704863</v>
      </c>
      <c r="CC29" s="69">
        <v>8.4813434607763192</v>
      </c>
      <c r="CD29" s="69">
        <v>8.4725515649513934</v>
      </c>
      <c r="CE29" s="69">
        <v>6.6820738252548306</v>
      </c>
      <c r="CF29" s="69"/>
      <c r="CG29" s="69">
        <f t="shared" si="47"/>
        <v>-1.7992696355214886</v>
      </c>
      <c r="CH29" s="69">
        <f>'RD T1'!E260</f>
        <v>2.2486915384273076</v>
      </c>
      <c r="CI29" s="69">
        <f t="shared" si="48"/>
        <v>0.44942190290581907</v>
      </c>
      <c r="CK29" t="str">
        <f t="shared" si="49"/>
        <v>72 Customer service occupations</v>
      </c>
      <c r="CL29" s="69">
        <v>3.2214536862238932</v>
      </c>
      <c r="CM29" s="69">
        <v>3.3813325936811571</v>
      </c>
      <c r="CN29" s="69">
        <v>2.4381344184324356</v>
      </c>
      <c r="CO29" s="69">
        <v>3.3926420675537909</v>
      </c>
      <c r="CP29" s="69">
        <v>3.019464078437184</v>
      </c>
      <c r="CQ29" s="69"/>
      <c r="CR29" s="69">
        <f t="shared" si="50"/>
        <v>0.58132966000474839</v>
      </c>
      <c r="CS29" s="69">
        <f>'RD T1'!E289</f>
        <v>0.98239768220825674</v>
      </c>
      <c r="CT29" s="69">
        <f t="shared" si="51"/>
        <v>1.5637273422130051</v>
      </c>
    </row>
    <row r="30" spans="1:98" x14ac:dyDescent="0.2">
      <c r="A30" s="10" t="str">
        <f>name!D26</f>
        <v>81 Process, plant and machine operatives</v>
      </c>
      <c r="B30" s="69">
        <v>0.17306324641972487</v>
      </c>
      <c r="C30" s="69">
        <v>0.20898378444687707</v>
      </c>
      <c r="D30" s="69">
        <v>0.23025715878449635</v>
      </c>
      <c r="E30" s="69">
        <v>0.46119570398255394</v>
      </c>
      <c r="F30" s="69">
        <v>1.0715363370004274</v>
      </c>
      <c r="G30" s="11"/>
      <c r="H30" s="69">
        <f t="shared" si="26"/>
        <v>0.84127917821593101</v>
      </c>
      <c r="I30" s="69">
        <f>'RD T1'!E58</f>
        <v>0.30166375827624836</v>
      </c>
      <c r="J30" s="69">
        <f t="shared" si="27"/>
        <v>1.1429429364921795</v>
      </c>
      <c r="L30" t="str">
        <f t="shared" si="28"/>
        <v>81 Process, plant and machine operatives</v>
      </c>
      <c r="M30" s="69">
        <v>1.0461604266924402</v>
      </c>
      <c r="N30" s="69">
        <v>1.5248738927242751</v>
      </c>
      <c r="O30" s="69">
        <v>1.7064264945529986</v>
      </c>
      <c r="P30" s="69">
        <v>3.2690510029117683</v>
      </c>
      <c r="Q30" s="69">
        <v>7.3736786218111856</v>
      </c>
      <c r="R30" s="11"/>
      <c r="S30" s="69">
        <f t="shared" si="29"/>
        <v>5.6672521272581875</v>
      </c>
      <c r="T30" s="69">
        <f>'RD T1'!E87</f>
        <v>2.3400504202373069</v>
      </c>
      <c r="U30" s="69">
        <f t="shared" si="30"/>
        <v>8.0073025474954953</v>
      </c>
      <c r="W30" t="str">
        <f t="shared" si="31"/>
        <v>81 Process, plant and machine operatives</v>
      </c>
      <c r="X30" s="69">
        <v>2.6359496730512437</v>
      </c>
      <c r="Y30" s="69">
        <v>2.3905211611667623</v>
      </c>
      <c r="Z30" s="69">
        <v>2.4895518427127836</v>
      </c>
      <c r="AA30" s="69">
        <v>3.5916883163889604</v>
      </c>
      <c r="AB30" s="69">
        <v>5.7086658631766589</v>
      </c>
      <c r="AC30" s="69"/>
      <c r="AD30" s="69">
        <f t="shared" si="32"/>
        <v>3.2191140204638753</v>
      </c>
      <c r="AE30" s="69">
        <f>'RD T1'!E116</f>
        <v>2.2035197439394079</v>
      </c>
      <c r="AF30" s="69">
        <f t="shared" si="33"/>
        <v>5.4226337644032832</v>
      </c>
      <c r="AH30" t="str">
        <f t="shared" si="34"/>
        <v>81 Process, plant and machine operatives</v>
      </c>
      <c r="AI30" s="69">
        <v>0.99689837644464507</v>
      </c>
      <c r="AJ30" s="69">
        <v>0.930962531300352</v>
      </c>
      <c r="AK30" s="69">
        <v>1.0720861703788935</v>
      </c>
      <c r="AL30" s="69">
        <v>1.5439285859852057</v>
      </c>
      <c r="AM30" s="69">
        <v>2.5089521755151285</v>
      </c>
      <c r="AN30" s="69"/>
      <c r="AO30" s="69">
        <f t="shared" si="35"/>
        <v>1.436866005136235</v>
      </c>
      <c r="AP30" s="69">
        <f>'RD T1'!E145</f>
        <v>0.94616262175980292</v>
      </c>
      <c r="AQ30" s="69">
        <f t="shared" si="36"/>
        <v>2.3830286268960377</v>
      </c>
      <c r="AS30" t="str">
        <f t="shared" si="37"/>
        <v>81 Process, plant and machine operatives</v>
      </c>
      <c r="AT30" s="69">
        <v>2.2588352047596012</v>
      </c>
      <c r="AU30" s="69">
        <v>2.3017801691533157</v>
      </c>
      <c r="AV30" s="69">
        <v>2.5561140068935204</v>
      </c>
      <c r="AW30" s="69">
        <v>3.5675942326174059</v>
      </c>
      <c r="AX30" s="69">
        <v>4.7415216160369162</v>
      </c>
      <c r="AY30" s="69"/>
      <c r="AZ30" s="69">
        <f t="shared" si="38"/>
        <v>2.1854076091433958</v>
      </c>
      <c r="BA30" s="69">
        <f>'RD T1'!E174</f>
        <v>2.1161229504026586</v>
      </c>
      <c r="BB30" s="69">
        <f t="shared" si="39"/>
        <v>4.3015305595460545</v>
      </c>
      <c r="BD30" t="str">
        <f t="shared" si="40"/>
        <v>81 Process, plant and machine operatives</v>
      </c>
      <c r="BE30" s="69">
        <v>6.1482950285564479</v>
      </c>
      <c r="BF30" s="69">
        <v>5.5882306856176092</v>
      </c>
      <c r="BG30" s="69">
        <v>6.0970260370247713</v>
      </c>
      <c r="BH30" s="69">
        <v>6.6299980421960649</v>
      </c>
      <c r="BI30" s="69">
        <v>6.1404901787217954</v>
      </c>
      <c r="BJ30" s="69"/>
      <c r="BK30" s="69">
        <f t="shared" si="41"/>
        <v>4.3464141697024061E-2</v>
      </c>
      <c r="BL30" s="69">
        <f>'RD T1'!E203</f>
        <v>2.4210133301008177</v>
      </c>
      <c r="BM30" s="69">
        <f t="shared" si="42"/>
        <v>2.4644774717978417</v>
      </c>
      <c r="BO30" t="str">
        <f t="shared" si="43"/>
        <v>81 Process, plant and machine operatives</v>
      </c>
      <c r="BP30" s="69">
        <v>7.6336688988399359</v>
      </c>
      <c r="BQ30" s="69">
        <v>8.5037362195154298</v>
      </c>
      <c r="BR30" s="69">
        <v>6.7444506527467443</v>
      </c>
      <c r="BS30" s="69">
        <v>8.6877545805141576</v>
      </c>
      <c r="BT30" s="69">
        <v>7.68925215562302</v>
      </c>
      <c r="BU30" s="69"/>
      <c r="BV30" s="69">
        <f t="shared" si="44"/>
        <v>0.94480150287627573</v>
      </c>
      <c r="BW30" s="69">
        <f>'RD T1'!E232</f>
        <v>2.8571757800393747</v>
      </c>
      <c r="BX30" s="69">
        <f t="shared" si="45"/>
        <v>3.8019772829156504</v>
      </c>
      <c r="BZ30" t="str">
        <f t="shared" si="46"/>
        <v>81 Process, plant and machine operatives</v>
      </c>
      <c r="CA30" s="69">
        <v>9.2978573154485478</v>
      </c>
      <c r="CB30" s="69">
        <v>8.6230302962609553</v>
      </c>
      <c r="CC30" s="69">
        <v>7.676586729929606</v>
      </c>
      <c r="CD30" s="69">
        <v>8.2324821634207446</v>
      </c>
      <c r="CE30" s="69">
        <v>4.7520640255287994</v>
      </c>
      <c r="CF30" s="69"/>
      <c r="CG30" s="69">
        <f t="shared" si="47"/>
        <v>-2.9245227044008066</v>
      </c>
      <c r="CH30" s="69">
        <f>'RD T1'!E261</f>
        <v>2.2155963997847397</v>
      </c>
      <c r="CI30" s="69">
        <f t="shared" si="48"/>
        <v>-0.70892630461606698</v>
      </c>
      <c r="CK30" t="str">
        <f t="shared" si="49"/>
        <v>81 Process, plant and machine operatives</v>
      </c>
      <c r="CL30" s="69">
        <v>5.2510419732801914</v>
      </c>
      <c r="CM30" s="69">
        <v>3.9014273430977733</v>
      </c>
      <c r="CN30" s="69">
        <v>2.5379166259186974</v>
      </c>
      <c r="CO30" s="69">
        <v>2.1614575038009827</v>
      </c>
      <c r="CP30" s="69">
        <v>1.0191170245512784</v>
      </c>
      <c r="CQ30" s="69"/>
      <c r="CR30" s="69">
        <f t="shared" si="50"/>
        <v>-1.518799601367419</v>
      </c>
      <c r="CS30" s="69">
        <f>'RD T1'!E290</f>
        <v>0.45868353406528534</v>
      </c>
      <c r="CT30" s="69">
        <f t="shared" si="51"/>
        <v>-1.0601160673021337</v>
      </c>
    </row>
    <row r="31" spans="1:98" x14ac:dyDescent="0.2">
      <c r="A31" s="10" t="str">
        <f>name!D27</f>
        <v>82 Transport and mobile machine drivers and operatives</v>
      </c>
      <c r="B31" s="69">
        <v>0.79528501392916073</v>
      </c>
      <c r="C31" s="69">
        <v>1.3169994109730512</v>
      </c>
      <c r="D31" s="69">
        <v>1.2817475539714733</v>
      </c>
      <c r="E31" s="69">
        <v>2.499422441253297</v>
      </c>
      <c r="F31" s="69">
        <v>5.158740991293576</v>
      </c>
      <c r="G31" s="11"/>
      <c r="H31" s="69">
        <f t="shared" si="26"/>
        <v>3.8769934373221027</v>
      </c>
      <c r="I31" s="69">
        <f>'RD T1'!E59</f>
        <v>2.1416877495368496</v>
      </c>
      <c r="J31" s="69">
        <f t="shared" si="27"/>
        <v>6.0186811868589523</v>
      </c>
      <c r="L31" t="str">
        <f t="shared" si="28"/>
        <v>82 Transport and mobile machine drivers and operatives</v>
      </c>
      <c r="M31" s="69">
        <v>5.288377493810156</v>
      </c>
      <c r="N31" s="69">
        <v>8.1437428318145368</v>
      </c>
      <c r="O31" s="69">
        <v>8.5409376548375828</v>
      </c>
      <c r="P31" s="69">
        <v>14.97153705707208</v>
      </c>
      <c r="Q31" s="69">
        <v>30.376607495783546</v>
      </c>
      <c r="R31" s="11"/>
      <c r="S31" s="69">
        <f t="shared" si="29"/>
        <v>21.835669840945961</v>
      </c>
      <c r="T31" s="69">
        <f>'RD T1'!E88</f>
        <v>12.616534087848516</v>
      </c>
      <c r="U31" s="69">
        <f t="shared" si="30"/>
        <v>34.452203928794475</v>
      </c>
      <c r="W31" t="str">
        <f t="shared" si="31"/>
        <v>82 Transport and mobile machine drivers and operatives</v>
      </c>
      <c r="X31" s="69">
        <v>12.485385841005792</v>
      </c>
      <c r="Y31" s="69">
        <v>15.689763311509841</v>
      </c>
      <c r="Z31" s="69">
        <v>16.23048672078713</v>
      </c>
      <c r="AA31" s="69">
        <v>19.943787536994812</v>
      </c>
      <c r="AB31" s="69">
        <v>24.014797227272755</v>
      </c>
      <c r="AC31" s="69"/>
      <c r="AD31" s="69">
        <f t="shared" si="32"/>
        <v>7.7843105064856246</v>
      </c>
      <c r="AE31" s="69">
        <f>'RD T1'!E117</f>
        <v>15.12457669965973</v>
      </c>
      <c r="AF31" s="69">
        <f t="shared" si="33"/>
        <v>22.908887206145355</v>
      </c>
      <c r="AH31" t="str">
        <f t="shared" si="34"/>
        <v>82 Transport and mobile machine drivers and operatives</v>
      </c>
      <c r="AI31" s="69">
        <v>5.5868566263884709</v>
      </c>
      <c r="AJ31" s="69">
        <v>7.3051328005416272</v>
      </c>
      <c r="AK31" s="69">
        <v>7.8796988969027035</v>
      </c>
      <c r="AL31" s="69">
        <v>9.8463348992842707</v>
      </c>
      <c r="AM31" s="69">
        <v>11.863424596197076</v>
      </c>
      <c r="AN31" s="69"/>
      <c r="AO31" s="69">
        <f t="shared" si="35"/>
        <v>3.9837256992943724</v>
      </c>
      <c r="AP31" s="69">
        <f>'RD T1'!E146</f>
        <v>7.3385333273534554</v>
      </c>
      <c r="AQ31" s="69">
        <f t="shared" si="36"/>
        <v>11.322259026647828</v>
      </c>
      <c r="AS31" t="str">
        <f t="shared" si="37"/>
        <v>82 Transport and mobile machine drivers and operatives</v>
      </c>
      <c r="AT31" s="69">
        <v>9.9830818722361343</v>
      </c>
      <c r="AU31" s="69">
        <v>11.720564801256522</v>
      </c>
      <c r="AV31" s="69">
        <v>12.589871592905203</v>
      </c>
      <c r="AW31" s="69">
        <v>14.784155502929032</v>
      </c>
      <c r="AX31" s="69">
        <v>17.009947743445871</v>
      </c>
      <c r="AY31" s="69"/>
      <c r="AZ31" s="69">
        <f t="shared" si="38"/>
        <v>4.4200761505406678</v>
      </c>
      <c r="BA31" s="69">
        <f>'RD T1'!E175</f>
        <v>11.033260677267862</v>
      </c>
      <c r="BB31" s="69">
        <f t="shared" si="39"/>
        <v>15.453336827808529</v>
      </c>
      <c r="BD31" t="str">
        <f t="shared" si="40"/>
        <v>82 Transport and mobile machine drivers and operatives</v>
      </c>
      <c r="BE31" s="69">
        <v>29.519246151027538</v>
      </c>
      <c r="BF31" s="69">
        <v>29.581071268077906</v>
      </c>
      <c r="BG31" s="69">
        <v>33.909114447897316</v>
      </c>
      <c r="BH31" s="69">
        <v>32.810160769493713</v>
      </c>
      <c r="BI31" s="69">
        <v>28.551041297208929</v>
      </c>
      <c r="BJ31" s="69"/>
      <c r="BK31" s="69">
        <f t="shared" si="41"/>
        <v>-5.3580731506883872</v>
      </c>
      <c r="BL31" s="69">
        <f>'RD T1'!E204</f>
        <v>15.630724954472594</v>
      </c>
      <c r="BM31" s="69">
        <f t="shared" si="42"/>
        <v>10.272651803784207</v>
      </c>
      <c r="BO31" t="str">
        <f t="shared" si="43"/>
        <v>82 Transport and mobile machine drivers and operatives</v>
      </c>
      <c r="BP31" s="69">
        <v>42.97508884189201</v>
      </c>
      <c r="BQ31" s="69">
        <v>53.773174882129226</v>
      </c>
      <c r="BR31" s="69">
        <v>41.325944715777055</v>
      </c>
      <c r="BS31" s="69">
        <v>48.661874517837362</v>
      </c>
      <c r="BT31" s="69">
        <v>43.202854017973756</v>
      </c>
      <c r="BU31" s="69"/>
      <c r="BV31" s="69">
        <f t="shared" si="44"/>
        <v>1.8769093021967009</v>
      </c>
      <c r="BW31" s="69">
        <f>'RD T1'!E233</f>
        <v>21.906169235470305</v>
      </c>
      <c r="BX31" s="69">
        <f t="shared" si="45"/>
        <v>23.783078537667006</v>
      </c>
      <c r="BZ31" t="str">
        <f t="shared" si="46"/>
        <v>82 Transport and mobile machine drivers and operatives</v>
      </c>
      <c r="CA31" s="69">
        <v>50.220854304501309</v>
      </c>
      <c r="CB31" s="69">
        <v>53.532043257254507</v>
      </c>
      <c r="CC31" s="69">
        <v>46.090747835367104</v>
      </c>
      <c r="CD31" s="69">
        <v>48.609425773936721</v>
      </c>
      <c r="CE31" s="69">
        <v>36.271936608496055</v>
      </c>
      <c r="CF31" s="69"/>
      <c r="CG31" s="69">
        <f t="shared" si="47"/>
        <v>-9.8188112268710483</v>
      </c>
      <c r="CH31" s="69">
        <f>'RD T1'!E262</f>
        <v>17.677498196722553</v>
      </c>
      <c r="CI31" s="69">
        <f t="shared" si="48"/>
        <v>7.8586869698515045</v>
      </c>
      <c r="CK31" t="str">
        <f t="shared" si="49"/>
        <v>82 Transport and mobile machine drivers and operatives</v>
      </c>
      <c r="CL31" s="69">
        <v>25.435248930493877</v>
      </c>
      <c r="CM31" s="69">
        <v>25.386664514800596</v>
      </c>
      <c r="CN31" s="69">
        <v>15.633727783896274</v>
      </c>
      <c r="CO31" s="69">
        <v>12.770693291483441</v>
      </c>
      <c r="CP31" s="69">
        <v>5.3662656821965138</v>
      </c>
      <c r="CQ31" s="69"/>
      <c r="CR31" s="69">
        <f t="shared" si="50"/>
        <v>-10.26746210169976</v>
      </c>
      <c r="CS31" s="69">
        <f>'RD T1'!E291</f>
        <v>4.0489008981729606</v>
      </c>
      <c r="CT31" s="69">
        <f t="shared" si="51"/>
        <v>-6.2185612035267992</v>
      </c>
    </row>
    <row r="32" spans="1:98" x14ac:dyDescent="0.2">
      <c r="A32" s="10" t="str">
        <f>name!D28</f>
        <v>91 Elementary trades and related occupations</v>
      </c>
      <c r="B32" s="69">
        <v>3.577671715255539E-3</v>
      </c>
      <c r="C32" s="69">
        <v>4.1657587246846086E-3</v>
      </c>
      <c r="D32" s="69">
        <v>4.7318259147800636E-3</v>
      </c>
      <c r="E32" s="69">
        <v>6.0909866547071154E-3</v>
      </c>
      <c r="F32" s="69">
        <v>1.40059619233128E-2</v>
      </c>
      <c r="G32" s="11"/>
      <c r="H32" s="69">
        <f t="shared" si="26"/>
        <v>9.2741360085327358E-3</v>
      </c>
      <c r="I32" s="69">
        <f>'RD T1'!E60</f>
        <v>4.2166212696910076E-3</v>
      </c>
      <c r="J32" s="69">
        <f t="shared" si="27"/>
        <v>1.3490757278223743E-2</v>
      </c>
      <c r="L32" t="str">
        <f t="shared" si="28"/>
        <v>91 Elementary trades and related occupations</v>
      </c>
      <c r="M32" s="69">
        <v>0.75881490743969271</v>
      </c>
      <c r="N32" s="69">
        <v>0.88887779042426229</v>
      </c>
      <c r="O32" s="69">
        <v>0.9064246313584321</v>
      </c>
      <c r="P32" s="69">
        <v>1.2514907227766567</v>
      </c>
      <c r="Q32" s="69">
        <v>2.8146521904843707</v>
      </c>
      <c r="R32" s="11"/>
      <c r="S32" s="69">
        <f t="shared" si="29"/>
        <v>1.9082275591259386</v>
      </c>
      <c r="T32" s="69">
        <f>'RD T1'!E89</f>
        <v>0.89412778294251649</v>
      </c>
      <c r="U32" s="69">
        <f t="shared" si="30"/>
        <v>2.8023553420684548</v>
      </c>
      <c r="W32" t="str">
        <f t="shared" si="31"/>
        <v>91 Elementary trades and related occupations</v>
      </c>
      <c r="X32" s="69">
        <v>2.2383515259096263</v>
      </c>
      <c r="Y32" s="69">
        <v>2.2238610180901759</v>
      </c>
      <c r="Z32" s="69">
        <v>2.2778312268564611</v>
      </c>
      <c r="AA32" s="69">
        <v>1.9073424802982548</v>
      </c>
      <c r="AB32" s="69">
        <v>1.9702837330432112</v>
      </c>
      <c r="AC32" s="69"/>
      <c r="AD32" s="69">
        <f t="shared" si="32"/>
        <v>-0.30754749381324986</v>
      </c>
      <c r="AE32" s="69">
        <f>'RD T1'!E118</f>
        <v>1.2421196417739377</v>
      </c>
      <c r="AF32" s="69">
        <f t="shared" si="33"/>
        <v>0.93457214796068788</v>
      </c>
      <c r="AH32" t="str">
        <f t="shared" si="34"/>
        <v>91 Elementary trades and related occupations</v>
      </c>
      <c r="AI32" s="69">
        <v>1.2585211306786477</v>
      </c>
      <c r="AJ32" s="69">
        <v>1.1876451972118915</v>
      </c>
      <c r="AK32" s="69">
        <v>1.2791749093676246</v>
      </c>
      <c r="AL32" s="69">
        <v>1.0508126225943561</v>
      </c>
      <c r="AM32" s="69">
        <v>1.0753028571786429</v>
      </c>
      <c r="AN32" s="69"/>
      <c r="AO32" s="69">
        <f t="shared" si="35"/>
        <v>-0.20387205218898163</v>
      </c>
      <c r="AP32" s="69">
        <f>'RD T1'!E147</f>
        <v>0.6676872320843551</v>
      </c>
      <c r="AQ32" s="69">
        <f t="shared" si="36"/>
        <v>0.46381517989537346</v>
      </c>
      <c r="AS32" t="str">
        <f t="shared" si="37"/>
        <v>91 Elementary trades and related occupations</v>
      </c>
      <c r="AT32" s="69">
        <v>1.7490280792224007</v>
      </c>
      <c r="AU32" s="69">
        <v>1.8109087757102063</v>
      </c>
      <c r="AV32" s="69">
        <v>2.0843171451999924</v>
      </c>
      <c r="AW32" s="69">
        <v>1.8280986974249624</v>
      </c>
      <c r="AX32" s="69">
        <v>2.0429962570913922</v>
      </c>
      <c r="AY32" s="69"/>
      <c r="AZ32" s="69">
        <f t="shared" si="38"/>
        <v>-4.132088810860024E-2</v>
      </c>
      <c r="BA32" s="69">
        <f>'RD T1'!E176</f>
        <v>1.1208074440054481</v>
      </c>
      <c r="BB32" s="69">
        <f t="shared" si="39"/>
        <v>1.0794865558968478</v>
      </c>
      <c r="BD32" t="str">
        <f t="shared" si="40"/>
        <v>91 Elementary trades and related occupations</v>
      </c>
      <c r="BE32" s="69">
        <v>5.7445275444731889</v>
      </c>
      <c r="BF32" s="69">
        <v>4.622151086395978</v>
      </c>
      <c r="BG32" s="69">
        <v>5.0134632763965339</v>
      </c>
      <c r="BH32" s="69">
        <v>3.96543088999689</v>
      </c>
      <c r="BI32" s="69">
        <v>3.9351551721204698</v>
      </c>
      <c r="BJ32" s="69"/>
      <c r="BK32" s="69">
        <f t="shared" si="41"/>
        <v>-1.078308104276064</v>
      </c>
      <c r="BL32" s="69">
        <f>'RD T1'!E205</f>
        <v>1.4819216375794124</v>
      </c>
      <c r="BM32" s="69">
        <f t="shared" si="42"/>
        <v>0.40361353330334837</v>
      </c>
      <c r="BO32" t="str">
        <f t="shared" si="43"/>
        <v>91 Elementary trades and related occupations</v>
      </c>
      <c r="BP32" s="69">
        <v>9.7449221577732459</v>
      </c>
      <c r="BQ32" s="69">
        <v>10.000096384186651</v>
      </c>
      <c r="BR32" s="69">
        <v>8.2199274335522414</v>
      </c>
      <c r="BS32" s="69">
        <v>7.0621765710855238</v>
      </c>
      <c r="BT32" s="69">
        <v>6.6697285871068139</v>
      </c>
      <c r="BU32" s="69"/>
      <c r="BV32" s="69">
        <f t="shared" si="44"/>
        <v>-1.5501988464454275</v>
      </c>
      <c r="BW32" s="69">
        <f>'RD T1'!E234</f>
        <v>2.3740840258167291</v>
      </c>
      <c r="BX32" s="69">
        <f t="shared" si="45"/>
        <v>0.82388517937130157</v>
      </c>
      <c r="BZ32" t="str">
        <f t="shared" si="46"/>
        <v>91 Elementary trades and related occupations</v>
      </c>
      <c r="CA32" s="69">
        <v>14.231271932677016</v>
      </c>
      <c r="CB32" s="69">
        <v>12.405438263424328</v>
      </c>
      <c r="CC32" s="69">
        <v>11.1959919690189</v>
      </c>
      <c r="CD32" s="69">
        <v>8.688556169686791</v>
      </c>
      <c r="CE32" s="69">
        <v>6.3199119176412664</v>
      </c>
      <c r="CF32" s="69"/>
      <c r="CG32" s="69">
        <f t="shared" si="47"/>
        <v>-4.8760800513776337</v>
      </c>
      <c r="CH32" s="69">
        <f>'RD T1'!E263</f>
        <v>2.7024369667525399</v>
      </c>
      <c r="CI32" s="69">
        <f t="shared" si="48"/>
        <v>-2.1736430846250938</v>
      </c>
      <c r="CK32" t="str">
        <f t="shared" si="49"/>
        <v>91 Elementary trades and related occupations</v>
      </c>
      <c r="CL32" s="69">
        <v>8.3992387188932831</v>
      </c>
      <c r="CM32" s="69">
        <v>6.8671988645675066</v>
      </c>
      <c r="CN32" s="69">
        <v>4.8766090623755183</v>
      </c>
      <c r="CO32" s="69">
        <v>3.3274973321399886</v>
      </c>
      <c r="CP32" s="69">
        <v>2.4203629503770578</v>
      </c>
      <c r="CQ32" s="69"/>
      <c r="CR32" s="69">
        <f t="shared" si="50"/>
        <v>-2.4562461119984604</v>
      </c>
      <c r="CS32" s="69">
        <f>'RD T1'!E292</f>
        <v>0.93909411039407231</v>
      </c>
      <c r="CT32" s="69">
        <f t="shared" si="51"/>
        <v>-1.517152001604388</v>
      </c>
    </row>
    <row r="33" spans="1:98" x14ac:dyDescent="0.2">
      <c r="A33" s="10" t="str">
        <f>name!D29</f>
        <v>92 Elementary administration and service occupations</v>
      </c>
      <c r="B33" s="69">
        <v>0.48637227949509965</v>
      </c>
      <c r="C33" s="69">
        <v>0.64982167030461313</v>
      </c>
      <c r="D33" s="69">
        <v>0.74232946938517275</v>
      </c>
      <c r="E33" s="69">
        <v>1.17005017529046</v>
      </c>
      <c r="F33" s="69">
        <v>2.0648256287856701</v>
      </c>
      <c r="G33" s="11"/>
      <c r="H33" s="69">
        <f t="shared" ref="H33" si="52">F33-D33</f>
        <v>1.3224961594004974</v>
      </c>
      <c r="I33" s="69">
        <f>'RD T1'!E61</f>
        <v>0.82190146631003869</v>
      </c>
      <c r="J33" s="69">
        <f t="shared" ref="J33" si="53">SUM(H33:I33)</f>
        <v>2.1443976257105359</v>
      </c>
      <c r="L33" t="str">
        <f t="shared" ref="L33" si="54">A33</f>
        <v>92 Elementary administration and service occupations</v>
      </c>
      <c r="M33" s="69">
        <v>17.813021699615195</v>
      </c>
      <c r="N33" s="69">
        <v>26.714244970222072</v>
      </c>
      <c r="O33" s="69">
        <v>30.196501819396691</v>
      </c>
      <c r="P33" s="69">
        <v>50.574618930841751</v>
      </c>
      <c r="Q33" s="69">
        <v>110.7843572557717</v>
      </c>
      <c r="R33" s="11"/>
      <c r="S33" s="69">
        <f t="shared" ref="S33" si="55">Q33-O33</f>
        <v>80.587855436375008</v>
      </c>
      <c r="T33" s="69">
        <f>'RD T1'!E90</f>
        <v>40.842318374306821</v>
      </c>
      <c r="U33" s="69">
        <f t="shared" ref="U33" si="56">SUM(S33:T33)</f>
        <v>121.43017381068182</v>
      </c>
      <c r="W33" t="str">
        <f t="shared" ref="W33" si="57">A33</f>
        <v>92 Elementary administration and service occupations</v>
      </c>
      <c r="X33" s="69">
        <v>50.579504379555644</v>
      </c>
      <c r="Y33" s="69">
        <v>62.443414721407272</v>
      </c>
      <c r="Z33" s="69">
        <v>67.210249629187132</v>
      </c>
      <c r="AA33" s="69">
        <v>75.469769343984993</v>
      </c>
      <c r="AB33" s="69">
        <v>92.871616762415485</v>
      </c>
      <c r="AC33" s="69"/>
      <c r="AD33" s="69">
        <f t="shared" ref="AD33" si="58">AB33-Z33</f>
        <v>25.661367133228353</v>
      </c>
      <c r="AE33" s="69">
        <f>'RD T1'!E119</f>
        <v>54.533953941155985</v>
      </c>
      <c r="AF33" s="69">
        <f t="shared" ref="AF33" si="59">SUM(AD33:AE33)</f>
        <v>80.195321074384339</v>
      </c>
      <c r="AH33" t="str">
        <f t="shared" ref="AH33" si="60">L33</f>
        <v>92 Elementary administration and service occupations</v>
      </c>
      <c r="AI33" s="69">
        <v>22.14792415591371</v>
      </c>
      <c r="AJ33" s="69">
        <v>27.116915246009221</v>
      </c>
      <c r="AK33" s="69">
        <v>30.35121761414333</v>
      </c>
      <c r="AL33" s="69">
        <v>32.968595755189718</v>
      </c>
      <c r="AM33" s="69">
        <v>40.611561123355983</v>
      </c>
      <c r="AN33" s="69"/>
      <c r="AO33" s="69">
        <f t="shared" ref="AO33" si="61">AM33-AK33</f>
        <v>10.260343509212653</v>
      </c>
      <c r="AP33" s="69">
        <f>'RD T1'!E148</f>
        <v>23.108682569545035</v>
      </c>
      <c r="AQ33" s="69">
        <f t="shared" ref="AQ33" si="62">SUM(AO33:AP33)</f>
        <v>33.369026078757685</v>
      </c>
      <c r="AS33" t="str">
        <f t="shared" ref="AS33" si="63">W33</f>
        <v>92 Elementary administration and service occupations</v>
      </c>
      <c r="AT33" s="69">
        <v>19.596188756500663</v>
      </c>
      <c r="AU33" s="69">
        <v>22.521774215427822</v>
      </c>
      <c r="AV33" s="69">
        <v>26.356246725591351</v>
      </c>
      <c r="AW33" s="69">
        <v>28.492179162552773</v>
      </c>
      <c r="AX33" s="69">
        <v>35.641358377688171</v>
      </c>
      <c r="AY33" s="69"/>
      <c r="AZ33" s="69">
        <f t="shared" ref="AZ33" si="64">AX33-AV33</f>
        <v>9.2851116520968198</v>
      </c>
      <c r="BA33" s="69">
        <f>'RD T1'!E177</f>
        <v>19.351765854119929</v>
      </c>
      <c r="BB33" s="69">
        <f t="shared" ref="BB33" si="65">SUM(AZ33:BA33)</f>
        <v>28.636877506216749</v>
      </c>
      <c r="BD33" t="str">
        <f t="shared" ref="BD33" si="66">AH33</f>
        <v>92 Elementary administration and service occupations</v>
      </c>
      <c r="BE33" s="69">
        <v>77.048760434997817</v>
      </c>
      <c r="BF33" s="69">
        <v>77.885826240006168</v>
      </c>
      <c r="BG33" s="69">
        <v>73.20688160368627</v>
      </c>
      <c r="BH33" s="69">
        <v>67.585564477619798</v>
      </c>
      <c r="BI33" s="69">
        <v>59.627810869594676</v>
      </c>
      <c r="BJ33" s="69"/>
      <c r="BK33" s="69">
        <f t="shared" ref="BK33" si="67">BI33-BG33</f>
        <v>-13.579070734091594</v>
      </c>
      <c r="BL33" s="69">
        <f>'RD T1'!E206</f>
        <v>32.289952003255806</v>
      </c>
      <c r="BM33" s="69">
        <f t="shared" ref="BM33" si="68">SUM(BK33:BL33)</f>
        <v>18.710881269164211</v>
      </c>
      <c r="BO33" t="str">
        <f t="shared" ref="BO33" si="69">AS33</f>
        <v>92 Elementary administration and service occupations</v>
      </c>
      <c r="BP33" s="69">
        <v>112.1314971491171</v>
      </c>
      <c r="BQ33" s="69">
        <v>127.53106325770258</v>
      </c>
      <c r="BR33" s="69">
        <v>103.33840164159649</v>
      </c>
      <c r="BS33" s="69">
        <v>107.48945740415358</v>
      </c>
      <c r="BT33" s="69">
        <v>80.19197594084055</v>
      </c>
      <c r="BU33" s="69"/>
      <c r="BV33" s="69">
        <f t="shared" ref="BV33" si="70">BT33-BR33</f>
        <v>-23.146425700755941</v>
      </c>
      <c r="BW33" s="69">
        <f>'RD T1'!E235</f>
        <v>42.153070549768479</v>
      </c>
      <c r="BX33" s="69">
        <f t="shared" ref="BX33" si="71">SUM(BV33:BW33)</f>
        <v>19.006644849012538</v>
      </c>
      <c r="BZ33" t="str">
        <f t="shared" ref="BZ33" si="72">BD33</f>
        <v>92 Elementary administration and service occupations</v>
      </c>
      <c r="CA33" s="69">
        <v>125.54101479625329</v>
      </c>
      <c r="CB33" s="69">
        <v>126.24513888048851</v>
      </c>
      <c r="CC33" s="69">
        <v>119.14664744989912</v>
      </c>
      <c r="CD33" s="69">
        <v>112.07641945654802</v>
      </c>
      <c r="CE33" s="69">
        <v>67.784547703031663</v>
      </c>
      <c r="CF33" s="69"/>
      <c r="CG33" s="69">
        <f t="shared" ref="CG33" si="73">CE33-CC33</f>
        <v>-51.362099746867457</v>
      </c>
      <c r="CH33" s="69">
        <f>'RD T1'!E264</f>
        <v>35.940223541922222</v>
      </c>
      <c r="CI33" s="69">
        <f t="shared" ref="CI33" si="74">SUM(CG33:CH33)</f>
        <v>-15.421876204945235</v>
      </c>
      <c r="CK33" t="str">
        <f t="shared" ref="CK33" si="75">BO33</f>
        <v>92 Elementary administration and service occupations</v>
      </c>
      <c r="CL33" s="69">
        <v>76.897005110767964</v>
      </c>
      <c r="CM33" s="69">
        <v>60.029430941243234</v>
      </c>
      <c r="CN33" s="69">
        <v>37.191251677710738</v>
      </c>
      <c r="CO33" s="69">
        <v>25.685516172079748</v>
      </c>
      <c r="CP33" s="69">
        <v>9.9590019253769704</v>
      </c>
      <c r="CQ33" s="69"/>
      <c r="CR33" s="69">
        <f t="shared" ref="CR33" si="76">CP33-CN33</f>
        <v>-27.232249752333768</v>
      </c>
      <c r="CS33" s="69">
        <f>'RD T1'!E293</f>
        <v>5.5515327831187893</v>
      </c>
      <c r="CT33" s="69">
        <f t="shared" ref="CT33" si="77">SUM(CR33:CS33)</f>
        <v>-21.680716969214977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113.75648756347667</v>
      </c>
      <c r="C35" s="67">
        <f t="shared" ref="C35:F35" si="78">SUM(C8:C33)</f>
        <v>151.44841281586815</v>
      </c>
      <c r="D35" s="67">
        <f t="shared" si="78"/>
        <v>161.8092162749505</v>
      </c>
      <c r="E35" s="67">
        <f t="shared" si="78"/>
        <v>220.66242774516994</v>
      </c>
      <c r="F35" s="67">
        <f t="shared" si="78"/>
        <v>331.6291714946754</v>
      </c>
      <c r="G35" s="11"/>
      <c r="H35" s="67">
        <f>F35-D35</f>
        <v>169.8199552197249</v>
      </c>
      <c r="I35" s="67">
        <f>SUM(I8:I33)</f>
        <v>122.27735290030829</v>
      </c>
      <c r="J35" s="67">
        <f>SUM(H35:I35)</f>
        <v>292.09730812003318</v>
      </c>
      <c r="L35" s="24" t="str">
        <f>A35</f>
        <v>All occupations</v>
      </c>
      <c r="M35" s="67">
        <f>SUM(M8:M33)</f>
        <v>882.48352194271183</v>
      </c>
      <c r="N35" s="67">
        <f t="shared" ref="N35:Q35" si="79">SUM(N8:N33)</f>
        <v>1172.2971151163895</v>
      </c>
      <c r="O35" s="67">
        <f t="shared" si="79"/>
        <v>1288.2423894589685</v>
      </c>
      <c r="P35" s="67">
        <f t="shared" si="79"/>
        <v>1745.2407073755337</v>
      </c>
      <c r="Q35" s="67">
        <f t="shared" si="79"/>
        <v>2637.0610168584817</v>
      </c>
      <c r="R35" s="11"/>
      <c r="S35" s="67">
        <f t="shared" si="29"/>
        <v>1348.8186273995132</v>
      </c>
      <c r="T35" s="67">
        <f>SUM(T8:T33)</f>
        <v>1003.1794507777083</v>
      </c>
      <c r="U35" s="67">
        <f>SUM(S35:T35)</f>
        <v>2351.9980781772215</v>
      </c>
      <c r="W35" s="24" t="str">
        <f>A35</f>
        <v>All occupations</v>
      </c>
      <c r="X35" s="67">
        <f>SUM(X8:X33)</f>
        <v>1468.4035975629711</v>
      </c>
      <c r="Y35" s="67">
        <f t="shared" ref="Y35:AB35" si="80">SUM(Y8:Y33)</f>
        <v>1568.1780561871115</v>
      </c>
      <c r="Z35" s="67">
        <f t="shared" si="80"/>
        <v>1633.5470280091156</v>
      </c>
      <c r="AA35" s="67">
        <f t="shared" si="80"/>
        <v>1594.1923373463223</v>
      </c>
      <c r="AB35" s="67">
        <f t="shared" si="80"/>
        <v>1478.8012878086813</v>
      </c>
      <c r="AC35" s="69"/>
      <c r="AD35" s="67">
        <f t="shared" ref="AD35" si="81">AB35-Z35</f>
        <v>-154.74574020043428</v>
      </c>
      <c r="AE35" s="67">
        <f>SUM(AE8:AE33)</f>
        <v>848.94033031964682</v>
      </c>
      <c r="AF35" s="67">
        <f>SUM(AD35:AE35)</f>
        <v>694.19459011921253</v>
      </c>
      <c r="AH35" s="24" t="str">
        <f>L35</f>
        <v>All occupations</v>
      </c>
      <c r="AI35" s="67">
        <f>SUM(AI8:AI33)</f>
        <v>359.97343312807061</v>
      </c>
      <c r="AJ35" s="67">
        <f t="shared" ref="AJ35:AM35" si="82">SUM(AJ8:AJ33)</f>
        <v>358.23031392592588</v>
      </c>
      <c r="AK35" s="67">
        <f t="shared" si="82"/>
        <v>382.74256151592715</v>
      </c>
      <c r="AL35" s="67">
        <f t="shared" si="82"/>
        <v>361.51475824184865</v>
      </c>
      <c r="AM35" s="67">
        <f t="shared" si="82"/>
        <v>355.01227545844586</v>
      </c>
      <c r="AN35" s="69"/>
      <c r="AO35" s="67">
        <f t="shared" ref="AO35" si="83">AM35-AK35</f>
        <v>-27.730286057481294</v>
      </c>
      <c r="AP35" s="67">
        <f>SUM(AP8:AP33)</f>
        <v>195.60821515409273</v>
      </c>
      <c r="AQ35" s="67">
        <f>SUM(AO35:AP35)</f>
        <v>167.87792909661144</v>
      </c>
      <c r="AS35" s="24" t="str">
        <f>W35</f>
        <v>All occupations</v>
      </c>
      <c r="AT35" s="67">
        <f>SUM(AT8:AT33)</f>
        <v>348.13164190526447</v>
      </c>
      <c r="AU35" s="67">
        <f t="shared" ref="AU35:AX35" si="84">SUM(AU8:AU33)</f>
        <v>367.45737484351798</v>
      </c>
      <c r="AV35" s="67">
        <f t="shared" si="84"/>
        <v>392.53698818973521</v>
      </c>
      <c r="AW35" s="67">
        <f t="shared" si="84"/>
        <v>384.97577717825362</v>
      </c>
      <c r="AX35" s="67">
        <f t="shared" si="84"/>
        <v>384.9559570107337</v>
      </c>
      <c r="AY35" s="69"/>
      <c r="AZ35" s="67">
        <f t="shared" ref="AZ35" si="85">AX35-AV35</f>
        <v>-7.5810311790015135</v>
      </c>
      <c r="BA35" s="67">
        <f>SUM(BA8:BA33)</f>
        <v>209.41729035904785</v>
      </c>
      <c r="BB35" s="67">
        <f>SUM(AZ35:BA35)</f>
        <v>201.83625918004634</v>
      </c>
      <c r="BD35" s="24" t="str">
        <f>AH35</f>
        <v>All occupations</v>
      </c>
      <c r="BE35" s="67">
        <f>SUM(BE8:BE33)</f>
        <v>787.54785925571537</v>
      </c>
      <c r="BF35" s="67">
        <f t="shared" ref="BF35:BI35" si="86">SUM(BF8:BF33)</f>
        <v>763.18124641932297</v>
      </c>
      <c r="BG35" s="67">
        <f t="shared" si="86"/>
        <v>758.70175981940383</v>
      </c>
      <c r="BH35" s="67">
        <f t="shared" si="86"/>
        <v>676.21775987095066</v>
      </c>
      <c r="BI35" s="67">
        <f t="shared" si="86"/>
        <v>527.13219512472381</v>
      </c>
      <c r="BJ35" s="69"/>
      <c r="BK35" s="67">
        <f t="shared" ref="BK35" si="87">BI35-BG35</f>
        <v>-231.56956469468003</v>
      </c>
      <c r="BL35" s="67">
        <f>SUM(BL8:BL33)</f>
        <v>271.54963354659907</v>
      </c>
      <c r="BM35" s="67">
        <f>SUM(BK35:BL35)</f>
        <v>39.980068851919043</v>
      </c>
      <c r="BO35" s="24" t="str">
        <f>AS35</f>
        <v>All occupations</v>
      </c>
      <c r="BP35" s="67">
        <f>SUM(BP8:BP33)</f>
        <v>733.47126648445897</v>
      </c>
      <c r="BQ35" s="67">
        <f t="shared" ref="BQ35:BT35" si="88">SUM(BQ8:BQ33)</f>
        <v>777.83852129861384</v>
      </c>
      <c r="BR35" s="67">
        <f t="shared" si="88"/>
        <v>630.52120595181009</v>
      </c>
      <c r="BS35" s="67">
        <f t="shared" si="88"/>
        <v>600.04811562540283</v>
      </c>
      <c r="BT35" s="67">
        <f t="shared" si="88"/>
        <v>411.18235659822625</v>
      </c>
      <c r="BU35" s="69"/>
      <c r="BV35" s="67">
        <f t="shared" ref="BV35" si="89">BT35-BR35</f>
        <v>-219.33884935358384</v>
      </c>
      <c r="BW35" s="67">
        <f>SUM(BW8:BW33)</f>
        <v>213.42142305626231</v>
      </c>
      <c r="BX35" s="67">
        <f>SUM(BV35:BW35)</f>
        <v>-5.9174262973215264</v>
      </c>
      <c r="BZ35" s="24" t="str">
        <f>BD35</f>
        <v>All occupations</v>
      </c>
      <c r="CA35" s="67">
        <f>SUM(CA8:CA33)</f>
        <v>619.62458595785404</v>
      </c>
      <c r="CB35" s="67">
        <f t="shared" ref="CB35:CE35" si="90">SUM(CB8:CB33)</f>
        <v>590.121546763428</v>
      </c>
      <c r="CC35" s="67">
        <f t="shared" si="90"/>
        <v>549.05243077829709</v>
      </c>
      <c r="CD35" s="67">
        <f t="shared" si="90"/>
        <v>484.22035662759083</v>
      </c>
      <c r="CE35" s="67">
        <f t="shared" si="90"/>
        <v>299.12853497014675</v>
      </c>
      <c r="CF35" s="69"/>
      <c r="CG35" s="67">
        <f t="shared" ref="CG35" si="91">CE35-CC35</f>
        <v>-249.92389580815035</v>
      </c>
      <c r="CH35" s="67">
        <f>SUM(CH8:CH33)</f>
        <v>149.86474802165816</v>
      </c>
      <c r="CI35" s="67">
        <f>SUM(CG35:CH35)</f>
        <v>-100.05914778649219</v>
      </c>
      <c r="CK35" s="24" t="str">
        <f>BO35</f>
        <v>All occupations</v>
      </c>
      <c r="CL35" s="67">
        <f>SUM(CL8:CL33)</f>
        <v>265.49160619947628</v>
      </c>
      <c r="CM35" s="67">
        <f t="shared" ref="CM35:CP35" si="92">SUM(CM8:CM33)</f>
        <v>226.31041262982313</v>
      </c>
      <c r="CN35" s="67">
        <f t="shared" si="92"/>
        <v>145.30642000179199</v>
      </c>
      <c r="CO35" s="67">
        <f t="shared" si="92"/>
        <v>117.63375998892776</v>
      </c>
      <c r="CP35" s="67">
        <f t="shared" si="92"/>
        <v>60.881204675884348</v>
      </c>
      <c r="CQ35" s="69"/>
      <c r="CR35" s="67">
        <f t="shared" ref="CR35" si="93">CP35-CN35</f>
        <v>-84.425215325907644</v>
      </c>
      <c r="CS35" s="67">
        <f>SUM(CS8:CS33)</f>
        <v>30.201329875264484</v>
      </c>
      <c r="CT35" s="67">
        <f>SUM(CR35:CS35)</f>
        <v>-54.223885450643159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London Enterprise Panel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London Enterprise Panel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London Enterprise Panel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London Enterprise Panel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London Enterprise Panel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London Enterprise Panel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London Enterprise Panel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London Enterprise Panel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London Enterprise Panel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8.4369090457092053</v>
      </c>
      <c r="C45" s="18">
        <f t="shared" si="104"/>
        <v>9.2528620124207972</v>
      </c>
      <c r="D45" s="18">
        <f t="shared" si="104"/>
        <v>8.9434287205015828</v>
      </c>
      <c r="E45" s="18">
        <f t="shared" si="104"/>
        <v>8.7223743497051629</v>
      </c>
      <c r="F45" s="18">
        <f t="shared" si="104"/>
        <v>9.2636135178931873</v>
      </c>
      <c r="H45" s="68">
        <f t="shared" ref="H45:H70" si="105">IF(D8&gt;0,(H8/D8)*100,0)</f>
        <v>112.28819740553327</v>
      </c>
      <c r="I45" s="69">
        <f t="shared" ref="I45:I70" si="106">IF(D8&gt;0,I8/D8*100,0)</f>
        <v>82.769347463691076</v>
      </c>
      <c r="J45" s="69">
        <f t="shared" ref="J45:J70" si="107">IF(D8&gt;0,(J8/D8)*100,0)</f>
        <v>195.05754486922436</v>
      </c>
      <c r="L45" t="str">
        <f>A45</f>
        <v>11 Corporate managers and directors</v>
      </c>
      <c r="M45" s="18">
        <f t="shared" ref="M45:Q54" si="108">M8/M$35*100</f>
        <v>8.8975429573655589</v>
      </c>
      <c r="N45" s="18">
        <f t="shared" si="108"/>
        <v>9.6283825430611163</v>
      </c>
      <c r="O45" s="18">
        <f t="shared" si="108"/>
        <v>9.5706084426036373</v>
      </c>
      <c r="P45" s="18">
        <f t="shared" si="108"/>
        <v>8.9555881457262121</v>
      </c>
      <c r="Q45" s="18">
        <f t="shared" si="108"/>
        <v>9.2894811673377422</v>
      </c>
      <c r="S45" s="68">
        <f t="shared" ref="S45:S70" si="109">IF(O8&gt;0,(S8/O8)*100,0)</f>
        <v>98.689310806985191</v>
      </c>
      <c r="T45" s="69">
        <f t="shared" ref="T45:T70" si="110">IF(O8&gt;0,T8/O8*100,0)</f>
        <v>77.752888507801558</v>
      </c>
      <c r="U45" s="69">
        <f t="shared" ref="U45:U70" si="111">IF(O8&gt;0,(U8/O8)*100,0)</f>
        <v>176.44219931478676</v>
      </c>
      <c r="W45" t="str">
        <f>A45</f>
        <v>11 Corporate managers and directors</v>
      </c>
      <c r="X45" s="18">
        <f t="shared" ref="X45:AB54" si="112">X8/X$35*100</f>
        <v>10.464176202119479</v>
      </c>
      <c r="Y45" s="18">
        <f t="shared" si="112"/>
        <v>11.472674015294915</v>
      </c>
      <c r="Z45" s="18">
        <f t="shared" si="112"/>
        <v>11.039644033097133</v>
      </c>
      <c r="AA45" s="18">
        <f t="shared" si="112"/>
        <v>10.009951760309699</v>
      </c>
      <c r="AB45" s="18">
        <f t="shared" si="112"/>
        <v>9.8815320453044162</v>
      </c>
      <c r="AD45" s="68">
        <f t="shared" ref="AD45:AD70" si="113">IF(Z8&gt;0,(AD8/Z8)*100,0)</f>
        <v>-18.969710302696011</v>
      </c>
      <c r="AE45" s="69">
        <f t="shared" ref="AE45:AE70" si="114">IF(Z8&gt;0,AE8/Z8*100,0)</f>
        <v>50.429576077718586</v>
      </c>
      <c r="AF45" s="69">
        <f t="shared" ref="AF45:AF70" si="115">IF(Z8&gt;0,(AF8/Z8)*100,0)</f>
        <v>31.459865775022571</v>
      </c>
      <c r="AH45" t="str">
        <f>L45</f>
        <v>11 Corporate managers and directors</v>
      </c>
      <c r="AI45" s="18">
        <f t="shared" ref="AI45:AM54" si="116">AI8/AI$35*100</f>
        <v>6.8442224810360743</v>
      </c>
      <c r="AJ45" s="18">
        <f t="shared" si="116"/>
        <v>7.5784039799612772</v>
      </c>
      <c r="AK45" s="18">
        <f t="shared" si="116"/>
        <v>7.4691621006167077</v>
      </c>
      <c r="AL45" s="18">
        <f t="shared" si="116"/>
        <v>6.7577285083628382</v>
      </c>
      <c r="AM45" s="18">
        <f t="shared" si="116"/>
        <v>6.3902107296548802</v>
      </c>
      <c r="AO45" s="68">
        <f t="shared" ref="AO45:AO70" si="117">IF(AK8&gt;0,(AO8/AK8)*100,0)</f>
        <v>-20.643974865679041</v>
      </c>
      <c r="AP45" s="69">
        <f t="shared" ref="AP45:AP70" si="118">IF(AK8&gt;0,AP8/AK8*100,0)</f>
        <v>44.768955230868599</v>
      </c>
      <c r="AQ45" s="69">
        <f t="shared" ref="AQ45:AQ70" si="119">IF(AK8&gt;0,(AQ8/AK8)*100,0)</f>
        <v>24.124980365189561</v>
      </c>
      <c r="AS45" t="str">
        <f>W45</f>
        <v>11 Corporate managers and directors</v>
      </c>
      <c r="AT45" s="18">
        <f t="shared" ref="AT45:AX54" si="120">AT8/AT$35*100</f>
        <v>10.945179064070935</v>
      </c>
      <c r="AU45" s="18">
        <f t="shared" si="120"/>
        <v>11.651371650455431</v>
      </c>
      <c r="AV45" s="18">
        <f t="shared" si="120"/>
        <v>11.354803886758715</v>
      </c>
      <c r="AW45" s="18">
        <f t="shared" si="120"/>
        <v>9.7664905760534406</v>
      </c>
      <c r="AX45" s="18">
        <f t="shared" si="120"/>
        <v>8.842993749348139</v>
      </c>
      <c r="AZ45" s="68">
        <f t="shared" ref="AZ45:AZ70" si="121">IF(AV8&gt;0,(AZ8/AV8)*100,0)</f>
        <v>-23.625190701580223</v>
      </c>
      <c r="BA45" s="69">
        <f t="shared" ref="BA45:BA70" si="122">IF(AV8&gt;0,BA8/AV8*100,0)</f>
        <v>45.171021996373021</v>
      </c>
      <c r="BB45" s="69">
        <f t="shared" ref="BB45:BB70" si="123">IF(AV8&gt;0,(BB8/AV8)*100,0)</f>
        <v>21.545831294792801</v>
      </c>
      <c r="BD45" t="str">
        <f>AH45</f>
        <v>11 Corporate managers and directors</v>
      </c>
      <c r="BE45" s="18">
        <f t="shared" ref="BE45:BI54" si="124">BE8/BE$35*100</f>
        <v>6.6574685362894268</v>
      </c>
      <c r="BF45" s="18">
        <f t="shared" si="124"/>
        <v>7.168680951082453</v>
      </c>
      <c r="BG45" s="18">
        <f t="shared" si="124"/>
        <v>7.4420040029328725</v>
      </c>
      <c r="BH45" s="18">
        <f t="shared" si="124"/>
        <v>6.0818819398459416</v>
      </c>
      <c r="BI45" s="18">
        <f t="shared" si="124"/>
        <v>5.6136646072953971</v>
      </c>
      <c r="BK45" s="68">
        <f t="shared" ref="BK45:BK70" si="125">IF(BG8&gt;0,(BK8/BG8)*100,0)</f>
        <v>-47.591103785683728</v>
      </c>
      <c r="BL45" s="69">
        <f t="shared" ref="BL45:BL70" si="126">IF(BG8&gt;0,BL8/BG8*100,0)</f>
        <v>28.376683700485255</v>
      </c>
      <c r="BM45" s="69">
        <f t="shared" ref="BM45:BM70" si="127">IF(BG8&gt;0,(BM8/BG8)*100,0)</f>
        <v>-19.214420085198469</v>
      </c>
      <c r="BO45" t="str">
        <f>AS45</f>
        <v>11 Corporate managers and directors</v>
      </c>
      <c r="BP45" s="18">
        <f t="shared" ref="BP45:BT54" si="128">BP8/BP$35*100</f>
        <v>5.6857707284465961</v>
      </c>
      <c r="BQ45" s="18">
        <f t="shared" si="128"/>
        <v>6.1886065653757454</v>
      </c>
      <c r="BR45" s="18">
        <f t="shared" si="128"/>
        <v>6.1052032402695806</v>
      </c>
      <c r="BS45" s="18">
        <f t="shared" si="128"/>
        <v>5.0122380620457063</v>
      </c>
      <c r="BT45" s="18">
        <f t="shared" si="128"/>
        <v>3.3973126222136005</v>
      </c>
      <c r="BV45" s="68">
        <f t="shared" ref="BV45:BV70" si="129">IF(BR8&gt;0,(BV8/BR8)*100,0)</f>
        <v>-63.711404448482611</v>
      </c>
      <c r="BW45" s="69">
        <f t="shared" ref="BW45:BW70" si="130">IF(BR8&gt;0,BW8/BR8*100,0)</f>
        <v>25.081006634176855</v>
      </c>
      <c r="BX45" s="69">
        <f t="shared" ref="BX45:BX70" si="131">IF(BR8&gt;0,(BX8/BR8)*100,0)</f>
        <v>-38.630397814305759</v>
      </c>
      <c r="BZ45" t="str">
        <f>BD45</f>
        <v>11 Corporate managers and directors</v>
      </c>
      <c r="CA45" s="18">
        <f t="shared" ref="CA45:CE54" si="132">CA8/CA$35*100</f>
        <v>5.5581000316248605</v>
      </c>
      <c r="CB45" s="18">
        <f t="shared" si="132"/>
        <v>6.3170894431775997</v>
      </c>
      <c r="CC45" s="18">
        <f t="shared" si="132"/>
        <v>6.6027668372133403</v>
      </c>
      <c r="CD45" s="18">
        <f t="shared" si="132"/>
        <v>6.5986079605832666</v>
      </c>
      <c r="CE45" s="18">
        <f t="shared" si="132"/>
        <v>6.3229410132656332</v>
      </c>
      <c r="CG45" s="68">
        <f t="shared" ref="CG45:CG70" si="133">IF(CC8&gt;0,(CG8/CC8)*100,0)</f>
        <v>-47.828034995117044</v>
      </c>
      <c r="CH45" s="69">
        <f t="shared" ref="CH45:CH70" si="134">IF(CC8&gt;0,CH8/CC8*100,0)</f>
        <v>28.735067839745053</v>
      </c>
      <c r="CI45" s="69">
        <f t="shared" ref="CI45:CI70" si="135">IF(CC8&gt;0,(CI8/CC8)*100,0)</f>
        <v>-19.092967155371994</v>
      </c>
      <c r="CK45" t="str">
        <f>BO45</f>
        <v>11 Corporate managers and directors</v>
      </c>
      <c r="CL45" s="18">
        <f t="shared" ref="CL45:CP54" si="136">CL8/CL$35*100</f>
        <v>2.6051504007115587</v>
      </c>
      <c r="CM45" s="18">
        <f t="shared" si="136"/>
        <v>3.0990020663037812</v>
      </c>
      <c r="CN45" s="18">
        <f t="shared" si="136"/>
        <v>3.3001377027232914</v>
      </c>
      <c r="CO45" s="18">
        <f t="shared" si="136"/>
        <v>3.1281646422984588</v>
      </c>
      <c r="CP45" s="18">
        <f t="shared" si="136"/>
        <v>4.6809238973385057</v>
      </c>
      <c r="CR45" s="68">
        <f t="shared" ref="CR45:CR70" si="137">IF(CN8&gt;0,(CR8/CN8)*100,0)</f>
        <v>-40.571064243431678</v>
      </c>
      <c r="CS45" s="69">
        <f t="shared" ref="CS45:CS70" si="138">IF(CN8&gt;0,CS8/CN8*100,0)</f>
        <v>22.069233550767521</v>
      </c>
      <c r="CT45" s="69">
        <f t="shared" ref="CT45:CT70" si="139">IF(CN8&gt;0,(CT8/CN8)*100,0)</f>
        <v>-18.501830692664161</v>
      </c>
    </row>
    <row r="46" spans="1:98" x14ac:dyDescent="0.2">
      <c r="A46" t="str">
        <f t="shared" si="103"/>
        <v>12 Other managers and proprietors</v>
      </c>
      <c r="B46" s="18">
        <f t="shared" si="104"/>
        <v>2.9759894996652183</v>
      </c>
      <c r="C46" s="18">
        <f t="shared" si="104"/>
        <v>3.0500535040678916</v>
      </c>
      <c r="D46" s="18">
        <f t="shared" si="104"/>
        <v>2.8308260599467392</v>
      </c>
      <c r="E46" s="18">
        <f t="shared" si="104"/>
        <v>3.8624856515031967</v>
      </c>
      <c r="F46" s="18">
        <f t="shared" si="104"/>
        <v>4.6768743057717597</v>
      </c>
      <c r="H46" s="68">
        <f t="shared" si="105"/>
        <v>238.60392239426585</v>
      </c>
      <c r="I46" s="69">
        <f t="shared" si="106"/>
        <v>133.00923715994145</v>
      </c>
      <c r="J46" s="69">
        <f t="shared" si="107"/>
        <v>371.6131595542073</v>
      </c>
      <c r="L46" t="str">
        <f t="shared" ref="L46:L69" si="140">A46</f>
        <v>12 Other managers and proprietors</v>
      </c>
      <c r="M46" s="18">
        <f t="shared" si="108"/>
        <v>3.2781762676826225</v>
      </c>
      <c r="N46" s="18">
        <f t="shared" si="108"/>
        <v>3.2556335319702341</v>
      </c>
      <c r="O46" s="18">
        <f t="shared" si="108"/>
        <v>3.2004735026711382</v>
      </c>
      <c r="P46" s="18">
        <f t="shared" si="108"/>
        <v>3.9901891647964893</v>
      </c>
      <c r="Q46" s="18">
        <f t="shared" si="108"/>
        <v>4.4474478898828478</v>
      </c>
      <c r="S46" s="68">
        <f t="shared" si="109"/>
        <v>184.45870299726548</v>
      </c>
      <c r="T46" s="69">
        <f t="shared" si="110"/>
        <v>115.84375088688206</v>
      </c>
      <c r="U46" s="69">
        <f t="shared" si="111"/>
        <v>300.30245388414755</v>
      </c>
      <c r="W46" t="str">
        <f t="shared" ref="W46:W69" si="141">A46</f>
        <v>12 Other managers and proprietors</v>
      </c>
      <c r="X46" s="18">
        <f t="shared" si="112"/>
        <v>3.7004496303610392</v>
      </c>
      <c r="Y46" s="18">
        <f t="shared" si="112"/>
        <v>3.6678462186721448</v>
      </c>
      <c r="Z46" s="18">
        <f t="shared" si="112"/>
        <v>3.579639728146526</v>
      </c>
      <c r="AA46" s="18">
        <f t="shared" si="112"/>
        <v>4.4191747744132011</v>
      </c>
      <c r="AB46" s="18">
        <f t="shared" si="112"/>
        <v>4.8311011765869916</v>
      </c>
      <c r="AD46" s="68">
        <f t="shared" si="113"/>
        <v>22.175743827025403</v>
      </c>
      <c r="AE46" s="69">
        <f t="shared" si="114"/>
        <v>75.511968259209283</v>
      </c>
      <c r="AF46" s="69">
        <f t="shared" si="115"/>
        <v>97.687712086234697</v>
      </c>
      <c r="AH46" t="str">
        <f t="shared" ref="AH46:AH69" si="142">L46</f>
        <v>12 Other managers and proprietors</v>
      </c>
      <c r="AI46" s="18">
        <f t="shared" si="116"/>
        <v>3.2809601321723578</v>
      </c>
      <c r="AJ46" s="18">
        <f t="shared" si="116"/>
        <v>3.5998729726987024</v>
      </c>
      <c r="AK46" s="18">
        <f t="shared" si="116"/>
        <v>3.5488288144675466</v>
      </c>
      <c r="AL46" s="18">
        <f t="shared" si="116"/>
        <v>4.2246037455587864</v>
      </c>
      <c r="AM46" s="18">
        <f t="shared" si="116"/>
        <v>4.2851145062158862</v>
      </c>
      <c r="AO46" s="68">
        <f t="shared" si="117"/>
        <v>11.998960523791526</v>
      </c>
      <c r="AP46" s="69">
        <f t="shared" si="118"/>
        <v>70.20611171182648</v>
      </c>
      <c r="AQ46" s="69">
        <f t="shared" si="119"/>
        <v>82.205072235618005</v>
      </c>
      <c r="AS46" t="str">
        <f t="shared" ref="AS46:AS69" si="143">W46</f>
        <v>12 Other managers and proprietors</v>
      </c>
      <c r="AT46" s="18">
        <f t="shared" si="120"/>
        <v>4.857666210041967</v>
      </c>
      <c r="AU46" s="18">
        <f t="shared" si="120"/>
        <v>4.9032169076583436</v>
      </c>
      <c r="AV46" s="18">
        <f t="shared" si="120"/>
        <v>4.7628652335968944</v>
      </c>
      <c r="AW46" s="18">
        <f t="shared" si="120"/>
        <v>5.7442573206906653</v>
      </c>
      <c r="AX46" s="18">
        <f t="shared" si="120"/>
        <v>5.5749883225221026</v>
      </c>
      <c r="AZ46" s="68">
        <f t="shared" si="121"/>
        <v>14.790547528831526</v>
      </c>
      <c r="BA46" s="69">
        <f t="shared" si="122"/>
        <v>71.150843875940495</v>
      </c>
      <c r="BB46" s="69">
        <f t="shared" si="123"/>
        <v>85.94139140477202</v>
      </c>
      <c r="BD46" t="str">
        <f t="shared" ref="BD46:BD69" si="144">AH46</f>
        <v>12 Other managers and proprietors</v>
      </c>
      <c r="BE46" s="18">
        <f t="shared" si="124"/>
        <v>3.0896211260353224</v>
      </c>
      <c r="BF46" s="18">
        <f t="shared" si="124"/>
        <v>2.8986679109601767</v>
      </c>
      <c r="BG46" s="18">
        <f t="shared" si="124"/>
        <v>2.9624907737747637</v>
      </c>
      <c r="BH46" s="18">
        <f t="shared" si="124"/>
        <v>3.1884552341669608</v>
      </c>
      <c r="BI46" s="18">
        <f t="shared" si="124"/>
        <v>2.9501986486342022</v>
      </c>
      <c r="BK46" s="68">
        <f t="shared" si="125"/>
        <v>-30.810099853100304</v>
      </c>
      <c r="BL46" s="69">
        <f t="shared" si="126"/>
        <v>39.316594667410733</v>
      </c>
      <c r="BM46" s="69">
        <f t="shared" si="127"/>
        <v>8.5064948143104289</v>
      </c>
      <c r="BO46" t="str">
        <f t="shared" ref="BO46:BO69" si="145">AS46</f>
        <v>12 Other managers and proprietors</v>
      </c>
      <c r="BP46" s="18">
        <f t="shared" si="128"/>
        <v>2.9009670559023513</v>
      </c>
      <c r="BQ46" s="18">
        <f t="shared" si="128"/>
        <v>2.9494909942454939</v>
      </c>
      <c r="BR46" s="18">
        <f t="shared" si="128"/>
        <v>2.8891512589355508</v>
      </c>
      <c r="BS46" s="18">
        <f t="shared" si="128"/>
        <v>3.449446078886746</v>
      </c>
      <c r="BT46" s="18">
        <f t="shared" si="128"/>
        <v>3.0706652592616841</v>
      </c>
      <c r="BV46" s="68">
        <f t="shared" si="129"/>
        <v>-30.689829096880882</v>
      </c>
      <c r="BW46" s="69">
        <f t="shared" si="130"/>
        <v>44.292163450318526</v>
      </c>
      <c r="BX46" s="69">
        <f t="shared" si="131"/>
        <v>13.602334353437639</v>
      </c>
      <c r="BZ46" t="str">
        <f t="shared" ref="BZ46:BZ69" si="146">BD46</f>
        <v>12 Other managers and proprietors</v>
      </c>
      <c r="CA46" s="18">
        <f t="shared" si="132"/>
        <v>3.0417371525519479</v>
      </c>
      <c r="CB46" s="18">
        <f t="shared" si="132"/>
        <v>3.2187690683752654</v>
      </c>
      <c r="CC46" s="18">
        <f t="shared" si="132"/>
        <v>3.1013466576203625</v>
      </c>
      <c r="CD46" s="18">
        <f t="shared" si="132"/>
        <v>3.7144664564157748</v>
      </c>
      <c r="CE46" s="18">
        <f t="shared" si="132"/>
        <v>3.507925959392836</v>
      </c>
      <c r="CG46" s="68">
        <f t="shared" si="133"/>
        <v>-38.376816466810446</v>
      </c>
      <c r="CH46" s="69">
        <f t="shared" si="134"/>
        <v>35.972943528030015</v>
      </c>
      <c r="CI46" s="69">
        <f t="shared" si="135"/>
        <v>-2.4038729387804332</v>
      </c>
      <c r="CK46" t="str">
        <f t="shared" ref="CK46:CK69" si="147">BO46</f>
        <v>12 Other managers and proprietors</v>
      </c>
      <c r="CL46" s="18">
        <f t="shared" si="136"/>
        <v>2.6799392835633071</v>
      </c>
      <c r="CM46" s="18">
        <f t="shared" si="136"/>
        <v>2.7320086053353303</v>
      </c>
      <c r="CN46" s="18">
        <f t="shared" si="136"/>
        <v>2.7633416909770183</v>
      </c>
      <c r="CO46" s="18">
        <f t="shared" si="136"/>
        <v>3.7172873773238608</v>
      </c>
      <c r="CP46" s="18">
        <f t="shared" si="136"/>
        <v>4.0290572527142396</v>
      </c>
      <c r="CR46" s="68">
        <f t="shared" si="137"/>
        <v>-38.910399671042669</v>
      </c>
      <c r="CS46" s="69">
        <f t="shared" si="138"/>
        <v>29.902861946726446</v>
      </c>
      <c r="CT46" s="69">
        <f t="shared" si="139"/>
        <v>-9.0075377243162222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16.52581798431558</v>
      </c>
      <c r="C47" s="18">
        <f t="shared" si="104"/>
        <v>16.889211882238016</v>
      </c>
      <c r="D47" s="18">
        <f t="shared" si="104"/>
        <v>16.53854951490365</v>
      </c>
      <c r="E47" s="18">
        <f t="shared" si="104"/>
        <v>16.293693591562356</v>
      </c>
      <c r="F47" s="18">
        <f t="shared" si="104"/>
        <v>15.112249142568897</v>
      </c>
      <c r="H47" s="68">
        <f t="shared" si="105"/>
        <v>87.275583341054073</v>
      </c>
      <c r="I47" s="69">
        <f t="shared" si="106"/>
        <v>57.277330203570777</v>
      </c>
      <c r="J47" s="69">
        <f t="shared" si="107"/>
        <v>144.55291354462483</v>
      </c>
      <c r="L47" t="str">
        <f t="shared" si="140"/>
        <v>21 Science, research, engineering and technology professionals</v>
      </c>
      <c r="M47" s="18">
        <f t="shared" si="108"/>
        <v>9.6457133073251935</v>
      </c>
      <c r="N47" s="18">
        <f t="shared" si="108"/>
        <v>10.502238673268449</v>
      </c>
      <c r="O47" s="18">
        <f t="shared" si="108"/>
        <v>10.499508890402996</v>
      </c>
      <c r="P47" s="18">
        <f t="shared" si="108"/>
        <v>10.863614640173749</v>
      </c>
      <c r="Q47" s="18">
        <f t="shared" si="108"/>
        <v>10.609504849252561</v>
      </c>
      <c r="S47" s="68">
        <f t="shared" si="109"/>
        <v>106.84676031505383</v>
      </c>
      <c r="T47" s="69">
        <f t="shared" si="110"/>
        <v>62.832162218200338</v>
      </c>
      <c r="U47" s="69">
        <f t="shared" si="111"/>
        <v>169.67892253325417</v>
      </c>
      <c r="W47" t="str">
        <f t="shared" si="141"/>
        <v>21 Science, research, engineering and technology professionals</v>
      </c>
      <c r="X47" s="18">
        <f t="shared" si="112"/>
        <v>9.1460684333793498</v>
      </c>
      <c r="Y47" s="18">
        <f t="shared" si="112"/>
        <v>9.3432439706465278</v>
      </c>
      <c r="Z47" s="18">
        <f t="shared" si="112"/>
        <v>9.2550710608106161</v>
      </c>
      <c r="AA47" s="18">
        <f t="shared" si="112"/>
        <v>8.845138934795532</v>
      </c>
      <c r="AB47" s="18">
        <f t="shared" si="112"/>
        <v>7.7475314285862202</v>
      </c>
      <c r="AD47" s="68">
        <f t="shared" si="113"/>
        <v>-24.218749532890886</v>
      </c>
      <c r="AE47" s="69">
        <f t="shared" si="114"/>
        <v>36.685875839797468</v>
      </c>
      <c r="AF47" s="69">
        <f t="shared" si="115"/>
        <v>12.467126306906584</v>
      </c>
      <c r="AH47" t="str">
        <f t="shared" si="142"/>
        <v>21 Science, research, engineering and technology professionals</v>
      </c>
      <c r="AI47" s="18">
        <f t="shared" si="116"/>
        <v>3.9174570084800595</v>
      </c>
      <c r="AJ47" s="18">
        <f t="shared" si="116"/>
        <v>4.362425525181723</v>
      </c>
      <c r="AK47" s="18">
        <f t="shared" si="116"/>
        <v>4.4586787160819723</v>
      </c>
      <c r="AL47" s="18">
        <f t="shared" si="116"/>
        <v>4.6572222778428731</v>
      </c>
      <c r="AM47" s="18">
        <f t="shared" si="116"/>
        <v>4.3328804221436403</v>
      </c>
      <c r="AO47" s="68">
        <f t="shared" si="117"/>
        <v>-9.862162293082994</v>
      </c>
      <c r="AP47" s="69">
        <f t="shared" si="118"/>
        <v>38.86869262542492</v>
      </c>
      <c r="AQ47" s="69">
        <f t="shared" si="119"/>
        <v>29.006530332341928</v>
      </c>
      <c r="AS47" t="str">
        <f t="shared" si="143"/>
        <v>21 Science, research, engineering and technology professionals</v>
      </c>
      <c r="AT47" s="18">
        <f t="shared" si="120"/>
        <v>7.9125001198051619</v>
      </c>
      <c r="AU47" s="18">
        <f t="shared" si="120"/>
        <v>8.2325378959686066</v>
      </c>
      <c r="AV47" s="18">
        <f t="shared" si="120"/>
        <v>8.1143851457077858</v>
      </c>
      <c r="AW47" s="18">
        <f t="shared" si="120"/>
        <v>7.3668241884940633</v>
      </c>
      <c r="AX47" s="18">
        <f t="shared" si="120"/>
        <v>6.1543727757925337</v>
      </c>
      <c r="AZ47" s="68">
        <f t="shared" si="121"/>
        <v>-25.619577758422068</v>
      </c>
      <c r="BA47" s="69">
        <f t="shared" si="122"/>
        <v>34.947618013289748</v>
      </c>
      <c r="BB47" s="69">
        <f t="shared" si="123"/>
        <v>9.328040254867684</v>
      </c>
      <c r="BD47" t="str">
        <f t="shared" si="144"/>
        <v>21 Science, research, engineering and technology professionals</v>
      </c>
      <c r="BE47" s="18">
        <f t="shared" si="124"/>
        <v>3.0996401677112724</v>
      </c>
      <c r="BF47" s="18">
        <f t="shared" si="124"/>
        <v>2.9880103713824466</v>
      </c>
      <c r="BG47" s="18">
        <f t="shared" si="124"/>
        <v>3.3922957067173876</v>
      </c>
      <c r="BH47" s="18">
        <f t="shared" si="124"/>
        <v>2.6837019575730854</v>
      </c>
      <c r="BI47" s="18">
        <f t="shared" si="124"/>
        <v>2.1584390747756377</v>
      </c>
      <c r="BK47" s="68">
        <f t="shared" si="125"/>
        <v>-55.792643851943311</v>
      </c>
      <c r="BL47" s="69">
        <f t="shared" si="126"/>
        <v>18.287256673706786</v>
      </c>
      <c r="BM47" s="69">
        <f t="shared" si="127"/>
        <v>-37.505387178236525</v>
      </c>
      <c r="BO47" t="str">
        <f t="shared" si="145"/>
        <v>21 Science, research, engineering and technology professionals</v>
      </c>
      <c r="BP47" s="18">
        <f t="shared" si="128"/>
        <v>2.6430409549830904</v>
      </c>
      <c r="BQ47" s="18">
        <f t="shared" si="128"/>
        <v>2.8541099333128188</v>
      </c>
      <c r="BR47" s="18">
        <f t="shared" si="128"/>
        <v>2.90343513683362</v>
      </c>
      <c r="BS47" s="18">
        <f t="shared" si="128"/>
        <v>2.7196185135876112</v>
      </c>
      <c r="BT47" s="18">
        <f t="shared" si="128"/>
        <v>2.2501314638293102</v>
      </c>
      <c r="BV47" s="68">
        <f t="shared" si="129"/>
        <v>-49.460546905493075</v>
      </c>
      <c r="BW47" s="69">
        <f t="shared" si="130"/>
        <v>22.886809550776306</v>
      </c>
      <c r="BX47" s="69">
        <f t="shared" si="131"/>
        <v>-26.573737354716769</v>
      </c>
      <c r="BZ47" t="str">
        <f t="shared" si="146"/>
        <v>21 Science, research, engineering and technology professionals</v>
      </c>
      <c r="CA47" s="18">
        <f t="shared" si="132"/>
        <v>2.3506712818840527</v>
      </c>
      <c r="CB47" s="18">
        <f t="shared" si="132"/>
        <v>2.6374466173039206</v>
      </c>
      <c r="CC47" s="18">
        <f t="shared" si="132"/>
        <v>2.7045383855382812</v>
      </c>
      <c r="CD47" s="18">
        <f t="shared" si="132"/>
        <v>2.5474486412146731</v>
      </c>
      <c r="CE47" s="18">
        <f t="shared" si="132"/>
        <v>1.5729497890856652</v>
      </c>
      <c r="CG47" s="68">
        <f t="shared" si="133"/>
        <v>-68.31412277458351</v>
      </c>
      <c r="CH47" s="69">
        <f t="shared" si="134"/>
        <v>17.112963813822386</v>
      </c>
      <c r="CI47" s="69">
        <f t="shared" si="135"/>
        <v>-51.20115896076112</v>
      </c>
      <c r="CK47" t="str">
        <f t="shared" si="147"/>
        <v>21 Science, research, engineering and technology professionals</v>
      </c>
      <c r="CL47" s="18">
        <f t="shared" si="136"/>
        <v>1.3523145686144364</v>
      </c>
      <c r="CM47" s="18">
        <f t="shared" si="136"/>
        <v>1.9182700821087282</v>
      </c>
      <c r="CN47" s="18">
        <f t="shared" si="136"/>
        <v>2.1099045142630084</v>
      </c>
      <c r="CO47" s="18">
        <f t="shared" si="136"/>
        <v>2.9435810300917118</v>
      </c>
      <c r="CP47" s="18">
        <f t="shared" si="136"/>
        <v>4.8795715511679694</v>
      </c>
      <c r="CR47" s="68">
        <f t="shared" si="137"/>
        <v>-3.1014398592613626</v>
      </c>
      <c r="CS47" s="69">
        <f t="shared" si="138"/>
        <v>30.964642936791037</v>
      </c>
      <c r="CT47" s="69">
        <f t="shared" si="139"/>
        <v>27.863203077529676</v>
      </c>
    </row>
    <row r="48" spans="1:98" x14ac:dyDescent="0.2">
      <c r="A48" t="str">
        <f t="shared" si="103"/>
        <v>22 Health professionals</v>
      </c>
      <c r="B48" s="18">
        <f t="shared" si="104"/>
        <v>14.020463676575702</v>
      </c>
      <c r="C48" s="18">
        <f t="shared" si="104"/>
        <v>15.509037762645624</v>
      </c>
      <c r="D48" s="18">
        <f t="shared" si="104"/>
        <v>15.771971214487431</v>
      </c>
      <c r="E48" s="18">
        <f t="shared" si="104"/>
        <v>15.810376333530593</v>
      </c>
      <c r="F48" s="18">
        <f t="shared" si="104"/>
        <v>14.867636593813582</v>
      </c>
      <c r="H48" s="68">
        <f t="shared" si="105"/>
        <v>93.199248585578459</v>
      </c>
      <c r="I48" s="69">
        <f t="shared" si="106"/>
        <v>75.020529080504232</v>
      </c>
      <c r="J48" s="69">
        <f t="shared" si="107"/>
        <v>168.21977766608271</v>
      </c>
      <c r="L48" t="str">
        <f t="shared" si="140"/>
        <v>22 Health professionals</v>
      </c>
      <c r="M48" s="18">
        <f t="shared" si="108"/>
        <v>5.9877432178517651</v>
      </c>
      <c r="N48" s="18">
        <f t="shared" si="108"/>
        <v>6.2592969970446832</v>
      </c>
      <c r="O48" s="18">
        <f t="shared" si="108"/>
        <v>6.0918118832190533</v>
      </c>
      <c r="P48" s="18">
        <f t="shared" si="108"/>
        <v>5.865342626511719</v>
      </c>
      <c r="Q48" s="18">
        <f t="shared" si="108"/>
        <v>5.2788370627913483</v>
      </c>
      <c r="S48" s="68">
        <f t="shared" si="109"/>
        <v>77.383968441351229</v>
      </c>
      <c r="T48" s="69">
        <f t="shared" si="110"/>
        <v>77.368800752400475</v>
      </c>
      <c r="U48" s="69">
        <f t="shared" si="111"/>
        <v>154.7527691937517</v>
      </c>
      <c r="W48" t="str">
        <f t="shared" si="141"/>
        <v>22 Health professionals</v>
      </c>
      <c r="X48" s="18">
        <f t="shared" si="112"/>
        <v>6.1155233524613299</v>
      </c>
      <c r="Y48" s="18">
        <f t="shared" si="112"/>
        <v>6.5716949781753655</v>
      </c>
      <c r="Z48" s="18">
        <f t="shared" si="112"/>
        <v>6.2687400457662008</v>
      </c>
      <c r="AA48" s="18">
        <f t="shared" si="112"/>
        <v>6.1878004822230892</v>
      </c>
      <c r="AB48" s="18">
        <f t="shared" si="112"/>
        <v>5.3988122384551902</v>
      </c>
      <c r="AD48" s="68">
        <f t="shared" si="113"/>
        <v>-22.035635861672699</v>
      </c>
      <c r="AE48" s="69">
        <f t="shared" si="114"/>
        <v>52.129451285121441</v>
      </c>
      <c r="AF48" s="69">
        <f t="shared" si="115"/>
        <v>30.093815423448746</v>
      </c>
      <c r="AH48" t="str">
        <f t="shared" si="142"/>
        <v>22 Health professionals</v>
      </c>
      <c r="AI48" s="18">
        <f t="shared" si="116"/>
        <v>12.96512874347494</v>
      </c>
      <c r="AJ48" s="18">
        <f t="shared" si="116"/>
        <v>10.259693952341259</v>
      </c>
      <c r="AK48" s="18">
        <f t="shared" si="116"/>
        <v>8.6950000676070456</v>
      </c>
      <c r="AL48" s="18">
        <f t="shared" si="116"/>
        <v>5.3342938500501527</v>
      </c>
      <c r="AM48" s="18">
        <f t="shared" si="116"/>
        <v>2.0677944565358453</v>
      </c>
      <c r="AO48" s="68">
        <f t="shared" si="117"/>
        <v>-77.941580685831582</v>
      </c>
      <c r="AP48" s="69">
        <f t="shared" si="118"/>
        <v>19.528833016885315</v>
      </c>
      <c r="AQ48" s="69">
        <f t="shared" si="119"/>
        <v>-58.412747668946267</v>
      </c>
      <c r="AS48" t="str">
        <f t="shared" si="143"/>
        <v>22 Health professionals</v>
      </c>
      <c r="AT48" s="18">
        <f t="shared" si="120"/>
        <v>1.9893382166290325</v>
      </c>
      <c r="AU48" s="18">
        <f t="shared" si="120"/>
        <v>2.0586825197544774</v>
      </c>
      <c r="AV48" s="18">
        <f t="shared" si="120"/>
        <v>2.1365636438373596</v>
      </c>
      <c r="AW48" s="18">
        <f t="shared" si="120"/>
        <v>2.0894579561246664</v>
      </c>
      <c r="AX48" s="18">
        <f t="shared" si="120"/>
        <v>1.9110142397355474</v>
      </c>
      <c r="AZ48" s="68">
        <f t="shared" si="121"/>
        <v>-12.284054781010852</v>
      </c>
      <c r="BA48" s="69">
        <f t="shared" si="122"/>
        <v>48.125399396522099</v>
      </c>
      <c r="BB48" s="69">
        <f t="shared" si="123"/>
        <v>35.841344615511247</v>
      </c>
      <c r="BD48" t="str">
        <f t="shared" si="144"/>
        <v>22 Health professionals</v>
      </c>
      <c r="BE48" s="18">
        <f t="shared" si="124"/>
        <v>2.4207554265195217</v>
      </c>
      <c r="BF48" s="18">
        <f t="shared" si="124"/>
        <v>3.0680502184407361</v>
      </c>
      <c r="BG48" s="18">
        <f t="shared" si="124"/>
        <v>2.694028768759225</v>
      </c>
      <c r="BH48" s="18">
        <f t="shared" si="124"/>
        <v>3.298974394728698</v>
      </c>
      <c r="BI48" s="18">
        <f t="shared" si="124"/>
        <v>3.5542202843217319</v>
      </c>
      <c r="BK48" s="68">
        <f t="shared" si="125"/>
        <v>-8.3377396450739152</v>
      </c>
      <c r="BL48" s="69">
        <f t="shared" si="126"/>
        <v>52.681896480630442</v>
      </c>
      <c r="BM48" s="69">
        <f t="shared" si="127"/>
        <v>44.344156835556532</v>
      </c>
      <c r="BO48" t="str">
        <f t="shared" si="145"/>
        <v>22 Health professionals</v>
      </c>
      <c r="BP48" s="18">
        <f t="shared" si="128"/>
        <v>1.6762117385067394</v>
      </c>
      <c r="BQ48" s="18">
        <f t="shared" si="128"/>
        <v>1.8332133431935289</v>
      </c>
      <c r="BR48" s="18">
        <f t="shared" si="128"/>
        <v>1.8722122840198461</v>
      </c>
      <c r="BS48" s="18">
        <f t="shared" si="128"/>
        <v>1.9365924136976471</v>
      </c>
      <c r="BT48" s="18">
        <f t="shared" si="128"/>
        <v>1.7209955695858565</v>
      </c>
      <c r="BV48" s="68">
        <f t="shared" si="129"/>
        <v>-40.054106798005236</v>
      </c>
      <c r="BW48" s="69">
        <f t="shared" si="130"/>
        <v>35.944089612602191</v>
      </c>
      <c r="BX48" s="69">
        <f t="shared" si="131"/>
        <v>-4.1100171854030405</v>
      </c>
      <c r="BZ48" t="str">
        <f t="shared" si="146"/>
        <v>22 Health professionals</v>
      </c>
      <c r="CA48" s="18">
        <f t="shared" si="132"/>
        <v>1.4568131199252694</v>
      </c>
      <c r="CB48" s="18">
        <f t="shared" si="132"/>
        <v>1.6803688895762261</v>
      </c>
      <c r="CC48" s="18">
        <f t="shared" si="132"/>
        <v>1.6220836433219112</v>
      </c>
      <c r="CD48" s="18">
        <f t="shared" si="132"/>
        <v>1.8103961982844177</v>
      </c>
      <c r="CE48" s="18">
        <f t="shared" si="132"/>
        <v>1.5767204560718042</v>
      </c>
      <c r="CG48" s="68">
        <f t="shared" si="133"/>
        <v>-47.042742954126254</v>
      </c>
      <c r="CH48" s="69">
        <f t="shared" si="134"/>
        <v>31.550121905637575</v>
      </c>
      <c r="CI48" s="69">
        <f t="shared" si="135"/>
        <v>-15.492621048488683</v>
      </c>
      <c r="CK48" t="str">
        <f t="shared" si="147"/>
        <v>22 Health professionals</v>
      </c>
      <c r="CL48" s="18">
        <f t="shared" si="136"/>
        <v>0.43394930584922248</v>
      </c>
      <c r="CM48" s="18">
        <f t="shared" si="136"/>
        <v>0.61421441327766246</v>
      </c>
      <c r="CN48" s="18">
        <f t="shared" si="136"/>
        <v>0.68502199268568897</v>
      </c>
      <c r="CO48" s="18">
        <f t="shared" si="136"/>
        <v>1.1327564630912947</v>
      </c>
      <c r="CP48" s="18">
        <f t="shared" si="136"/>
        <v>2.3296462229200401</v>
      </c>
      <c r="CR48" s="68">
        <f t="shared" si="137"/>
        <v>42.489838517432169</v>
      </c>
      <c r="CS48" s="69">
        <f t="shared" si="138"/>
        <v>47.750669228315488</v>
      </c>
      <c r="CT48" s="69">
        <f t="shared" si="139"/>
        <v>90.240507745747649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27.104519016539001</v>
      </c>
      <c r="C49" s="18">
        <f t="shared" si="104"/>
        <v>23.01280730137087</v>
      </c>
      <c r="D49" s="18">
        <f t="shared" si="104"/>
        <v>23.118787828975016</v>
      </c>
      <c r="E49" s="18">
        <f t="shared" si="104"/>
        <v>19.593849726632481</v>
      </c>
      <c r="F49" s="18">
        <f t="shared" si="104"/>
        <v>16.359445320099095</v>
      </c>
      <c r="H49" s="68">
        <f t="shared" si="105"/>
        <v>45.028376965121929</v>
      </c>
      <c r="I49" s="69">
        <f t="shared" si="106"/>
        <v>62.441915072069222</v>
      </c>
      <c r="J49" s="69">
        <f t="shared" si="107"/>
        <v>107.47029203719116</v>
      </c>
      <c r="L49" t="str">
        <f t="shared" si="140"/>
        <v>23 Teaching and other educational professionals</v>
      </c>
      <c r="M49" s="18">
        <f t="shared" si="108"/>
        <v>19.639901546081273</v>
      </c>
      <c r="N49" s="18">
        <f t="shared" si="108"/>
        <v>16.809804129525908</v>
      </c>
      <c r="O49" s="18">
        <f t="shared" si="108"/>
        <v>16.443881289626965</v>
      </c>
      <c r="P49" s="18">
        <f t="shared" si="108"/>
        <v>13.630069858418844</v>
      </c>
      <c r="Q49" s="18">
        <f t="shared" si="108"/>
        <v>10.681276893587478</v>
      </c>
      <c r="S49" s="68">
        <f t="shared" si="109"/>
        <v>32.966254046221884</v>
      </c>
      <c r="T49" s="69">
        <f t="shared" si="110"/>
        <v>62.358921456208492</v>
      </c>
      <c r="U49" s="69">
        <f t="shared" si="111"/>
        <v>95.325175502430369</v>
      </c>
      <c r="W49" t="str">
        <f t="shared" si="141"/>
        <v>23 Teaching and other educational professionals</v>
      </c>
      <c r="X49" s="18">
        <f t="shared" si="112"/>
        <v>6.6260032231180999</v>
      </c>
      <c r="Y49" s="18">
        <f t="shared" si="112"/>
        <v>5.1184287010124949</v>
      </c>
      <c r="Z49" s="18">
        <f t="shared" si="112"/>
        <v>5.1685762609664749</v>
      </c>
      <c r="AA49" s="18">
        <f t="shared" si="112"/>
        <v>3.9091404114316939</v>
      </c>
      <c r="AB49" s="18">
        <f t="shared" si="112"/>
        <v>2.586753555146545</v>
      </c>
      <c r="AD49" s="68">
        <f t="shared" si="113"/>
        <v>-54.693313178425527</v>
      </c>
      <c r="AE49" s="69">
        <f t="shared" si="114"/>
        <v>34.316607887017895</v>
      </c>
      <c r="AF49" s="69">
        <f t="shared" si="115"/>
        <v>-20.376705291407639</v>
      </c>
      <c r="AH49" t="str">
        <f t="shared" si="142"/>
        <v>23 Teaching and other educational professionals</v>
      </c>
      <c r="AI49" s="18">
        <f t="shared" si="116"/>
        <v>3.583646642311221</v>
      </c>
      <c r="AJ49" s="18">
        <f t="shared" si="116"/>
        <v>2.0919495001450188</v>
      </c>
      <c r="AK49" s="18">
        <f t="shared" si="116"/>
        <v>1.9696911636383274</v>
      </c>
      <c r="AL49" s="18">
        <f t="shared" si="116"/>
        <v>1.5631839074321756</v>
      </c>
      <c r="AM49" s="18">
        <f t="shared" si="116"/>
        <v>1.4818152881518658</v>
      </c>
      <c r="AO49" s="68">
        <f t="shared" si="117"/>
        <v>-30.21974604727929</v>
      </c>
      <c r="AP49" s="69">
        <f t="shared" si="118"/>
        <v>24.788570155531048</v>
      </c>
      <c r="AQ49" s="69">
        <f t="shared" si="119"/>
        <v>-5.4311758917482429</v>
      </c>
      <c r="AS49" t="str">
        <f t="shared" si="143"/>
        <v>23 Teaching and other educational professionals</v>
      </c>
      <c r="AT49" s="18">
        <f t="shared" si="120"/>
        <v>1.3473426511831466</v>
      </c>
      <c r="AU49" s="18">
        <f t="shared" si="120"/>
        <v>1.2709996964732426</v>
      </c>
      <c r="AV49" s="18">
        <f t="shared" si="120"/>
        <v>1.3845760435776515</v>
      </c>
      <c r="AW49" s="18">
        <f t="shared" si="120"/>
        <v>1.3145934437792599</v>
      </c>
      <c r="AX49" s="18">
        <f t="shared" si="120"/>
        <v>1.2529010295672312</v>
      </c>
      <c r="AZ49" s="68">
        <f t="shared" si="121"/>
        <v>-11.257754924574567</v>
      </c>
      <c r="BA49" s="69">
        <f t="shared" si="122"/>
        <v>51.035770656748383</v>
      </c>
      <c r="BB49" s="69">
        <f t="shared" si="123"/>
        <v>39.778015732173813</v>
      </c>
      <c r="BD49" t="str">
        <f t="shared" si="144"/>
        <v>23 Teaching and other educational professionals</v>
      </c>
      <c r="BE49" s="18">
        <f t="shared" si="124"/>
        <v>1.2510376502302554</v>
      </c>
      <c r="BF49" s="18">
        <f t="shared" si="124"/>
        <v>1.2276274654006007</v>
      </c>
      <c r="BG49" s="18">
        <f t="shared" si="124"/>
        <v>1.4408353391582263</v>
      </c>
      <c r="BH49" s="18">
        <f t="shared" si="124"/>
        <v>1.5868516701283524</v>
      </c>
      <c r="BI49" s="18">
        <f t="shared" si="124"/>
        <v>1.7536820809444322</v>
      </c>
      <c r="BK49" s="68">
        <f t="shared" si="125"/>
        <v>-15.436107948585756</v>
      </c>
      <c r="BL49" s="69">
        <f t="shared" si="126"/>
        <v>39.137864919552193</v>
      </c>
      <c r="BM49" s="69">
        <f t="shared" si="127"/>
        <v>23.701756970966439</v>
      </c>
      <c r="BO49" t="str">
        <f t="shared" si="145"/>
        <v>23 Teaching and other educational professionals</v>
      </c>
      <c r="BP49" s="18">
        <f t="shared" si="128"/>
        <v>0.97115706532100388</v>
      </c>
      <c r="BQ49" s="18">
        <f t="shared" si="128"/>
        <v>0.96804775915101271</v>
      </c>
      <c r="BR49" s="18">
        <f t="shared" si="128"/>
        <v>1.0765750224100146</v>
      </c>
      <c r="BS49" s="18">
        <f t="shared" si="128"/>
        <v>1.2010056013804058</v>
      </c>
      <c r="BT49" s="18">
        <f t="shared" si="128"/>
        <v>1.6778193819127651</v>
      </c>
      <c r="BV49" s="68">
        <f t="shared" si="129"/>
        <v>1.6332190258386059</v>
      </c>
      <c r="BW49" s="69">
        <f t="shared" si="130"/>
        <v>42.50307247911384</v>
      </c>
      <c r="BX49" s="69">
        <f t="shared" si="131"/>
        <v>44.136291504952446</v>
      </c>
      <c r="BZ49" t="str">
        <f t="shared" si="146"/>
        <v>23 Teaching and other educational professionals</v>
      </c>
      <c r="CA49" s="18">
        <f t="shared" si="132"/>
        <v>0.92912570905431502</v>
      </c>
      <c r="CB49" s="18">
        <f t="shared" si="132"/>
        <v>0.93532933801694051</v>
      </c>
      <c r="CC49" s="18">
        <f t="shared" si="132"/>
        <v>1.0141683661246155</v>
      </c>
      <c r="CD49" s="18">
        <f t="shared" si="132"/>
        <v>1.0944272637044368</v>
      </c>
      <c r="CE49" s="18">
        <f t="shared" si="132"/>
        <v>1.5240134298796051</v>
      </c>
      <c r="CG49" s="68">
        <f t="shared" si="133"/>
        <v>-18.130382844786769</v>
      </c>
      <c r="CH49" s="69">
        <f t="shared" si="134"/>
        <v>34.649354532229481</v>
      </c>
      <c r="CI49" s="69">
        <f t="shared" si="135"/>
        <v>16.518971687442711</v>
      </c>
      <c r="CK49" t="str">
        <f t="shared" si="147"/>
        <v>23 Teaching and other educational professionals</v>
      </c>
      <c r="CL49" s="18">
        <f t="shared" si="136"/>
        <v>0.43007034429952928</v>
      </c>
      <c r="CM49" s="18">
        <f t="shared" si="136"/>
        <v>0.53878409374634073</v>
      </c>
      <c r="CN49" s="18">
        <f t="shared" si="136"/>
        <v>0.69160478796704283</v>
      </c>
      <c r="CO49" s="18">
        <f t="shared" si="136"/>
        <v>0.92914936882327548</v>
      </c>
      <c r="CP49" s="18">
        <f t="shared" si="136"/>
        <v>1.0823749684193789</v>
      </c>
      <c r="CR49" s="68">
        <f t="shared" si="137"/>
        <v>-34.428037296614889</v>
      </c>
      <c r="CS49" s="69">
        <f t="shared" si="138"/>
        <v>31.274619974739633</v>
      </c>
      <c r="CT49" s="69">
        <f t="shared" si="139"/>
        <v>-3.1534173218752555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11.752510178348823</v>
      </c>
      <c r="C50" s="18">
        <f t="shared" si="104"/>
        <v>12.775513384570871</v>
      </c>
      <c r="D50" s="18">
        <f t="shared" si="104"/>
        <v>13.005261126244216</v>
      </c>
      <c r="E50" s="18">
        <f t="shared" si="104"/>
        <v>14.723851872300678</v>
      </c>
      <c r="F50" s="18">
        <f t="shared" si="104"/>
        <v>15.640218463004762</v>
      </c>
      <c r="H50" s="68">
        <f t="shared" si="105"/>
        <v>146.47518992838326</v>
      </c>
      <c r="I50" s="69">
        <f t="shared" si="106"/>
        <v>86.303243611503632</v>
      </c>
      <c r="J50" s="69">
        <f t="shared" si="107"/>
        <v>232.77843353988689</v>
      </c>
      <c r="L50" t="str">
        <f t="shared" si="140"/>
        <v>24 Business, media and public service professionals</v>
      </c>
      <c r="M50" s="18">
        <f t="shared" si="108"/>
        <v>18.776212116103931</v>
      </c>
      <c r="N50" s="18">
        <f t="shared" si="108"/>
        <v>20.158353241811351</v>
      </c>
      <c r="O50" s="18">
        <f t="shared" si="108"/>
        <v>20.02803683031512</v>
      </c>
      <c r="P50" s="18">
        <f t="shared" si="108"/>
        <v>21.010976549726319</v>
      </c>
      <c r="Q50" s="18">
        <f t="shared" si="108"/>
        <v>20.081572314490483</v>
      </c>
      <c r="S50" s="68">
        <f t="shared" si="109"/>
        <v>105.24941376874722</v>
      </c>
      <c r="T50" s="69">
        <f t="shared" si="110"/>
        <v>76.667446916900857</v>
      </c>
      <c r="U50" s="69">
        <f t="shared" si="111"/>
        <v>181.91686068564806</v>
      </c>
      <c r="W50" t="str">
        <f t="shared" si="141"/>
        <v>24 Business, media and public service professionals</v>
      </c>
      <c r="X50" s="18">
        <f t="shared" si="112"/>
        <v>16.923509302923609</v>
      </c>
      <c r="Y50" s="18">
        <f t="shared" si="112"/>
        <v>17.673914273787673</v>
      </c>
      <c r="Z50" s="18">
        <f t="shared" si="112"/>
        <v>17.645346987665857</v>
      </c>
      <c r="AA50" s="18">
        <f t="shared" si="112"/>
        <v>17.793284176827338</v>
      </c>
      <c r="AB50" s="18">
        <f t="shared" si="112"/>
        <v>15.52646865658901</v>
      </c>
      <c r="AD50" s="68">
        <f t="shared" si="113"/>
        <v>-20.343601607096744</v>
      </c>
      <c r="AE50" s="69">
        <f t="shared" si="114"/>
        <v>47.571751014427996</v>
      </c>
      <c r="AF50" s="69">
        <f t="shared" si="115"/>
        <v>27.228149407331259</v>
      </c>
      <c r="AH50" t="str">
        <f t="shared" si="142"/>
        <v>24 Business, media and public service professionals</v>
      </c>
      <c r="AI50" s="18">
        <f t="shared" si="116"/>
        <v>5.539976443161664</v>
      </c>
      <c r="AJ50" s="18">
        <f t="shared" si="116"/>
        <v>5.4871421793409692</v>
      </c>
      <c r="AK50" s="18">
        <f t="shared" si="116"/>
        <v>5.8201664115185547</v>
      </c>
      <c r="AL50" s="18">
        <f t="shared" si="116"/>
        <v>5.7559087467118077</v>
      </c>
      <c r="AM50" s="18">
        <f t="shared" si="116"/>
        <v>5.1706502146124116</v>
      </c>
      <c r="AO50" s="68">
        <f t="shared" si="117"/>
        <v>-17.596365275987598</v>
      </c>
      <c r="AP50" s="69">
        <f t="shared" si="118"/>
        <v>35.971337243952526</v>
      </c>
      <c r="AQ50" s="69">
        <f t="shared" si="119"/>
        <v>18.374971967964925</v>
      </c>
      <c r="AS50" t="str">
        <f t="shared" si="143"/>
        <v>24 Business, media and public service professionals</v>
      </c>
      <c r="AT50" s="18">
        <f t="shared" si="120"/>
        <v>9.6474364468262692</v>
      </c>
      <c r="AU50" s="18">
        <f t="shared" si="120"/>
        <v>10.184199247323274</v>
      </c>
      <c r="AV50" s="18">
        <f t="shared" si="120"/>
        <v>10.30972081417681</v>
      </c>
      <c r="AW50" s="18">
        <f t="shared" si="120"/>
        <v>10.299958699466202</v>
      </c>
      <c r="AX50" s="18">
        <f t="shared" si="120"/>
        <v>8.6697315991344404</v>
      </c>
      <c r="AZ50" s="68">
        <f t="shared" si="121"/>
        <v>-17.531289024069967</v>
      </c>
      <c r="BA50" s="69">
        <f t="shared" si="122"/>
        <v>46.799299965494697</v>
      </c>
      <c r="BB50" s="69">
        <f t="shared" si="123"/>
        <v>29.268010941424727</v>
      </c>
      <c r="BD50" t="str">
        <f t="shared" si="144"/>
        <v>24 Business, media and public service professionals</v>
      </c>
      <c r="BE50" s="18">
        <f t="shared" si="124"/>
        <v>5.2709078182500884</v>
      </c>
      <c r="BF50" s="18">
        <f t="shared" si="124"/>
        <v>5.586013599119104</v>
      </c>
      <c r="BG50" s="18">
        <f t="shared" si="124"/>
        <v>5.9745391719095586</v>
      </c>
      <c r="BH50" s="18">
        <f t="shared" si="124"/>
        <v>5.6772002939920956</v>
      </c>
      <c r="BI50" s="18">
        <f t="shared" si="124"/>
        <v>4.6175454246147805</v>
      </c>
      <c r="BK50" s="68">
        <f t="shared" si="125"/>
        <v>-46.302358126399717</v>
      </c>
      <c r="BL50" s="69">
        <f t="shared" si="126"/>
        <v>28.034396309070058</v>
      </c>
      <c r="BM50" s="69">
        <f t="shared" si="127"/>
        <v>-18.267961817329663</v>
      </c>
      <c r="BO50" t="str">
        <f t="shared" si="145"/>
        <v>24 Business, media and public service professionals</v>
      </c>
      <c r="BP50" s="18">
        <f t="shared" si="128"/>
        <v>4.1311879551408257</v>
      </c>
      <c r="BQ50" s="18">
        <f t="shared" si="128"/>
        <v>4.4838246448848338</v>
      </c>
      <c r="BR50" s="18">
        <f t="shared" si="128"/>
        <v>4.5961323184338809</v>
      </c>
      <c r="BS50" s="18">
        <f t="shared" si="128"/>
        <v>4.4269162844616607</v>
      </c>
      <c r="BT50" s="18">
        <f t="shared" si="128"/>
        <v>3.4855494900547277</v>
      </c>
      <c r="BV50" s="68">
        <f t="shared" si="129"/>
        <v>-50.544624450985353</v>
      </c>
      <c r="BW50" s="69">
        <f t="shared" si="130"/>
        <v>26.94433884654201</v>
      </c>
      <c r="BX50" s="69">
        <f t="shared" si="131"/>
        <v>-23.600285604443343</v>
      </c>
      <c r="BZ50" t="str">
        <f t="shared" si="146"/>
        <v>24 Business, media and public service professionals</v>
      </c>
      <c r="CA50" s="18">
        <f t="shared" si="132"/>
        <v>3.4111683194190978</v>
      </c>
      <c r="CB50" s="18">
        <f t="shared" si="132"/>
        <v>3.7422601991899209</v>
      </c>
      <c r="CC50" s="18">
        <f t="shared" si="132"/>
        <v>4.0307436243931152</v>
      </c>
      <c r="CD50" s="18">
        <f t="shared" si="132"/>
        <v>3.9221397922537933</v>
      </c>
      <c r="CE50" s="18">
        <f t="shared" si="132"/>
        <v>2.6555435550440434</v>
      </c>
      <c r="CG50" s="68">
        <f t="shared" si="133"/>
        <v>-64.10679176209824</v>
      </c>
      <c r="CH50" s="69">
        <f t="shared" si="134"/>
        <v>21.809898238687587</v>
      </c>
      <c r="CI50" s="69">
        <f t="shared" si="135"/>
        <v>-42.296893523410652</v>
      </c>
      <c r="CK50" t="str">
        <f t="shared" si="147"/>
        <v>24 Business, media and public service professionals</v>
      </c>
      <c r="CL50" s="18">
        <f t="shared" si="136"/>
        <v>2.0767116221424469</v>
      </c>
      <c r="CM50" s="18">
        <f t="shared" si="136"/>
        <v>2.6811842596063014</v>
      </c>
      <c r="CN50" s="18">
        <f t="shared" si="136"/>
        <v>2.9105369786786235</v>
      </c>
      <c r="CO50" s="18">
        <f t="shared" si="136"/>
        <v>3.5266133852558603</v>
      </c>
      <c r="CP50" s="18">
        <f t="shared" si="136"/>
        <v>3.9363149506983901</v>
      </c>
      <c r="CR50" s="68">
        <f t="shared" si="137"/>
        <v>-43.334966122867449</v>
      </c>
      <c r="CS50" s="69">
        <f t="shared" si="138"/>
        <v>25.657914487722412</v>
      </c>
      <c r="CT50" s="69">
        <f t="shared" si="139"/>
        <v>-17.677051635145038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2.0198883043780236</v>
      </c>
      <c r="C51" s="18">
        <f t="shared" si="104"/>
        <v>2.2576649282043824</v>
      </c>
      <c r="D51" s="18">
        <f t="shared" si="104"/>
        <v>2.2852869190445957</v>
      </c>
      <c r="E51" s="18">
        <f t="shared" si="104"/>
        <v>2.1527466224628826</v>
      </c>
      <c r="F51" s="18">
        <f t="shared" si="104"/>
        <v>2.3660292178946363</v>
      </c>
      <c r="H51" s="68">
        <f t="shared" si="105"/>
        <v>112.19191936369144</v>
      </c>
      <c r="I51" s="69">
        <f t="shared" si="106"/>
        <v>70.835028799851642</v>
      </c>
      <c r="J51" s="69">
        <f t="shared" si="107"/>
        <v>183.02694816354307</v>
      </c>
      <c r="L51" t="str">
        <f t="shared" si="140"/>
        <v>31 Science, engineering and technology associate professionals</v>
      </c>
      <c r="M51" s="18">
        <f t="shared" si="108"/>
        <v>1.5056082823734969</v>
      </c>
      <c r="N51" s="18">
        <f t="shared" si="108"/>
        <v>1.6409236863430388</v>
      </c>
      <c r="O51" s="18">
        <f t="shared" si="108"/>
        <v>1.6837348443344933</v>
      </c>
      <c r="P51" s="18">
        <f t="shared" si="108"/>
        <v>1.4619315248026594</v>
      </c>
      <c r="Q51" s="18">
        <f t="shared" si="108"/>
        <v>1.4291062182653913</v>
      </c>
      <c r="S51" s="68">
        <f t="shared" si="109"/>
        <v>73.745434942827004</v>
      </c>
      <c r="T51" s="69">
        <f t="shared" si="110"/>
        <v>57.65332688084149</v>
      </c>
      <c r="U51" s="69">
        <f t="shared" si="111"/>
        <v>131.39876182366851</v>
      </c>
      <c r="W51" t="str">
        <f t="shared" si="141"/>
        <v>31 Science, engineering and technology associate professionals</v>
      </c>
      <c r="X51" s="18">
        <f t="shared" si="112"/>
        <v>1.9331380619854739</v>
      </c>
      <c r="Y51" s="18">
        <f t="shared" si="112"/>
        <v>2.1580903185170346</v>
      </c>
      <c r="Z51" s="18">
        <f t="shared" si="112"/>
        <v>2.1892249154152257</v>
      </c>
      <c r="AA51" s="18">
        <f t="shared" si="112"/>
        <v>1.9236762770348834</v>
      </c>
      <c r="AB51" s="18">
        <f t="shared" si="112"/>
        <v>1.9256498170641443</v>
      </c>
      <c r="AD51" s="68">
        <f t="shared" si="113"/>
        <v>-20.372128156505688</v>
      </c>
      <c r="AE51" s="69">
        <f t="shared" si="114"/>
        <v>39.323627451001762</v>
      </c>
      <c r="AF51" s="69">
        <f t="shared" si="115"/>
        <v>18.95149929449607</v>
      </c>
      <c r="AH51" t="str">
        <f t="shared" si="142"/>
        <v>31 Science, engineering and technology associate professionals</v>
      </c>
      <c r="AI51" s="18">
        <f t="shared" si="116"/>
        <v>1.1389870680825489</v>
      </c>
      <c r="AJ51" s="18">
        <f t="shared" si="116"/>
        <v>1.4595065660445448</v>
      </c>
      <c r="AK51" s="18">
        <f t="shared" si="116"/>
        <v>1.5487077026204965</v>
      </c>
      <c r="AL51" s="18">
        <f t="shared" si="116"/>
        <v>1.631795251738043</v>
      </c>
      <c r="AM51" s="18">
        <f t="shared" si="116"/>
        <v>1.9817763804242317</v>
      </c>
      <c r="AO51" s="68">
        <f t="shared" si="117"/>
        <v>18.692096429972281</v>
      </c>
      <c r="AP51" s="69">
        <f t="shared" si="118"/>
        <v>53.34295726556568</v>
      </c>
      <c r="AQ51" s="69">
        <f t="shared" si="119"/>
        <v>72.035053695537968</v>
      </c>
      <c r="AS51" t="str">
        <f t="shared" si="143"/>
        <v>31 Science, engineering and technology associate professionals</v>
      </c>
      <c r="AT51" s="18">
        <f t="shared" si="120"/>
        <v>2.8287755459744672</v>
      </c>
      <c r="AU51" s="18">
        <f t="shared" si="120"/>
        <v>2.8681273468423218</v>
      </c>
      <c r="AV51" s="18">
        <f t="shared" si="120"/>
        <v>2.8330822768213753</v>
      </c>
      <c r="AW51" s="18">
        <f t="shared" si="120"/>
        <v>2.2884368102542711</v>
      </c>
      <c r="AX51" s="18">
        <f t="shared" si="120"/>
        <v>2.0211364823408169</v>
      </c>
      <c r="AZ51" s="68">
        <f t="shared" si="121"/>
        <v>-30.037243416634762</v>
      </c>
      <c r="BA51" s="69">
        <f t="shared" si="122"/>
        <v>31.735903046235265</v>
      </c>
      <c r="BB51" s="69">
        <f t="shared" si="123"/>
        <v>1.6986596296005001</v>
      </c>
      <c r="BD51" t="str">
        <f t="shared" si="144"/>
        <v>31 Science, engineering and technology associate professionals</v>
      </c>
      <c r="BE51" s="18">
        <f t="shared" si="124"/>
        <v>1.1170633056051598</v>
      </c>
      <c r="BF51" s="18">
        <f t="shared" si="124"/>
        <v>1.0954832970282544</v>
      </c>
      <c r="BG51" s="18">
        <f t="shared" si="124"/>
        <v>1.2693628730942546</v>
      </c>
      <c r="BH51" s="18">
        <f t="shared" si="124"/>
        <v>0.87899753237638967</v>
      </c>
      <c r="BI51" s="18">
        <f t="shared" si="124"/>
        <v>0.68280165023544581</v>
      </c>
      <c r="BK51" s="68">
        <f t="shared" si="125"/>
        <v>-62.62706367540688</v>
      </c>
      <c r="BL51" s="69">
        <f t="shared" si="126"/>
        <v>19.260159332926605</v>
      </c>
      <c r="BM51" s="69">
        <f t="shared" si="127"/>
        <v>-43.366904342480275</v>
      </c>
      <c r="BO51" t="str">
        <f t="shared" si="145"/>
        <v>31 Science, engineering and technology associate professionals</v>
      </c>
      <c r="BP51" s="18">
        <f t="shared" si="128"/>
        <v>0.95077928424880753</v>
      </c>
      <c r="BQ51" s="18">
        <f t="shared" si="128"/>
        <v>1.139052549963846</v>
      </c>
      <c r="BR51" s="18">
        <f t="shared" si="128"/>
        <v>1.2611771801961555</v>
      </c>
      <c r="BS51" s="18">
        <f t="shared" si="128"/>
        <v>1.1181526109123892</v>
      </c>
      <c r="BT51" s="18">
        <f t="shared" si="128"/>
        <v>1.2682333565353781</v>
      </c>
      <c r="BV51" s="68">
        <f t="shared" si="129"/>
        <v>-34.422049231306325</v>
      </c>
      <c r="BW51" s="69">
        <f t="shared" si="130"/>
        <v>26.722837471000492</v>
      </c>
      <c r="BX51" s="69">
        <f t="shared" si="131"/>
        <v>-7.6992117603058308</v>
      </c>
      <c r="BZ51" t="str">
        <f t="shared" si="146"/>
        <v>31 Science, engineering and technology associate professionals</v>
      </c>
      <c r="CA51" s="18">
        <f t="shared" si="132"/>
        <v>1.0505772181862367</v>
      </c>
      <c r="CB51" s="18">
        <f t="shared" si="132"/>
        <v>1.2660980370918853</v>
      </c>
      <c r="CC51" s="18">
        <f t="shared" si="132"/>
        <v>1.4057821131989663</v>
      </c>
      <c r="CD51" s="18">
        <f t="shared" si="132"/>
        <v>1.2100815976583708</v>
      </c>
      <c r="CE51" s="18">
        <f t="shared" si="132"/>
        <v>1.0462279744619007</v>
      </c>
      <c r="CG51" s="68">
        <f t="shared" si="133"/>
        <v>-59.453596276095666</v>
      </c>
      <c r="CH51" s="69">
        <f t="shared" si="134"/>
        <v>19.461294290828118</v>
      </c>
      <c r="CI51" s="69">
        <f t="shared" si="135"/>
        <v>-39.992301985267545</v>
      </c>
      <c r="CK51" t="str">
        <f t="shared" si="147"/>
        <v>31 Science, engineering and technology associate professionals</v>
      </c>
      <c r="CL51" s="18">
        <f t="shared" si="136"/>
        <v>0.68235734550211535</v>
      </c>
      <c r="CM51" s="18">
        <f t="shared" si="136"/>
        <v>1.087361984147706</v>
      </c>
      <c r="CN51" s="18">
        <f t="shared" si="136"/>
        <v>1.4154285852504667</v>
      </c>
      <c r="CO51" s="18">
        <f t="shared" si="136"/>
        <v>1.9767331904436802</v>
      </c>
      <c r="CP51" s="18">
        <f t="shared" si="136"/>
        <v>5.0243414503176256</v>
      </c>
      <c r="CR51" s="68">
        <f t="shared" si="137"/>
        <v>48.726931694721948</v>
      </c>
      <c r="CS51" s="69">
        <f t="shared" si="138"/>
        <v>45.413722038123829</v>
      </c>
      <c r="CT51" s="69">
        <f t="shared" si="139"/>
        <v>94.140653732845777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0.51857588802061838</v>
      </c>
      <c r="C52" s="18">
        <f t="shared" si="104"/>
        <v>0.54517113000922546</v>
      </c>
      <c r="D52" s="18">
        <f t="shared" si="104"/>
        <v>0.53707633120502329</v>
      </c>
      <c r="E52" s="18">
        <f t="shared" si="104"/>
        <v>0.57796726396030051</v>
      </c>
      <c r="F52" s="18">
        <f t="shared" si="104"/>
        <v>0.68586056126573713</v>
      </c>
      <c r="H52" s="68">
        <f t="shared" si="105"/>
        <v>161.7274588205274</v>
      </c>
      <c r="I52" s="69">
        <f t="shared" si="106"/>
        <v>108.93609687576597</v>
      </c>
      <c r="J52" s="69">
        <f t="shared" si="107"/>
        <v>270.66355569629337</v>
      </c>
      <c r="L52" t="str">
        <f t="shared" si="140"/>
        <v>32 Health and social care associate professionals</v>
      </c>
      <c r="M52" s="18">
        <f t="shared" si="108"/>
        <v>1.5460930299087094</v>
      </c>
      <c r="N52" s="18">
        <f t="shared" si="108"/>
        <v>1.6076226459922682</v>
      </c>
      <c r="O52" s="18">
        <f t="shared" si="108"/>
        <v>1.6364588558170572</v>
      </c>
      <c r="P52" s="18">
        <f t="shared" si="108"/>
        <v>1.6108121395516639</v>
      </c>
      <c r="Q52" s="18">
        <f t="shared" si="108"/>
        <v>1.7261088835890048</v>
      </c>
      <c r="S52" s="68">
        <f t="shared" si="109"/>
        <v>115.91642968935669</v>
      </c>
      <c r="T52" s="69">
        <f t="shared" si="110"/>
        <v>91.601357299371145</v>
      </c>
      <c r="U52" s="69">
        <f t="shared" si="111"/>
        <v>207.51778698872783</v>
      </c>
      <c r="W52" t="str">
        <f t="shared" si="141"/>
        <v>32 Health and social care associate professionals</v>
      </c>
      <c r="X52" s="18">
        <f t="shared" si="112"/>
        <v>2.1599530515059495</v>
      </c>
      <c r="Y52" s="18">
        <f t="shared" si="112"/>
        <v>2.3461251086137636</v>
      </c>
      <c r="Z52" s="18">
        <f t="shared" si="112"/>
        <v>2.3398126055650592</v>
      </c>
      <c r="AA52" s="18">
        <f t="shared" si="112"/>
        <v>2.3452058481014313</v>
      </c>
      <c r="AB52" s="18">
        <f t="shared" si="112"/>
        <v>2.3630699671531636</v>
      </c>
      <c r="AD52" s="68">
        <f t="shared" si="113"/>
        <v>-8.5731656606276054</v>
      </c>
      <c r="AE52" s="69">
        <f t="shared" si="114"/>
        <v>60.600294808954466</v>
      </c>
      <c r="AF52" s="69">
        <f t="shared" si="115"/>
        <v>52.027129148326864</v>
      </c>
      <c r="AH52" t="str">
        <f t="shared" si="142"/>
        <v>32 Health and social care associate professionals</v>
      </c>
      <c r="AI52" s="18">
        <f t="shared" si="116"/>
        <v>5.9447093154150492</v>
      </c>
      <c r="AJ52" s="18">
        <f t="shared" si="116"/>
        <v>5.1456306473733662</v>
      </c>
      <c r="AK52" s="18">
        <f t="shared" si="116"/>
        <v>4.7636253220616869</v>
      </c>
      <c r="AL52" s="18">
        <f t="shared" si="116"/>
        <v>3.4970524588916274</v>
      </c>
      <c r="AM52" s="18">
        <f t="shared" si="116"/>
        <v>1.8337556010584042</v>
      </c>
      <c r="AO52" s="68">
        <f t="shared" si="117"/>
        <v>-64.294060130352833</v>
      </c>
      <c r="AP52" s="69">
        <f t="shared" si="118"/>
        <v>26.865107219456196</v>
      </c>
      <c r="AQ52" s="69">
        <f t="shared" si="119"/>
        <v>-37.428952910896626</v>
      </c>
      <c r="AS52" t="str">
        <f t="shared" si="143"/>
        <v>32 Health and social care associate professionals</v>
      </c>
      <c r="AT52" s="18">
        <f t="shared" si="120"/>
        <v>1.322148282032114</v>
      </c>
      <c r="AU52" s="18">
        <f t="shared" si="120"/>
        <v>1.3813020867735446</v>
      </c>
      <c r="AV52" s="18">
        <f t="shared" si="120"/>
        <v>1.4692245979741854</v>
      </c>
      <c r="AW52" s="18">
        <f t="shared" si="120"/>
        <v>1.2986921727425871</v>
      </c>
      <c r="AX52" s="18">
        <f t="shared" si="120"/>
        <v>1.1692442793151907</v>
      </c>
      <c r="AZ52" s="68">
        <f t="shared" si="121"/>
        <v>-21.954562128133055</v>
      </c>
      <c r="BA52" s="69">
        <f t="shared" si="122"/>
        <v>49.701613437577464</v>
      </c>
      <c r="BB52" s="69">
        <f t="shared" si="123"/>
        <v>27.747051309444405</v>
      </c>
      <c r="BD52" t="str">
        <f t="shared" si="144"/>
        <v>32 Health and social care associate professionals</v>
      </c>
      <c r="BE52" s="18">
        <f t="shared" si="124"/>
        <v>1.4423787286029293</v>
      </c>
      <c r="BF52" s="18">
        <f t="shared" si="124"/>
        <v>1.8127031611830251</v>
      </c>
      <c r="BG52" s="18">
        <f t="shared" si="124"/>
        <v>1.6856540111514686</v>
      </c>
      <c r="BH52" s="18">
        <f t="shared" si="124"/>
        <v>1.9157783982237047</v>
      </c>
      <c r="BI52" s="18">
        <f t="shared" si="124"/>
        <v>2.2073715017199578</v>
      </c>
      <c r="BK52" s="68">
        <f t="shared" si="125"/>
        <v>-9.0180075194233336</v>
      </c>
      <c r="BL52" s="69">
        <f t="shared" si="126"/>
        <v>52.521502906162546</v>
      </c>
      <c r="BM52" s="69">
        <f t="shared" si="127"/>
        <v>43.503495386739203</v>
      </c>
      <c r="BO52" t="str">
        <f t="shared" si="145"/>
        <v>32 Health and social care associate professionals</v>
      </c>
      <c r="BP52" s="18">
        <f t="shared" si="128"/>
        <v>1.102904719508754</v>
      </c>
      <c r="BQ52" s="18">
        <f t="shared" si="128"/>
        <v>1.2056880046048402</v>
      </c>
      <c r="BR52" s="18">
        <f t="shared" si="128"/>
        <v>1.2680376894143581</v>
      </c>
      <c r="BS52" s="18">
        <f t="shared" si="128"/>
        <v>1.2440804095169016</v>
      </c>
      <c r="BT52" s="18">
        <f t="shared" si="128"/>
        <v>1.1767349965390268</v>
      </c>
      <c r="BV52" s="68">
        <f t="shared" si="129"/>
        <v>-39.482457848018463</v>
      </c>
      <c r="BW52" s="69">
        <f t="shared" si="130"/>
        <v>37.640249288726253</v>
      </c>
      <c r="BX52" s="69">
        <f t="shared" si="131"/>
        <v>-1.8422085592922182</v>
      </c>
      <c r="BZ52" t="str">
        <f t="shared" si="146"/>
        <v>32 Health and social care associate professionals</v>
      </c>
      <c r="CA52" s="18">
        <f t="shared" si="132"/>
        <v>0.73447029221289928</v>
      </c>
      <c r="CB52" s="18">
        <f t="shared" si="132"/>
        <v>0.74425022012671038</v>
      </c>
      <c r="CC52" s="18">
        <f t="shared" si="132"/>
        <v>0.76274638308730047</v>
      </c>
      <c r="CD52" s="18">
        <f t="shared" si="132"/>
        <v>0.76311601042939803</v>
      </c>
      <c r="CE52" s="18">
        <f t="shared" si="132"/>
        <v>0.72750351030436466</v>
      </c>
      <c r="CG52" s="68">
        <f t="shared" si="133"/>
        <v>-48.036432235586197</v>
      </c>
      <c r="CH52" s="69">
        <f t="shared" si="134"/>
        <v>29.346598940042767</v>
      </c>
      <c r="CI52" s="69">
        <f t="shared" si="135"/>
        <v>-18.68983329554343</v>
      </c>
      <c r="CK52" t="str">
        <f t="shared" si="147"/>
        <v>32 Health and social care associate professionals</v>
      </c>
      <c r="CL52" s="18">
        <f t="shared" si="136"/>
        <v>0.3026503197606204</v>
      </c>
      <c r="CM52" s="18">
        <f t="shared" si="136"/>
        <v>0.38883088658120168</v>
      </c>
      <c r="CN52" s="18">
        <f t="shared" si="136"/>
        <v>0.45003315188108378</v>
      </c>
      <c r="CO52" s="18">
        <f t="shared" si="136"/>
        <v>0.63341956907197794</v>
      </c>
      <c r="CP52" s="18">
        <f t="shared" si="136"/>
        <v>1.252675848036781</v>
      </c>
      <c r="CR52" s="68">
        <f t="shared" si="137"/>
        <v>16.625261668555883</v>
      </c>
      <c r="CS52" s="69">
        <f t="shared" si="138"/>
        <v>43.166268206478669</v>
      </c>
      <c r="CT52" s="69">
        <f t="shared" si="139"/>
        <v>59.791529875034556</v>
      </c>
    </row>
    <row r="53" spans="1:98" x14ac:dyDescent="0.2">
      <c r="A53" t="str">
        <f t="shared" si="103"/>
        <v>33 Protective service occupations</v>
      </c>
      <c r="B53" s="18">
        <f t="shared" si="104"/>
        <v>0.29171378182208757</v>
      </c>
      <c r="C53" s="18">
        <f t="shared" si="104"/>
        <v>0.25249635770497447</v>
      </c>
      <c r="D53" s="18">
        <f t="shared" si="104"/>
        <v>0.26409690113371725</v>
      </c>
      <c r="E53" s="18">
        <f t="shared" si="104"/>
        <v>0.35683390061564518</v>
      </c>
      <c r="F53" s="18">
        <f t="shared" si="104"/>
        <v>0.44425703860788435</v>
      </c>
      <c r="H53" s="68">
        <f t="shared" si="105"/>
        <v>244.7628669630312</v>
      </c>
      <c r="I53" s="69">
        <f t="shared" si="106"/>
        <v>76.723946585092023</v>
      </c>
      <c r="J53" s="69">
        <f t="shared" si="107"/>
        <v>321.48681354812322</v>
      </c>
      <c r="L53" t="str">
        <f t="shared" si="140"/>
        <v>33 Protective service occupations</v>
      </c>
      <c r="M53" s="18">
        <f t="shared" si="108"/>
        <v>0.6567571932251951</v>
      </c>
      <c r="N53" s="18">
        <f t="shared" si="108"/>
        <v>0.66288764090255192</v>
      </c>
      <c r="O53" s="18">
        <f t="shared" si="108"/>
        <v>0.70492611641606606</v>
      </c>
      <c r="P53" s="18">
        <f t="shared" si="108"/>
        <v>0.92483728478638449</v>
      </c>
      <c r="Q53" s="18">
        <f t="shared" si="108"/>
        <v>1.1891085835962751</v>
      </c>
      <c r="S53" s="68">
        <f t="shared" si="109"/>
        <v>245.30312323817944</v>
      </c>
      <c r="T53" s="69">
        <f t="shared" si="110"/>
        <v>72.288722597639634</v>
      </c>
      <c r="U53" s="69">
        <f t="shared" si="111"/>
        <v>317.59184583581907</v>
      </c>
      <c r="W53" t="str">
        <f t="shared" si="141"/>
        <v>33 Protective service occupations</v>
      </c>
      <c r="X53" s="18">
        <f t="shared" si="112"/>
        <v>1.3575978932561896</v>
      </c>
      <c r="Y53" s="18">
        <f t="shared" si="112"/>
        <v>1.4426112966387572</v>
      </c>
      <c r="Z53" s="18">
        <f t="shared" si="112"/>
        <v>1.5571481881154938</v>
      </c>
      <c r="AA53" s="18">
        <f t="shared" si="112"/>
        <v>1.9626694380095913</v>
      </c>
      <c r="AB53" s="18">
        <f t="shared" si="112"/>
        <v>2.4952800239017683</v>
      </c>
      <c r="AD53" s="68">
        <f t="shared" si="113"/>
        <v>45.066630382042504</v>
      </c>
      <c r="AE53" s="69">
        <f t="shared" si="114"/>
        <v>54.021854011390523</v>
      </c>
      <c r="AF53" s="69">
        <f t="shared" si="115"/>
        <v>99.088484393433035</v>
      </c>
      <c r="AH53" t="str">
        <f t="shared" si="142"/>
        <v>33 Protective service occupations</v>
      </c>
      <c r="AI53" s="18">
        <f t="shared" si="116"/>
        <v>1.4386181636244324</v>
      </c>
      <c r="AJ53" s="18">
        <f t="shared" si="116"/>
        <v>1.5981417273850145</v>
      </c>
      <c r="AK53" s="18">
        <f t="shared" si="116"/>
        <v>1.7243986546330483</v>
      </c>
      <c r="AL53" s="18">
        <f t="shared" si="116"/>
        <v>2.2412999762194161</v>
      </c>
      <c r="AM53" s="18">
        <f t="shared" si="116"/>
        <v>2.777458901963441</v>
      </c>
      <c r="AO53" s="68">
        <f t="shared" si="117"/>
        <v>49.398616987034693</v>
      </c>
      <c r="AP53" s="69">
        <f t="shared" si="118"/>
        <v>49.472490888672823</v>
      </c>
      <c r="AQ53" s="69">
        <f t="shared" si="119"/>
        <v>98.871107875707523</v>
      </c>
      <c r="AS53" t="str">
        <f t="shared" si="143"/>
        <v>33 Protective service occupations</v>
      </c>
      <c r="AT53" s="18">
        <f t="shared" si="120"/>
        <v>1.3893275091274058</v>
      </c>
      <c r="AU53" s="18">
        <f t="shared" si="120"/>
        <v>1.2141368486523103</v>
      </c>
      <c r="AV53" s="18">
        <f t="shared" si="120"/>
        <v>1.2463817372207575</v>
      </c>
      <c r="AW53" s="18">
        <f t="shared" si="120"/>
        <v>1.2701132803780677</v>
      </c>
      <c r="AX53" s="18">
        <f t="shared" si="120"/>
        <v>1.1528246384739853</v>
      </c>
      <c r="AZ53" s="68">
        <f t="shared" si="121"/>
        <v>-9.2926182052983552</v>
      </c>
      <c r="BA53" s="69">
        <f t="shared" si="122"/>
        <v>35.344007724714984</v>
      </c>
      <c r="BB53" s="69">
        <f t="shared" si="123"/>
        <v>26.051389519416627</v>
      </c>
      <c r="BD53" t="str">
        <f t="shared" si="144"/>
        <v>33 Protective service occupations</v>
      </c>
      <c r="BE53" s="18">
        <f t="shared" si="124"/>
        <v>1.3413892106937171</v>
      </c>
      <c r="BF53" s="18">
        <f t="shared" si="124"/>
        <v>1.1711791493507899</v>
      </c>
      <c r="BG53" s="18">
        <f t="shared" si="124"/>
        <v>1.4126360638092987</v>
      </c>
      <c r="BH53" s="18">
        <f t="shared" si="124"/>
        <v>1.3702049823954121</v>
      </c>
      <c r="BI53" s="18">
        <f t="shared" si="124"/>
        <v>1.131858650338929</v>
      </c>
      <c r="BK53" s="68">
        <f t="shared" si="125"/>
        <v>-44.331392807626983</v>
      </c>
      <c r="BL53" s="69">
        <f t="shared" si="126"/>
        <v>18.972121041622025</v>
      </c>
      <c r="BM53" s="69">
        <f t="shared" si="127"/>
        <v>-25.359271766004959</v>
      </c>
      <c r="BO53" t="str">
        <f t="shared" si="145"/>
        <v>33 Protective service occupations</v>
      </c>
      <c r="BP53" s="18">
        <f t="shared" si="128"/>
        <v>1.5825691762391247</v>
      </c>
      <c r="BQ53" s="18">
        <f t="shared" si="128"/>
        <v>1.6582416566189591</v>
      </c>
      <c r="BR53" s="18">
        <f t="shared" si="128"/>
        <v>1.7260533997634164</v>
      </c>
      <c r="BS53" s="18">
        <f t="shared" si="128"/>
        <v>1.8248721467757749</v>
      </c>
      <c r="BT53" s="18">
        <f t="shared" si="128"/>
        <v>1.1721048202239217</v>
      </c>
      <c r="BV53" s="68">
        <f t="shared" si="129"/>
        <v>-55.71598408904206</v>
      </c>
      <c r="BW53" s="69">
        <f t="shared" si="130"/>
        <v>19.52046427784218</v>
      </c>
      <c r="BX53" s="69">
        <f t="shared" si="131"/>
        <v>-36.19551981119988</v>
      </c>
      <c r="BZ53" t="str">
        <f t="shared" si="146"/>
        <v>33 Protective service occupations</v>
      </c>
      <c r="CA53" s="18">
        <f t="shared" si="132"/>
        <v>1.2513425107689198</v>
      </c>
      <c r="CB53" s="18">
        <f t="shared" si="132"/>
        <v>1.3100530934207451</v>
      </c>
      <c r="CC53" s="18">
        <f t="shared" si="132"/>
        <v>1.4412695356271257</v>
      </c>
      <c r="CD53" s="18">
        <f t="shared" si="132"/>
        <v>1.6799937681761745</v>
      </c>
      <c r="CE53" s="18">
        <f t="shared" si="132"/>
        <v>2.493464697471433</v>
      </c>
      <c r="CG53" s="68">
        <f t="shared" si="133"/>
        <v>-5.7455112204470042</v>
      </c>
      <c r="CH53" s="69">
        <f t="shared" si="134"/>
        <v>34.766760960807943</v>
      </c>
      <c r="CI53" s="69">
        <f t="shared" si="135"/>
        <v>29.02124974036094</v>
      </c>
      <c r="CK53" t="str">
        <f t="shared" si="147"/>
        <v>33 Protective service occupations</v>
      </c>
      <c r="CL53" s="18">
        <f t="shared" si="136"/>
        <v>0.49820885130933523</v>
      </c>
      <c r="CM53" s="18">
        <f t="shared" si="136"/>
        <v>0.45584336298684636</v>
      </c>
      <c r="CN53" s="18">
        <f t="shared" si="136"/>
        <v>0.49216541211439385</v>
      </c>
      <c r="CO53" s="18">
        <f t="shared" si="136"/>
        <v>0.42579264600374017</v>
      </c>
      <c r="CP53" s="18">
        <f t="shared" si="136"/>
        <v>0.61547716018663645</v>
      </c>
      <c r="CR53" s="68">
        <f t="shared" si="137"/>
        <v>-47.603860931012235</v>
      </c>
      <c r="CS53" s="69">
        <f t="shared" si="138"/>
        <v>14.473998604726097</v>
      </c>
      <c r="CT53" s="69">
        <f t="shared" si="139"/>
        <v>-33.129862326286144</v>
      </c>
    </row>
    <row r="54" spans="1:98" x14ac:dyDescent="0.2">
      <c r="A54" t="str">
        <f t="shared" si="103"/>
        <v>34 Culture, media and sports occupations</v>
      </c>
      <c r="B54" s="18">
        <f t="shared" si="104"/>
        <v>1.7839681911684926</v>
      </c>
      <c r="C54" s="18">
        <f t="shared" si="104"/>
        <v>1.7382732850743567</v>
      </c>
      <c r="D54" s="18">
        <f t="shared" si="104"/>
        <v>1.7947862609223968</v>
      </c>
      <c r="E54" s="18">
        <f t="shared" si="104"/>
        <v>1.6635259979076105</v>
      </c>
      <c r="F54" s="18">
        <f t="shared" si="104"/>
        <v>1.6362062567559867</v>
      </c>
      <c r="H54" s="68">
        <f t="shared" si="105"/>
        <v>86.842119088541992</v>
      </c>
      <c r="I54" s="69">
        <f t="shared" si="106"/>
        <v>75.874440562433833</v>
      </c>
      <c r="J54" s="69">
        <f t="shared" si="107"/>
        <v>162.71655965097582</v>
      </c>
      <c r="L54" t="str">
        <f t="shared" si="140"/>
        <v>34 Culture, media and sports occupations</v>
      </c>
      <c r="M54" s="18">
        <f t="shared" si="108"/>
        <v>5.324778033859392</v>
      </c>
      <c r="N54" s="18">
        <f t="shared" si="108"/>
        <v>4.6650591955567577</v>
      </c>
      <c r="O54" s="18">
        <f t="shared" si="108"/>
        <v>5.4421301318915054</v>
      </c>
      <c r="P54" s="18">
        <f t="shared" si="108"/>
        <v>5.3752727877864652</v>
      </c>
      <c r="Q54" s="18">
        <f t="shared" si="108"/>
        <v>5.312472407105628</v>
      </c>
      <c r="S54" s="68">
        <f t="shared" si="109"/>
        <v>99.825246876484954</v>
      </c>
      <c r="T54" s="69">
        <f t="shared" si="110"/>
        <v>75.510710433098893</v>
      </c>
      <c r="U54" s="69">
        <f t="shared" si="111"/>
        <v>175.33595730958385</v>
      </c>
      <c r="W54" t="str">
        <f t="shared" si="141"/>
        <v>34 Culture, media and sports occupations</v>
      </c>
      <c r="X54" s="18">
        <f t="shared" si="112"/>
        <v>6.4601162503092517</v>
      </c>
      <c r="Y54" s="18">
        <f t="shared" si="112"/>
        <v>5.4612052505495381</v>
      </c>
      <c r="Z54" s="18">
        <f t="shared" si="112"/>
        <v>6.0032137398192145</v>
      </c>
      <c r="AA54" s="18">
        <f t="shared" si="112"/>
        <v>5.8721645008331045</v>
      </c>
      <c r="AB54" s="18">
        <f t="shared" si="112"/>
        <v>5.7192197926069062</v>
      </c>
      <c r="AD54" s="68">
        <f t="shared" si="113"/>
        <v>-13.755549603889094</v>
      </c>
      <c r="AE54" s="69">
        <f t="shared" si="114"/>
        <v>44.148970839508131</v>
      </c>
      <c r="AF54" s="69">
        <f t="shared" si="115"/>
        <v>30.393421235619027</v>
      </c>
      <c r="AH54" t="str">
        <f t="shared" si="142"/>
        <v>34 Culture, media and sports occupations</v>
      </c>
      <c r="AI54" s="18">
        <f t="shared" si="116"/>
        <v>3.8200870959841842</v>
      </c>
      <c r="AJ54" s="18">
        <f t="shared" si="116"/>
        <v>3.8265665555237423</v>
      </c>
      <c r="AK54" s="18">
        <f t="shared" si="116"/>
        <v>4.1422338570961266</v>
      </c>
      <c r="AL54" s="18">
        <f t="shared" si="116"/>
        <v>4.3188519073768203</v>
      </c>
      <c r="AM54" s="18">
        <f t="shared" si="116"/>
        <v>4.8969419400517991</v>
      </c>
      <c r="AO54" s="68">
        <f t="shared" si="117"/>
        <v>9.6546244569278166</v>
      </c>
      <c r="AP54" s="69">
        <f t="shared" si="118"/>
        <v>50.816677309607861</v>
      </c>
      <c r="AQ54" s="69">
        <f t="shared" si="119"/>
        <v>60.471301766535682</v>
      </c>
      <c r="AS54" t="str">
        <f t="shared" si="143"/>
        <v>34 Culture, media and sports occupations</v>
      </c>
      <c r="AT54" s="18">
        <f t="shared" si="120"/>
        <v>4.0247728113959225</v>
      </c>
      <c r="AU54" s="18">
        <f t="shared" si="120"/>
        <v>3.283389997854703</v>
      </c>
      <c r="AV54" s="18">
        <f t="shared" si="120"/>
        <v>3.4534995830342305</v>
      </c>
      <c r="AW54" s="18">
        <f t="shared" si="120"/>
        <v>3.0502558857555879</v>
      </c>
      <c r="AX54" s="18">
        <f t="shared" si="120"/>
        <v>2.6166896370672541</v>
      </c>
      <c r="AZ54" s="68">
        <f t="shared" si="121"/>
        <v>-25.694105755250003</v>
      </c>
      <c r="BA54" s="69">
        <f t="shared" si="122"/>
        <v>38.862109477243735</v>
      </c>
      <c r="BB54" s="69">
        <f t="shared" si="123"/>
        <v>13.168003721993729</v>
      </c>
      <c r="BD54" t="str">
        <f t="shared" si="144"/>
        <v>34 Culture, media and sports occupations</v>
      </c>
      <c r="BE54" s="18">
        <f t="shared" si="124"/>
        <v>3.0910954406429303</v>
      </c>
      <c r="BF54" s="18">
        <f t="shared" si="124"/>
        <v>2.5676966500388887</v>
      </c>
      <c r="BG54" s="18">
        <f t="shared" si="124"/>
        <v>2.9460382550943125</v>
      </c>
      <c r="BH54" s="18">
        <f t="shared" si="124"/>
        <v>2.6111251031528688</v>
      </c>
      <c r="BI54" s="18">
        <f t="shared" si="124"/>
        <v>2.3030948380167602</v>
      </c>
      <c r="BK54" s="68">
        <f t="shared" si="125"/>
        <v>-45.684736529720723</v>
      </c>
      <c r="BL54" s="69">
        <f t="shared" si="126"/>
        <v>25.293079175057855</v>
      </c>
      <c r="BM54" s="69">
        <f t="shared" si="127"/>
        <v>-20.391657354662872</v>
      </c>
      <c r="BO54" t="str">
        <f t="shared" si="145"/>
        <v>34 Culture, media and sports occupations</v>
      </c>
      <c r="BP54" s="18">
        <f t="shared" si="128"/>
        <v>1.6626933276153479</v>
      </c>
      <c r="BQ54" s="18">
        <f t="shared" si="128"/>
        <v>1.3994720762450068</v>
      </c>
      <c r="BR54" s="18">
        <f t="shared" si="128"/>
        <v>1.4962615935083809</v>
      </c>
      <c r="BS54" s="18">
        <f t="shared" si="128"/>
        <v>1.1373792334030599</v>
      </c>
      <c r="BT54" s="18">
        <f t="shared" si="128"/>
        <v>0.68001506118032706</v>
      </c>
      <c r="BV54" s="68">
        <f t="shared" si="129"/>
        <v>-70.362212697862304</v>
      </c>
      <c r="BW54" s="69">
        <f t="shared" si="130"/>
        <v>18.465085890274356</v>
      </c>
      <c r="BX54" s="69">
        <f t="shared" si="131"/>
        <v>-51.897126807587945</v>
      </c>
      <c r="BZ54" t="str">
        <f t="shared" si="146"/>
        <v>34 Culture, media and sports occupations</v>
      </c>
      <c r="CA54" s="18">
        <f t="shared" si="132"/>
        <v>1.8415117297364847</v>
      </c>
      <c r="CB54" s="18">
        <f t="shared" si="132"/>
        <v>1.6164620702197041</v>
      </c>
      <c r="CC54" s="18">
        <f t="shared" si="132"/>
        <v>1.7523215640636962</v>
      </c>
      <c r="CD54" s="18">
        <f t="shared" si="132"/>
        <v>1.6138429229251399</v>
      </c>
      <c r="CE54" s="18">
        <f t="shared" si="132"/>
        <v>1.5918964030023872</v>
      </c>
      <c r="CG54" s="68">
        <f t="shared" si="133"/>
        <v>-50.506858442554339</v>
      </c>
      <c r="CH54" s="69">
        <f t="shared" si="134"/>
        <v>21.734842300644765</v>
      </c>
      <c r="CI54" s="69">
        <f t="shared" si="135"/>
        <v>-28.772016141909567</v>
      </c>
      <c r="CK54" t="str">
        <f t="shared" si="147"/>
        <v>34 Culture, media and sports occupations</v>
      </c>
      <c r="CL54" s="18">
        <f t="shared" si="136"/>
        <v>1.4963969473621239</v>
      </c>
      <c r="CM54" s="18">
        <f t="shared" si="136"/>
        <v>1.7105282938598587</v>
      </c>
      <c r="CN54" s="18">
        <f t="shared" si="136"/>
        <v>1.8318431780890538</v>
      </c>
      <c r="CO54" s="18">
        <f t="shared" si="136"/>
        <v>2.0081120086585633</v>
      </c>
      <c r="CP54" s="18">
        <f t="shared" si="136"/>
        <v>2.3105874250052434</v>
      </c>
      <c r="CR54" s="68">
        <f t="shared" si="137"/>
        <v>-47.151514219625454</v>
      </c>
      <c r="CS54" s="69">
        <f t="shared" si="138"/>
        <v>21.895103140942108</v>
      </c>
      <c r="CT54" s="69">
        <f t="shared" si="139"/>
        <v>-25.25641107868335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7.6889314678566301</v>
      </c>
      <c r="C55" s="18">
        <f t="shared" si="148"/>
        <v>7.9003967145146818</v>
      </c>
      <c r="D55" s="18">
        <f t="shared" si="148"/>
        <v>7.9680477982540774</v>
      </c>
      <c r="E55" s="18">
        <f t="shared" si="148"/>
        <v>8.2214647262814413</v>
      </c>
      <c r="F55" s="18">
        <f t="shared" si="148"/>
        <v>9.0043239247790918</v>
      </c>
      <c r="H55" s="68">
        <f t="shared" si="105"/>
        <v>131.60538400245392</v>
      </c>
      <c r="I55" s="69">
        <f t="shared" si="106"/>
        <v>78.197581629542697</v>
      </c>
      <c r="J55" s="69">
        <f t="shared" si="107"/>
        <v>209.80296563199659</v>
      </c>
      <c r="L55" t="str">
        <f t="shared" si="140"/>
        <v>35 Business and public service associate professionals</v>
      </c>
      <c r="M55" s="18">
        <f t="shared" ref="M55:Q64" si="149">M18/M$35*100</f>
        <v>10.844527957784102</v>
      </c>
      <c r="N55" s="18">
        <f t="shared" si="149"/>
        <v>10.846115715691909</v>
      </c>
      <c r="O55" s="18">
        <f t="shared" si="149"/>
        <v>10.644704074480121</v>
      </c>
      <c r="P55" s="18">
        <f t="shared" si="149"/>
        <v>10.214835811747323</v>
      </c>
      <c r="Q55" s="18">
        <f t="shared" si="149"/>
        <v>9.9025752142837664</v>
      </c>
      <c r="S55" s="68">
        <f t="shared" si="109"/>
        <v>90.430781870349776</v>
      </c>
      <c r="T55" s="69">
        <f t="shared" si="110"/>
        <v>71.042401388144341</v>
      </c>
      <c r="U55" s="69">
        <f t="shared" si="111"/>
        <v>161.47318325849412</v>
      </c>
      <c r="W55" t="str">
        <f t="shared" si="141"/>
        <v>35 Business and public service associate professionals</v>
      </c>
      <c r="X55" s="18">
        <f t="shared" ref="X55:AB64" si="150">X18/X$35*100</f>
        <v>11.49014086441999</v>
      </c>
      <c r="Y55" s="18">
        <f t="shared" si="150"/>
        <v>11.150071220258184</v>
      </c>
      <c r="Z55" s="18">
        <f t="shared" si="150"/>
        <v>10.813645661638946</v>
      </c>
      <c r="AA55" s="18">
        <f t="shared" si="150"/>
        <v>9.8053979843115435</v>
      </c>
      <c r="AB55" s="18">
        <f t="shared" si="150"/>
        <v>8.7686956173408479</v>
      </c>
      <c r="AD55" s="68">
        <f t="shared" si="113"/>
        <v>-26.59239777998318</v>
      </c>
      <c r="AE55" s="69">
        <f t="shared" si="114"/>
        <v>42.714510634841773</v>
      </c>
      <c r="AF55" s="69">
        <f t="shared" si="115"/>
        <v>16.122112854858592</v>
      </c>
      <c r="AH55" t="str">
        <f t="shared" si="142"/>
        <v>35 Business and public service associate professionals</v>
      </c>
      <c r="AI55" s="18">
        <f t="shared" ref="AI55:AM64" si="151">AI18/AI$35*100</f>
        <v>10.578892489828027</v>
      </c>
      <c r="AJ55" s="18">
        <f t="shared" si="151"/>
        <v>10.971296734255551</v>
      </c>
      <c r="AK55" s="18">
        <f t="shared" si="151"/>
        <v>11.548113924900806</v>
      </c>
      <c r="AL55" s="18">
        <f t="shared" si="151"/>
        <v>11.012907519910051</v>
      </c>
      <c r="AM55" s="18">
        <f t="shared" si="151"/>
        <v>10.232168594645325</v>
      </c>
      <c r="AO55" s="68">
        <f t="shared" si="117"/>
        <v>-17.814871448111813</v>
      </c>
      <c r="AP55" s="69">
        <f t="shared" si="118"/>
        <v>43.477183421925872</v>
      </c>
      <c r="AQ55" s="69">
        <f t="shared" si="119"/>
        <v>25.662311973814063</v>
      </c>
      <c r="AS55" t="str">
        <f t="shared" si="143"/>
        <v>35 Business and public service associate professionals</v>
      </c>
      <c r="AT55" s="18">
        <f t="shared" ref="AT55:AX64" si="152">AT18/AT$35*100</f>
        <v>9.8789815635647731</v>
      </c>
      <c r="AU55" s="18">
        <f t="shared" si="152"/>
        <v>9.6243711987569895</v>
      </c>
      <c r="AV55" s="18">
        <f t="shared" si="152"/>
        <v>9.6390940762130981</v>
      </c>
      <c r="AW55" s="18">
        <f t="shared" si="152"/>
        <v>8.6424790026285692</v>
      </c>
      <c r="AX55" s="18">
        <f t="shared" si="152"/>
        <v>7.6722737967147765</v>
      </c>
      <c r="AZ55" s="68">
        <f t="shared" si="121"/>
        <v>-21.941835916867678</v>
      </c>
      <c r="BA55" s="69">
        <f t="shared" si="122"/>
        <v>41.622238776059874</v>
      </c>
      <c r="BB55" s="69">
        <f t="shared" si="123"/>
        <v>19.680402859192192</v>
      </c>
      <c r="BD55" t="str">
        <f t="shared" si="144"/>
        <v>35 Business and public service associate professionals</v>
      </c>
      <c r="BE55" s="18">
        <f t="shared" ref="BE55:BI64" si="153">BE18/BE$35*100</f>
        <v>7.8424249082013757</v>
      </c>
      <c r="BF55" s="18">
        <f t="shared" si="153"/>
        <v>7.7974873941763656</v>
      </c>
      <c r="BG55" s="18">
        <f t="shared" si="153"/>
        <v>7.8136158761355352</v>
      </c>
      <c r="BH55" s="18">
        <f t="shared" si="153"/>
        <v>6.7301631097750532</v>
      </c>
      <c r="BI55" s="18">
        <f t="shared" si="153"/>
        <v>6.090106581277106</v>
      </c>
      <c r="BK55" s="68">
        <f t="shared" si="125"/>
        <v>-45.847153909756457</v>
      </c>
      <c r="BL55" s="69">
        <f t="shared" si="126"/>
        <v>28.168048374380422</v>
      </c>
      <c r="BM55" s="69">
        <f t="shared" si="127"/>
        <v>-17.679105535376035</v>
      </c>
      <c r="BO55" t="str">
        <f t="shared" si="145"/>
        <v>35 Business and public service associate professionals</v>
      </c>
      <c r="BP55" s="18">
        <f t="shared" ref="BP55:BT64" si="154">BP18/BP$35*100</f>
        <v>6.9472760062598686</v>
      </c>
      <c r="BQ55" s="18">
        <f t="shared" si="154"/>
        <v>6.8938959589978506</v>
      </c>
      <c r="BR55" s="18">
        <f t="shared" si="154"/>
        <v>6.9742888599324715</v>
      </c>
      <c r="BS55" s="18">
        <f t="shared" si="154"/>
        <v>5.8014846238313762</v>
      </c>
      <c r="BT55" s="18">
        <f t="shared" si="154"/>
        <v>4.9057569618562686</v>
      </c>
      <c r="BV55" s="68">
        <f t="shared" si="129"/>
        <v>-54.128718658215682</v>
      </c>
      <c r="BW55" s="69">
        <f t="shared" si="130"/>
        <v>23.472125381327917</v>
      </c>
      <c r="BX55" s="69">
        <f t="shared" si="131"/>
        <v>-30.656593276887769</v>
      </c>
      <c r="BZ55" t="str">
        <f t="shared" si="146"/>
        <v>35 Business and public service associate professionals</v>
      </c>
      <c r="CA55" s="18">
        <f t="shared" ref="CA55:CE64" si="155">CA18/CA$35*100</f>
        <v>5.9940366737337598</v>
      </c>
      <c r="CB55" s="18">
        <f t="shared" si="155"/>
        <v>5.8661739960429404</v>
      </c>
      <c r="CC55" s="18">
        <f t="shared" si="155"/>
        <v>6.0174081830348118</v>
      </c>
      <c r="CD55" s="18">
        <f t="shared" si="155"/>
        <v>5.246664836531437</v>
      </c>
      <c r="CE55" s="18">
        <f t="shared" si="155"/>
        <v>3.9925250747884986</v>
      </c>
      <c r="CG55" s="68">
        <f t="shared" si="133"/>
        <v>-63.852172141533345</v>
      </c>
      <c r="CH55" s="69">
        <f t="shared" si="134"/>
        <v>19.842177938777734</v>
      </c>
      <c r="CI55" s="69">
        <f t="shared" si="135"/>
        <v>-44.009994202755621</v>
      </c>
      <c r="CK55" t="str">
        <f t="shared" si="147"/>
        <v>35 Business and public service associate professionals</v>
      </c>
      <c r="CL55" s="18">
        <f t="shared" ref="CL55:CP64" si="156">CL18/CL$35*100</f>
        <v>3.2141191925777703</v>
      </c>
      <c r="CM55" s="18">
        <f t="shared" si="156"/>
        <v>3.6080126940120723</v>
      </c>
      <c r="CN55" s="18">
        <f t="shared" si="156"/>
        <v>3.8900061479044479</v>
      </c>
      <c r="CO55" s="18">
        <f t="shared" si="156"/>
        <v>3.982379280675215</v>
      </c>
      <c r="CP55" s="18">
        <f t="shared" si="156"/>
        <v>6.0708948878538758</v>
      </c>
      <c r="CR55" s="68">
        <f t="shared" si="137"/>
        <v>-34.611577479020532</v>
      </c>
      <c r="CS55" s="69">
        <f t="shared" si="138"/>
        <v>23.475092756692856</v>
      </c>
      <c r="CT55" s="69">
        <f t="shared" si="139"/>
        <v>-11.13648472232768</v>
      </c>
    </row>
    <row r="56" spans="1:98" x14ac:dyDescent="0.2">
      <c r="A56" t="str">
        <f t="shared" si="103"/>
        <v>41 Administrative occupations</v>
      </c>
      <c r="B56" s="18">
        <f t="shared" si="148"/>
        <v>2.4180472148955499</v>
      </c>
      <c r="C56" s="18">
        <f t="shared" si="148"/>
        <v>2.3809697713064435</v>
      </c>
      <c r="D56" s="18">
        <f t="shared" si="148"/>
        <v>2.6101593271368304</v>
      </c>
      <c r="E56" s="18">
        <f t="shared" si="148"/>
        <v>2.719430506845359</v>
      </c>
      <c r="F56" s="18">
        <f t="shared" si="148"/>
        <v>3.1803029856496794</v>
      </c>
      <c r="H56" s="68">
        <f t="shared" si="105"/>
        <v>149.71863394099205</v>
      </c>
      <c r="I56" s="69">
        <f t="shared" si="106"/>
        <v>91.792802787325002</v>
      </c>
      <c r="J56" s="69">
        <f t="shared" si="107"/>
        <v>241.51143672831705</v>
      </c>
      <c r="L56" t="str">
        <f t="shared" si="140"/>
        <v>41 Administrative occupations</v>
      </c>
      <c r="M56" s="18">
        <f t="shared" si="149"/>
        <v>4.0838148651954223</v>
      </c>
      <c r="N56" s="18">
        <f t="shared" si="149"/>
        <v>3.8209457019506612</v>
      </c>
      <c r="O56" s="18">
        <f t="shared" si="149"/>
        <v>4.1013410279638896</v>
      </c>
      <c r="P56" s="18">
        <f t="shared" si="149"/>
        <v>4.0807024874329283</v>
      </c>
      <c r="Q56" s="18">
        <f t="shared" si="149"/>
        <v>4.3200793876059711</v>
      </c>
      <c r="S56" s="68">
        <f t="shared" si="109"/>
        <v>115.61970046005763</v>
      </c>
      <c r="T56" s="69">
        <f t="shared" si="110"/>
        <v>85.412024129243065</v>
      </c>
      <c r="U56" s="69">
        <f t="shared" si="111"/>
        <v>201.03172458930069</v>
      </c>
      <c r="W56" t="str">
        <f t="shared" si="141"/>
        <v>41 Administrative occupations</v>
      </c>
      <c r="X56" s="18">
        <f t="shared" si="150"/>
        <v>6.6830850844029426</v>
      </c>
      <c r="Y56" s="18">
        <f t="shared" si="150"/>
        <v>6.3192642480144361</v>
      </c>
      <c r="Z56" s="18">
        <f t="shared" si="150"/>
        <v>6.7375654839675985</v>
      </c>
      <c r="AA56" s="18">
        <f t="shared" si="150"/>
        <v>6.6093775025100499</v>
      </c>
      <c r="AB56" s="18">
        <f t="shared" si="150"/>
        <v>6.7025601930549978</v>
      </c>
      <c r="AD56" s="68">
        <f t="shared" si="113"/>
        <v>-9.9433263104554843</v>
      </c>
      <c r="AE56" s="69">
        <f t="shared" si="114"/>
        <v>53.296628374921326</v>
      </c>
      <c r="AF56" s="69">
        <f t="shared" si="115"/>
        <v>43.353302064465844</v>
      </c>
      <c r="AH56" t="str">
        <f t="shared" si="142"/>
        <v>41 Administrative occupations</v>
      </c>
      <c r="AI56" s="18">
        <f t="shared" si="151"/>
        <v>8.4343375505415619</v>
      </c>
      <c r="AJ56" s="18">
        <f t="shared" si="151"/>
        <v>8.4831075466232608</v>
      </c>
      <c r="AK56" s="18">
        <f t="shared" si="151"/>
        <v>9.0428208607484262</v>
      </c>
      <c r="AL56" s="18">
        <f t="shared" si="151"/>
        <v>8.8346704990246305</v>
      </c>
      <c r="AM56" s="18">
        <f t="shared" si="151"/>
        <v>8.2828059808999548</v>
      </c>
      <c r="AO56" s="68">
        <f t="shared" si="117"/>
        <v>-15.040847402340518</v>
      </c>
      <c r="AP56" s="69">
        <f t="shared" si="118"/>
        <v>53.299326899304653</v>
      </c>
      <c r="AQ56" s="69">
        <f t="shared" si="119"/>
        <v>38.258479496964135</v>
      </c>
      <c r="AS56" t="str">
        <f t="shared" si="143"/>
        <v>41 Administrative occupations</v>
      </c>
      <c r="AT56" s="18">
        <f t="shared" si="152"/>
        <v>9.0818626917403282</v>
      </c>
      <c r="AU56" s="18">
        <f t="shared" si="152"/>
        <v>8.508461395815651</v>
      </c>
      <c r="AV56" s="18">
        <f t="shared" si="152"/>
        <v>8.8428673021736159</v>
      </c>
      <c r="AW56" s="18">
        <f t="shared" si="152"/>
        <v>8.0532810979235112</v>
      </c>
      <c r="AX56" s="18">
        <f t="shared" si="152"/>
        <v>7.3806071463366578</v>
      </c>
      <c r="AZ56" s="68">
        <f t="shared" si="121"/>
        <v>-18.147972779229423</v>
      </c>
      <c r="BA56" s="69">
        <f t="shared" si="122"/>
        <v>49.573309697704254</v>
      </c>
      <c r="BB56" s="69">
        <f t="shared" si="123"/>
        <v>31.425336918474834</v>
      </c>
      <c r="BD56" t="str">
        <f t="shared" si="144"/>
        <v>41 Administrative occupations</v>
      </c>
      <c r="BE56" s="18">
        <f t="shared" si="153"/>
        <v>8.7795318653254331</v>
      </c>
      <c r="BF56" s="18">
        <f t="shared" si="153"/>
        <v>8.7288001765135412</v>
      </c>
      <c r="BG56" s="18">
        <f t="shared" si="153"/>
        <v>8.3544118981276725</v>
      </c>
      <c r="BH56" s="18">
        <f t="shared" si="153"/>
        <v>7.6973167132929259</v>
      </c>
      <c r="BI56" s="18">
        <f t="shared" si="153"/>
        <v>5.461896975806054</v>
      </c>
      <c r="BK56" s="68">
        <f t="shared" si="125"/>
        <v>-54.576973123993042</v>
      </c>
      <c r="BL56" s="69">
        <f t="shared" si="126"/>
        <v>31.220341800059941</v>
      </c>
      <c r="BM56" s="69">
        <f t="shared" si="127"/>
        <v>-23.356631323933101</v>
      </c>
      <c r="BO56" t="str">
        <f t="shared" si="145"/>
        <v>41 Administrative occupations</v>
      </c>
      <c r="BP56" s="18">
        <f t="shared" si="154"/>
        <v>9.4816395281934795</v>
      </c>
      <c r="BQ56" s="18">
        <f t="shared" si="154"/>
        <v>8.3719784307513194</v>
      </c>
      <c r="BR56" s="18">
        <f t="shared" si="154"/>
        <v>8.9834048705146614</v>
      </c>
      <c r="BS56" s="18">
        <f t="shared" si="154"/>
        <v>7.1296769923388252</v>
      </c>
      <c r="BT56" s="18">
        <f t="shared" si="154"/>
        <v>4.3284813697281388</v>
      </c>
      <c r="BV56" s="68">
        <f t="shared" si="129"/>
        <v>-68.57832349464384</v>
      </c>
      <c r="BW56" s="69">
        <f t="shared" si="130"/>
        <v>22.492018278741245</v>
      </c>
      <c r="BX56" s="69">
        <f t="shared" si="131"/>
        <v>-46.086305215902598</v>
      </c>
      <c r="BZ56" t="str">
        <f t="shared" si="146"/>
        <v>41 Administrative occupations</v>
      </c>
      <c r="CA56" s="18">
        <f t="shared" si="155"/>
        <v>8.0301442843024073</v>
      </c>
      <c r="CB56" s="18">
        <f t="shared" si="155"/>
        <v>6.8904844492285164</v>
      </c>
      <c r="CC56" s="18">
        <f t="shared" si="155"/>
        <v>7.3200227964476898</v>
      </c>
      <c r="CD56" s="18">
        <f t="shared" si="155"/>
        <v>4.2009350329189523</v>
      </c>
      <c r="CE56" s="18">
        <f t="shared" si="155"/>
        <v>1.6127188197056452</v>
      </c>
      <c r="CG56" s="68">
        <f t="shared" si="133"/>
        <v>-87.996987847979341</v>
      </c>
      <c r="CH56" s="69">
        <f t="shared" si="134"/>
        <v>14.331834117124362</v>
      </c>
      <c r="CI56" s="69">
        <f t="shared" si="135"/>
        <v>-73.665153730854968</v>
      </c>
      <c r="CK56" t="str">
        <f t="shared" si="147"/>
        <v>41 Administrative occupations</v>
      </c>
      <c r="CL56" s="18">
        <f t="shared" si="156"/>
        <v>4.9890851060796386</v>
      </c>
      <c r="CM56" s="18">
        <f t="shared" si="156"/>
        <v>4.7649561247568579</v>
      </c>
      <c r="CN56" s="18">
        <f t="shared" si="156"/>
        <v>5.2032714728173568</v>
      </c>
      <c r="CO56" s="18">
        <f t="shared" si="156"/>
        <v>4.6706936500965979</v>
      </c>
      <c r="CP56" s="18">
        <f t="shared" si="156"/>
        <v>5.1848810147162139</v>
      </c>
      <c r="CR56" s="68">
        <f t="shared" si="137"/>
        <v>-58.249590097222168</v>
      </c>
      <c r="CS56" s="69">
        <f t="shared" si="138"/>
        <v>18.836008643678685</v>
      </c>
      <c r="CT56" s="69">
        <f t="shared" si="139"/>
        <v>-39.413581453543486</v>
      </c>
    </row>
    <row r="57" spans="1:98" x14ac:dyDescent="0.2">
      <c r="A57" t="str">
        <f t="shared" si="103"/>
        <v>42 Secretarial and related occupations</v>
      </c>
      <c r="B57" s="18">
        <f t="shared" si="148"/>
        <v>0.26854350229076474</v>
      </c>
      <c r="C57" s="18">
        <f t="shared" si="148"/>
        <v>0.28942644584717991</v>
      </c>
      <c r="D57" s="18">
        <f t="shared" si="148"/>
        <v>0.27482509770481922</v>
      </c>
      <c r="E57" s="18">
        <f t="shared" si="148"/>
        <v>0.36261469508577748</v>
      </c>
      <c r="F57" s="18">
        <f t="shared" si="148"/>
        <v>0.52390359364362171</v>
      </c>
      <c r="H57" s="68">
        <f t="shared" si="105"/>
        <v>290.70094165199845</v>
      </c>
      <c r="I57" s="69">
        <f t="shared" si="106"/>
        <v>168.64061390644622</v>
      </c>
      <c r="J57" s="69">
        <f t="shared" si="107"/>
        <v>459.34155555844472</v>
      </c>
      <c r="L57" t="str">
        <f t="shared" si="140"/>
        <v>42 Secretarial and related occupations</v>
      </c>
      <c r="M57" s="18">
        <f t="shared" si="149"/>
        <v>0.67027158123437103</v>
      </c>
      <c r="N57" s="18">
        <f t="shared" si="149"/>
        <v>0.61880251263000774</v>
      </c>
      <c r="O57" s="18">
        <f t="shared" si="149"/>
        <v>0.61475069162346385</v>
      </c>
      <c r="P57" s="18">
        <f t="shared" si="149"/>
        <v>0.78162196670896167</v>
      </c>
      <c r="Q57" s="18">
        <f t="shared" si="149"/>
        <v>0.77965117218751234</v>
      </c>
      <c r="S57" s="68">
        <f t="shared" si="109"/>
        <v>159.61148620850517</v>
      </c>
      <c r="T57" s="69">
        <f t="shared" si="110"/>
        <v>114.20751140439036</v>
      </c>
      <c r="U57" s="69">
        <f t="shared" si="111"/>
        <v>273.81899761289554</v>
      </c>
      <c r="W57" t="str">
        <f t="shared" si="141"/>
        <v>42 Secretarial and related occupations</v>
      </c>
      <c r="X57" s="18">
        <f t="shared" si="150"/>
        <v>1.2997660613592914</v>
      </c>
      <c r="Y57" s="18">
        <f t="shared" si="150"/>
        <v>1.2186168812478275</v>
      </c>
      <c r="Z57" s="18">
        <f t="shared" si="150"/>
        <v>1.2401410872923391</v>
      </c>
      <c r="AA57" s="18">
        <f t="shared" si="150"/>
        <v>1.7357168062571944</v>
      </c>
      <c r="AB57" s="18">
        <f t="shared" si="150"/>
        <v>2.2802510589466807</v>
      </c>
      <c r="AD57" s="68">
        <f t="shared" si="113"/>
        <v>66.452279845821636</v>
      </c>
      <c r="AE57" s="69">
        <f t="shared" si="114"/>
        <v>89.801375785409192</v>
      </c>
      <c r="AF57" s="69">
        <f t="shared" si="115"/>
        <v>156.25365563123083</v>
      </c>
      <c r="AH57" t="str">
        <f t="shared" si="142"/>
        <v>42 Secretarial and related occupations</v>
      </c>
      <c r="AI57" s="18">
        <f t="shared" si="151"/>
        <v>2.2346576182928661</v>
      </c>
      <c r="AJ57" s="18">
        <f t="shared" si="151"/>
        <v>2.2214772076483911</v>
      </c>
      <c r="AK57" s="18">
        <f t="shared" si="151"/>
        <v>2.3533863272497717</v>
      </c>
      <c r="AL57" s="18">
        <f t="shared" si="151"/>
        <v>3.1513913873173163</v>
      </c>
      <c r="AM57" s="18">
        <f t="shared" si="151"/>
        <v>3.4333344843321401</v>
      </c>
      <c r="AO57" s="68">
        <f t="shared" si="117"/>
        <v>35.31922465114485</v>
      </c>
      <c r="AP57" s="69">
        <f t="shared" si="118"/>
        <v>77.846965980691564</v>
      </c>
      <c r="AQ57" s="69">
        <f t="shared" si="119"/>
        <v>113.16619063183641</v>
      </c>
      <c r="AS57" t="str">
        <f t="shared" si="143"/>
        <v>42 Secretarial and related occupations</v>
      </c>
      <c r="AT57" s="18">
        <f t="shared" si="152"/>
        <v>1.7701047514423542</v>
      </c>
      <c r="AU57" s="18">
        <f t="shared" si="152"/>
        <v>1.5182090403964328</v>
      </c>
      <c r="AV57" s="18">
        <f t="shared" si="152"/>
        <v>1.5005745674856952</v>
      </c>
      <c r="AW57" s="18">
        <f t="shared" si="152"/>
        <v>1.7727939637272156</v>
      </c>
      <c r="AX57" s="18">
        <f t="shared" si="152"/>
        <v>1.3503088978282967</v>
      </c>
      <c r="AZ57" s="68">
        <f t="shared" si="121"/>
        <v>-11.751769389245274</v>
      </c>
      <c r="BA57" s="69">
        <f t="shared" si="122"/>
        <v>62.374481167798891</v>
      </c>
      <c r="BB57" s="69">
        <f t="shared" si="123"/>
        <v>50.622711778553622</v>
      </c>
      <c r="BD57" t="str">
        <f t="shared" si="144"/>
        <v>42 Secretarial and related occupations</v>
      </c>
      <c r="BE57" s="18">
        <f t="shared" si="153"/>
        <v>1.975239806761337</v>
      </c>
      <c r="BF57" s="18">
        <f t="shared" si="153"/>
        <v>1.8570681152594366</v>
      </c>
      <c r="BG57" s="18">
        <f t="shared" si="153"/>
        <v>1.5312753082399229</v>
      </c>
      <c r="BH57" s="18">
        <f t="shared" si="153"/>
        <v>1.4491754853106225</v>
      </c>
      <c r="BI57" s="18">
        <f t="shared" si="153"/>
        <v>0.2487996671250553</v>
      </c>
      <c r="BK57" s="68">
        <f t="shared" si="125"/>
        <v>-88.711273116805344</v>
      </c>
      <c r="BL57" s="69">
        <f t="shared" si="126"/>
        <v>24.845878181914667</v>
      </c>
      <c r="BM57" s="69">
        <f t="shared" si="127"/>
        <v>-63.865394934890674</v>
      </c>
      <c r="BO57" t="str">
        <f t="shared" si="145"/>
        <v>42 Secretarial and related occupations</v>
      </c>
      <c r="BP57" s="18">
        <f t="shared" si="154"/>
        <v>2.5646029091322644</v>
      </c>
      <c r="BQ57" s="18">
        <f t="shared" si="154"/>
        <v>1.9406757481586383</v>
      </c>
      <c r="BR57" s="18">
        <f t="shared" si="154"/>
        <v>1.9179482147055722</v>
      </c>
      <c r="BS57" s="18">
        <f t="shared" si="154"/>
        <v>1.2181655425027291</v>
      </c>
      <c r="BT57" s="18">
        <f t="shared" si="154"/>
        <v>0.1535788995548634</v>
      </c>
      <c r="BV57" s="68">
        <f t="shared" si="129"/>
        <v>-94.778089208858972</v>
      </c>
      <c r="BW57" s="69">
        <f t="shared" si="130"/>
        <v>16.733951121745026</v>
      </c>
      <c r="BX57" s="69">
        <f t="shared" si="131"/>
        <v>-78.04413808711395</v>
      </c>
      <c r="BZ57" t="str">
        <f t="shared" si="146"/>
        <v>42 Secretarial and related occupations</v>
      </c>
      <c r="CA57" s="18">
        <f t="shared" si="155"/>
        <v>3.5997610539519656</v>
      </c>
      <c r="CB57" s="18">
        <f t="shared" si="155"/>
        <v>3.0851514522753076</v>
      </c>
      <c r="CC57" s="18">
        <f t="shared" si="155"/>
        <v>3.1987337452241782</v>
      </c>
      <c r="CD57" s="18">
        <f t="shared" si="155"/>
        <v>1.3372347339737456</v>
      </c>
      <c r="CE57" s="18">
        <f t="shared" si="155"/>
        <v>0.26387906843365549</v>
      </c>
      <c r="CG57" s="68">
        <f t="shared" si="133"/>
        <v>-95.505608757653775</v>
      </c>
      <c r="CH57" s="69">
        <f t="shared" si="134"/>
        <v>14.335109241393138</v>
      </c>
      <c r="CI57" s="69">
        <f t="shared" si="135"/>
        <v>-81.170499516260648</v>
      </c>
      <c r="CK57" t="str">
        <f t="shared" si="147"/>
        <v>42 Secretarial and related occupations</v>
      </c>
      <c r="CL57" s="18">
        <f t="shared" si="156"/>
        <v>2.1870909989428116</v>
      </c>
      <c r="CM57" s="18">
        <f t="shared" si="156"/>
        <v>2.4132920469266321</v>
      </c>
      <c r="CN57" s="18">
        <f t="shared" si="156"/>
        <v>2.7602103180760071</v>
      </c>
      <c r="CO57" s="18">
        <f t="shared" si="156"/>
        <v>3.6664533426860464</v>
      </c>
      <c r="CP57" s="18">
        <f t="shared" si="156"/>
        <v>4.0116613951477094</v>
      </c>
      <c r="CR57" s="68">
        <f t="shared" si="137"/>
        <v>-39.105155102317276</v>
      </c>
      <c r="CS57" s="69">
        <f t="shared" si="138"/>
        <v>35.007183173880705</v>
      </c>
      <c r="CT57" s="69">
        <f t="shared" si="139"/>
        <v>-4.0979719284365723</v>
      </c>
    </row>
    <row r="58" spans="1:98" x14ac:dyDescent="0.2">
      <c r="A58" t="str">
        <f t="shared" si="103"/>
        <v>51 Skilled agricultural and related trades</v>
      </c>
      <c r="B58" s="18">
        <f t="shared" si="148"/>
        <v>8.8215603770807546E-2</v>
      </c>
      <c r="C58" s="18">
        <f t="shared" si="148"/>
        <v>9.4081243950535118E-2</v>
      </c>
      <c r="D58" s="18">
        <f t="shared" si="148"/>
        <v>7.5454528358339795E-2</v>
      </c>
      <c r="E58" s="18">
        <f t="shared" si="148"/>
        <v>7.7936536803921944E-2</v>
      </c>
      <c r="F58" s="18">
        <f t="shared" si="148"/>
        <v>9.3478748546229243E-2</v>
      </c>
      <c r="H58" s="68">
        <f t="shared" si="105"/>
        <v>153.90839038247182</v>
      </c>
      <c r="I58" s="69">
        <f t="shared" si="106"/>
        <v>133.28957177382711</v>
      </c>
      <c r="J58" s="69">
        <f t="shared" si="107"/>
        <v>287.1979621562989</v>
      </c>
      <c r="L58" t="str">
        <f t="shared" si="140"/>
        <v>51 Skilled agricultural and related trades</v>
      </c>
      <c r="M58" s="18">
        <f t="shared" si="149"/>
        <v>9.9961784426031153E-2</v>
      </c>
      <c r="N58" s="18">
        <f t="shared" si="149"/>
        <v>0.10334890189631137</v>
      </c>
      <c r="O58" s="18">
        <f t="shared" si="149"/>
        <v>8.31417011410156E-2</v>
      </c>
      <c r="P58" s="18">
        <f t="shared" si="149"/>
        <v>8.8687305678842698E-2</v>
      </c>
      <c r="Q58" s="18">
        <f t="shared" si="149"/>
        <v>0.10660177451273373</v>
      </c>
      <c r="S58" s="68">
        <f t="shared" si="109"/>
        <v>162.46301964340049</v>
      </c>
      <c r="T58" s="69">
        <f t="shared" si="110"/>
        <v>133.294200036832</v>
      </c>
      <c r="U58" s="69">
        <f t="shared" si="111"/>
        <v>295.75721968023248</v>
      </c>
      <c r="W58" t="str">
        <f t="shared" si="141"/>
        <v>51 Skilled agricultural and related trades</v>
      </c>
      <c r="X58" s="18">
        <f t="shared" si="150"/>
        <v>0.26485951071757013</v>
      </c>
      <c r="Y58" s="18">
        <f t="shared" si="150"/>
        <v>0.25331468279317754</v>
      </c>
      <c r="Z58" s="18">
        <f t="shared" si="150"/>
        <v>0.33050542865322968</v>
      </c>
      <c r="AA58" s="18">
        <f t="shared" si="150"/>
        <v>0.38982086286719514</v>
      </c>
      <c r="AB58" s="18">
        <f t="shared" si="150"/>
        <v>0.59000930169608801</v>
      </c>
      <c r="AD58" s="68">
        <f t="shared" si="113"/>
        <v>61.606356675693497</v>
      </c>
      <c r="AE58" s="69">
        <f t="shared" si="114"/>
        <v>101.10913930800673</v>
      </c>
      <c r="AF58" s="69">
        <f t="shared" si="115"/>
        <v>162.71549598370024</v>
      </c>
      <c r="AH58" t="str">
        <f t="shared" si="142"/>
        <v>51 Skilled agricultural and related trades</v>
      </c>
      <c r="AI58" s="18">
        <f t="shared" si="151"/>
        <v>0.67794923661506401</v>
      </c>
      <c r="AJ58" s="18">
        <f t="shared" si="151"/>
        <v>0.74628195371690542</v>
      </c>
      <c r="AK58" s="18">
        <f t="shared" si="151"/>
        <v>0.71187125965075704</v>
      </c>
      <c r="AL58" s="18">
        <f t="shared" si="151"/>
        <v>0.88204528672682758</v>
      </c>
      <c r="AM58" s="18">
        <f t="shared" si="151"/>
        <v>1.1204652508946915</v>
      </c>
      <c r="AO58" s="68">
        <f t="shared" si="117"/>
        <v>45.993507893989481</v>
      </c>
      <c r="AP58" s="69">
        <f t="shared" si="118"/>
        <v>103.15910206584988</v>
      </c>
      <c r="AQ58" s="69">
        <f t="shared" si="119"/>
        <v>149.15260995983937</v>
      </c>
      <c r="AS58" t="str">
        <f t="shared" si="143"/>
        <v>51 Skilled agricultural and related trades</v>
      </c>
      <c r="AT58" s="18">
        <f t="shared" si="152"/>
        <v>0.76070209794068089</v>
      </c>
      <c r="AU58" s="18">
        <f t="shared" si="152"/>
        <v>0.7558983178259201</v>
      </c>
      <c r="AV58" s="18">
        <f t="shared" si="152"/>
        <v>0.72659856986207172</v>
      </c>
      <c r="AW58" s="18">
        <f t="shared" si="152"/>
        <v>0.83678353196569577</v>
      </c>
      <c r="AX58" s="18">
        <f t="shared" si="152"/>
        <v>1.141326699025432</v>
      </c>
      <c r="AZ58" s="68">
        <f t="shared" si="121"/>
        <v>54.044393512062307</v>
      </c>
      <c r="BA58" s="69">
        <f t="shared" si="122"/>
        <v>94.718366281638552</v>
      </c>
      <c r="BB58" s="69">
        <f t="shared" si="123"/>
        <v>148.76275979370087</v>
      </c>
      <c r="BD58" t="str">
        <f t="shared" si="144"/>
        <v>51 Skilled agricultural and related trades</v>
      </c>
      <c r="BE58" s="18">
        <f t="shared" si="153"/>
        <v>0.35757845096946372</v>
      </c>
      <c r="BF58" s="18">
        <f t="shared" si="153"/>
        <v>0.33844741934955508</v>
      </c>
      <c r="BG58" s="18">
        <f t="shared" si="153"/>
        <v>0.33248658545973903</v>
      </c>
      <c r="BH58" s="18">
        <f t="shared" si="153"/>
        <v>0.28920810853334783</v>
      </c>
      <c r="BI58" s="18">
        <f t="shared" si="153"/>
        <v>0.28549638450418274</v>
      </c>
      <c r="BK58" s="68">
        <f t="shared" si="125"/>
        <v>-40.341142045688358</v>
      </c>
      <c r="BL58" s="69">
        <f t="shared" si="126"/>
        <v>40.033763874885089</v>
      </c>
      <c r="BM58" s="69">
        <f t="shared" si="127"/>
        <v>-0.30737817080326429</v>
      </c>
      <c r="BO58" t="str">
        <f t="shared" si="145"/>
        <v>51 Skilled agricultural and related trades</v>
      </c>
      <c r="BP58" s="18">
        <f t="shared" si="154"/>
        <v>0.65337511241637136</v>
      </c>
      <c r="BQ58" s="18">
        <f t="shared" si="154"/>
        <v>0.70174218202170469</v>
      </c>
      <c r="BR58" s="18">
        <f t="shared" si="154"/>
        <v>0.68427536488642393</v>
      </c>
      <c r="BS58" s="18">
        <f t="shared" si="154"/>
        <v>0.78122225096889986</v>
      </c>
      <c r="BT58" s="18">
        <f t="shared" si="154"/>
        <v>1.0552474905414353</v>
      </c>
      <c r="BV58" s="68">
        <f t="shared" si="129"/>
        <v>0.5676256705963787</v>
      </c>
      <c r="BW58" s="69">
        <f t="shared" si="130"/>
        <v>56.501290805821967</v>
      </c>
      <c r="BX58" s="69">
        <f t="shared" si="131"/>
        <v>57.068916476418352</v>
      </c>
      <c r="BZ58" t="str">
        <f t="shared" si="146"/>
        <v>51 Skilled agricultural and related trades</v>
      </c>
      <c r="CA58" s="18">
        <f t="shared" si="155"/>
        <v>0.81817333967935357</v>
      </c>
      <c r="CB58" s="18">
        <f t="shared" si="155"/>
        <v>0.81974536917719287</v>
      </c>
      <c r="CC58" s="18">
        <f t="shared" si="155"/>
        <v>0.81286364497167363</v>
      </c>
      <c r="CD58" s="18">
        <f t="shared" si="155"/>
        <v>0.95499124538122193</v>
      </c>
      <c r="CE58" s="18">
        <f t="shared" si="155"/>
        <v>1.949744515155774</v>
      </c>
      <c r="CG58" s="68">
        <f t="shared" si="133"/>
        <v>30.67846737095401</v>
      </c>
      <c r="CH58" s="69">
        <f t="shared" si="134"/>
        <v>51.134671609603764</v>
      </c>
      <c r="CI58" s="69">
        <f t="shared" si="135"/>
        <v>81.813138980557781</v>
      </c>
      <c r="CK58" t="str">
        <f t="shared" si="147"/>
        <v>51 Skilled agricultural and related trades</v>
      </c>
      <c r="CL58" s="18">
        <f t="shared" si="156"/>
        <v>1.3808739048223058</v>
      </c>
      <c r="CM58" s="18">
        <f t="shared" si="156"/>
        <v>1.2449943362031144</v>
      </c>
      <c r="CN58" s="18">
        <f t="shared" si="156"/>
        <v>1.2137572489849844</v>
      </c>
      <c r="CO58" s="18">
        <f t="shared" si="156"/>
        <v>1.3666632826172045</v>
      </c>
      <c r="CP58" s="18">
        <f t="shared" si="156"/>
        <v>0.96886508691458773</v>
      </c>
      <c r="CR58" s="68">
        <f t="shared" si="137"/>
        <v>-66.555099817763747</v>
      </c>
      <c r="CS58" s="69">
        <f t="shared" si="138"/>
        <v>26.719225133274882</v>
      </c>
      <c r="CT58" s="69">
        <f t="shared" si="139"/>
        <v>-39.835874684488857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0.2699826328477245</v>
      </c>
      <c r="C59" s="18">
        <f t="shared" si="148"/>
        <v>0.29485911056380659</v>
      </c>
      <c r="D59" s="18">
        <f t="shared" si="148"/>
        <v>0.30782417325243028</v>
      </c>
      <c r="E59" s="18">
        <f t="shared" si="148"/>
        <v>0.33245507693194365</v>
      </c>
      <c r="F59" s="18">
        <f t="shared" si="148"/>
        <v>0.4134165117197825</v>
      </c>
      <c r="H59" s="68">
        <f t="shared" si="105"/>
        <v>175.2545889010849</v>
      </c>
      <c r="I59" s="69">
        <f t="shared" si="106"/>
        <v>86.100162014611371</v>
      </c>
      <c r="J59" s="69">
        <f t="shared" si="107"/>
        <v>261.35475091569623</v>
      </c>
      <c r="L59" t="str">
        <f t="shared" si="140"/>
        <v>52 Skilled metal, electrical and electronic trades</v>
      </c>
      <c r="M59" s="18">
        <f t="shared" si="149"/>
        <v>0.52017701099212854</v>
      </c>
      <c r="N59" s="18">
        <f t="shared" si="149"/>
        <v>0.54990180280896783</v>
      </c>
      <c r="O59" s="18">
        <f t="shared" si="149"/>
        <v>0.48542397767431766</v>
      </c>
      <c r="P59" s="18">
        <f t="shared" si="149"/>
        <v>0.65635000477266747</v>
      </c>
      <c r="Q59" s="18">
        <f t="shared" si="149"/>
        <v>0.81822835759595891</v>
      </c>
      <c r="S59" s="68">
        <f t="shared" si="109"/>
        <v>245.04512474975533</v>
      </c>
      <c r="T59" s="69">
        <f t="shared" si="110"/>
        <v>109.77198757778999</v>
      </c>
      <c r="U59" s="69">
        <f t="shared" si="111"/>
        <v>354.81711232754532</v>
      </c>
      <c r="W59" t="str">
        <f t="shared" si="141"/>
        <v>52 Skilled metal, electrical and electronic trades</v>
      </c>
      <c r="X59" s="18">
        <f t="shared" si="150"/>
        <v>0.82433920004642647</v>
      </c>
      <c r="Y59" s="18">
        <f t="shared" si="150"/>
        <v>0.8353651307151797</v>
      </c>
      <c r="Z59" s="18">
        <f t="shared" si="150"/>
        <v>0.69779998831188861</v>
      </c>
      <c r="AA59" s="18">
        <f t="shared" si="150"/>
        <v>0.85846449403037017</v>
      </c>
      <c r="AB59" s="18">
        <f t="shared" si="150"/>
        <v>1.1149326724615616</v>
      </c>
      <c r="AD59" s="68">
        <f t="shared" si="113"/>
        <v>44.642481108087914</v>
      </c>
      <c r="AE59" s="69">
        <f t="shared" si="114"/>
        <v>64.243366024672838</v>
      </c>
      <c r="AF59" s="69">
        <f t="shared" si="115"/>
        <v>108.88584713276074</v>
      </c>
      <c r="AH59" t="str">
        <f t="shared" si="142"/>
        <v>52 Skilled metal, electrical and electronic trades</v>
      </c>
      <c r="AI59" s="18">
        <f t="shared" si="151"/>
        <v>1.0155552056019144</v>
      </c>
      <c r="AJ59" s="18">
        <f t="shared" si="151"/>
        <v>1.1662902170523448</v>
      </c>
      <c r="AK59" s="18">
        <f t="shared" si="151"/>
        <v>1.0513888709836317</v>
      </c>
      <c r="AL59" s="18">
        <f t="shared" si="151"/>
        <v>1.2612214221697999</v>
      </c>
      <c r="AM59" s="18">
        <f t="shared" si="151"/>
        <v>1.7517944879094856</v>
      </c>
      <c r="AO59" s="68">
        <f t="shared" si="117"/>
        <v>54.545509587921003</v>
      </c>
      <c r="AP59" s="69">
        <f t="shared" si="118"/>
        <v>61.512770124420221</v>
      </c>
      <c r="AQ59" s="69">
        <f t="shared" si="119"/>
        <v>116.05827971234123</v>
      </c>
      <c r="AS59" t="str">
        <f t="shared" si="143"/>
        <v>52 Skilled metal, electrical and electronic trades</v>
      </c>
      <c r="AT59" s="18">
        <f t="shared" si="152"/>
        <v>4.098821045147659</v>
      </c>
      <c r="AU59" s="18">
        <f t="shared" si="152"/>
        <v>4.180163669819029</v>
      </c>
      <c r="AV59" s="18">
        <f t="shared" si="152"/>
        <v>3.5907407132704079</v>
      </c>
      <c r="AW59" s="18">
        <f t="shared" si="152"/>
        <v>4.1408184177970364</v>
      </c>
      <c r="AX59" s="18">
        <f t="shared" si="152"/>
        <v>5.4200513715112582</v>
      </c>
      <c r="AZ59" s="68">
        <f t="shared" si="121"/>
        <v>48.030026014001749</v>
      </c>
      <c r="BA59" s="69">
        <f t="shared" si="122"/>
        <v>58.366677114027468</v>
      </c>
      <c r="BB59" s="69">
        <f t="shared" si="123"/>
        <v>106.3967031280292</v>
      </c>
      <c r="BD59" t="str">
        <f t="shared" si="144"/>
        <v>52 Skilled metal, electrical and electronic trades</v>
      </c>
      <c r="BE59" s="18">
        <f t="shared" si="153"/>
        <v>4.9049498110949949</v>
      </c>
      <c r="BF59" s="18">
        <f t="shared" si="153"/>
        <v>4.649400463802408</v>
      </c>
      <c r="BG59" s="18">
        <f t="shared" si="153"/>
        <v>4.9159023953231866</v>
      </c>
      <c r="BH59" s="18">
        <f t="shared" si="153"/>
        <v>4.6734112354268644</v>
      </c>
      <c r="BI59" s="18">
        <f t="shared" si="153"/>
        <v>4.6186324978854092</v>
      </c>
      <c r="BK59" s="68">
        <f t="shared" si="125"/>
        <v>-34.723237590390418</v>
      </c>
      <c r="BL59" s="69">
        <f t="shared" si="126"/>
        <v>26.39082355701164</v>
      </c>
      <c r="BM59" s="69">
        <f t="shared" si="127"/>
        <v>-8.3324140333787788</v>
      </c>
      <c r="BO59" t="str">
        <f t="shared" si="145"/>
        <v>52 Skilled metal, electrical and electronic trades</v>
      </c>
      <c r="BP59" s="18">
        <f t="shared" si="154"/>
        <v>3.4030091805490978</v>
      </c>
      <c r="BQ59" s="18">
        <f t="shared" si="154"/>
        <v>3.7673180472040642</v>
      </c>
      <c r="BR59" s="18">
        <f t="shared" si="154"/>
        <v>3.3828840224625547</v>
      </c>
      <c r="BS59" s="18">
        <f t="shared" si="154"/>
        <v>3.530662645638615</v>
      </c>
      <c r="BT59" s="18">
        <f t="shared" si="154"/>
        <v>3.3066611353231261</v>
      </c>
      <c r="BV59" s="68">
        <f t="shared" si="129"/>
        <v>-36.25628717642882</v>
      </c>
      <c r="BW59" s="69">
        <f t="shared" si="130"/>
        <v>28.081682658808166</v>
      </c>
      <c r="BX59" s="69">
        <f t="shared" si="131"/>
        <v>-8.1746045176206525</v>
      </c>
      <c r="BZ59" t="str">
        <f t="shared" si="146"/>
        <v>52 Skilled metal, electrical and electronic trades</v>
      </c>
      <c r="CA59" s="18">
        <f t="shared" si="155"/>
        <v>2.3458672388237622</v>
      </c>
      <c r="CB59" s="18">
        <f t="shared" si="155"/>
        <v>2.5193583043649062</v>
      </c>
      <c r="CC59" s="18">
        <f t="shared" si="155"/>
        <v>2.1923689763592069</v>
      </c>
      <c r="CD59" s="18">
        <f t="shared" si="155"/>
        <v>2.5515188683627352</v>
      </c>
      <c r="CE59" s="18">
        <f t="shared" si="155"/>
        <v>1.9196491252560817</v>
      </c>
      <c r="CG59" s="68">
        <f t="shared" si="133"/>
        <v>-52.296281582713242</v>
      </c>
      <c r="CH59" s="69">
        <f t="shared" si="134"/>
        <v>25.738828099912421</v>
      </c>
      <c r="CI59" s="69">
        <f t="shared" si="135"/>
        <v>-26.55745348280082</v>
      </c>
      <c r="CK59" t="str">
        <f t="shared" si="147"/>
        <v>52 Skilled metal, electrical and electronic trades</v>
      </c>
      <c r="CL59" s="18">
        <f t="shared" si="156"/>
        <v>2.5850782847705216</v>
      </c>
      <c r="CM59" s="18">
        <f t="shared" si="156"/>
        <v>3.1687374566735351</v>
      </c>
      <c r="CN59" s="18">
        <f t="shared" si="156"/>
        <v>2.9102224881681904</v>
      </c>
      <c r="CO59" s="18">
        <f t="shared" si="156"/>
        <v>3.5860241041295065</v>
      </c>
      <c r="CP59" s="18">
        <f t="shared" si="156"/>
        <v>2.8755180125282327</v>
      </c>
      <c r="CR59" s="68">
        <f t="shared" si="137"/>
        <v>-58.601144537621494</v>
      </c>
      <c r="CS59" s="69">
        <f t="shared" si="138"/>
        <v>25.780455494886549</v>
      </c>
      <c r="CT59" s="69">
        <f t="shared" si="139"/>
        <v>-32.820689042734955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0.14203538038372804</v>
      </c>
      <c r="C60" s="18">
        <f t="shared" si="148"/>
        <v>9.2013952486142178E-2</v>
      </c>
      <c r="D60" s="18">
        <f t="shared" si="148"/>
        <v>6.2889358134268519E-2</v>
      </c>
      <c r="E60" s="18">
        <f t="shared" si="148"/>
        <v>9.7713535482796696E-2</v>
      </c>
      <c r="F60" s="18">
        <f t="shared" si="148"/>
        <v>0.1069462603149615</v>
      </c>
      <c r="H60" s="68">
        <f t="shared" si="105"/>
        <v>248.52819099812629</v>
      </c>
      <c r="I60" s="69">
        <f t="shared" si="106"/>
        <v>111.70294735288067</v>
      </c>
      <c r="J60" s="69">
        <f t="shared" si="107"/>
        <v>360.23113835100696</v>
      </c>
      <c r="L60" t="str">
        <f t="shared" si="140"/>
        <v>53 Skilled construction and building trades</v>
      </c>
      <c r="M60" s="18">
        <f t="shared" si="149"/>
        <v>0.39392741991581059</v>
      </c>
      <c r="N60" s="18">
        <f t="shared" si="149"/>
        <v>0.36920573282429681</v>
      </c>
      <c r="O60" s="18">
        <f t="shared" si="149"/>
        <v>0.27762331842439891</v>
      </c>
      <c r="P60" s="18">
        <f t="shared" si="149"/>
        <v>0.36458443865153972</v>
      </c>
      <c r="Q60" s="18">
        <f t="shared" si="149"/>
        <v>0.49568373818030748</v>
      </c>
      <c r="S60" s="68">
        <f t="shared" si="109"/>
        <v>265.48648611340991</v>
      </c>
      <c r="T60" s="69">
        <f t="shared" si="110"/>
        <v>121.20920832153776</v>
      </c>
      <c r="U60" s="69">
        <f t="shared" si="111"/>
        <v>386.69569443494765</v>
      </c>
      <c r="W60" t="str">
        <f t="shared" si="141"/>
        <v>53 Skilled construction and building trades</v>
      </c>
      <c r="X60" s="18">
        <f t="shared" si="150"/>
        <v>0.58977513131989401</v>
      </c>
      <c r="Y60" s="18">
        <f t="shared" si="150"/>
        <v>0.52778337109630191</v>
      </c>
      <c r="Z60" s="18">
        <f t="shared" si="150"/>
        <v>0.44475960016206773</v>
      </c>
      <c r="AA60" s="18">
        <f t="shared" si="150"/>
        <v>0.55953944484598483</v>
      </c>
      <c r="AB60" s="18">
        <f t="shared" si="150"/>
        <v>0.7097482254490447</v>
      </c>
      <c r="AD60" s="68">
        <f t="shared" si="113"/>
        <v>44.463177315833029</v>
      </c>
      <c r="AE60" s="69">
        <f t="shared" si="114"/>
        <v>75.516120995253814</v>
      </c>
      <c r="AF60" s="69">
        <f t="shared" si="115"/>
        <v>119.97929831108685</v>
      </c>
      <c r="AH60" t="str">
        <f t="shared" si="142"/>
        <v>53 Skilled construction and building trades</v>
      </c>
      <c r="AI60" s="18">
        <f t="shared" si="151"/>
        <v>1.5913701768980066</v>
      </c>
      <c r="AJ60" s="18">
        <f t="shared" si="151"/>
        <v>1.6347562446085391</v>
      </c>
      <c r="AK60" s="18">
        <f t="shared" si="151"/>
        <v>1.2619668036237524</v>
      </c>
      <c r="AL60" s="18">
        <f t="shared" si="151"/>
        <v>1.639777037949611</v>
      </c>
      <c r="AM60" s="18">
        <f t="shared" si="151"/>
        <v>2.0599363148928473</v>
      </c>
      <c r="AO60" s="68">
        <f t="shared" si="117"/>
        <v>51.405786711187808</v>
      </c>
      <c r="AP60" s="69">
        <f t="shared" si="118"/>
        <v>81.19718604499424</v>
      </c>
      <c r="AQ60" s="69">
        <f t="shared" si="119"/>
        <v>132.60297275618206</v>
      </c>
      <c r="AS60" t="str">
        <f t="shared" si="143"/>
        <v>53 Skilled construction and building trades</v>
      </c>
      <c r="AT60" s="18">
        <f t="shared" si="152"/>
        <v>2.6062254151685895</v>
      </c>
      <c r="AU60" s="18">
        <f t="shared" si="152"/>
        <v>2.1535877930858245</v>
      </c>
      <c r="AV60" s="18">
        <f t="shared" si="152"/>
        <v>1.8240333449160633</v>
      </c>
      <c r="AW60" s="18">
        <f t="shared" si="152"/>
        <v>2.4583165210826299</v>
      </c>
      <c r="AX60" s="18">
        <f t="shared" si="152"/>
        <v>3.0489460756827844</v>
      </c>
      <c r="AZ60" s="68">
        <f t="shared" si="121"/>
        <v>63.925844094153071</v>
      </c>
      <c r="BA60" s="69">
        <f t="shared" si="122"/>
        <v>87.701607012200668</v>
      </c>
      <c r="BB60" s="69">
        <f t="shared" si="123"/>
        <v>151.62745110635373</v>
      </c>
      <c r="BD60" t="str">
        <f t="shared" si="144"/>
        <v>53 Skilled construction and building trades</v>
      </c>
      <c r="BE60" s="18">
        <f t="shared" si="153"/>
        <v>6.1381387023365264</v>
      </c>
      <c r="BF60" s="18">
        <f t="shared" si="153"/>
        <v>4.6125272876237053</v>
      </c>
      <c r="BG60" s="18">
        <f t="shared" si="153"/>
        <v>4.5116709852540771</v>
      </c>
      <c r="BH60" s="18">
        <f t="shared" si="153"/>
        <v>4.5291391339206877</v>
      </c>
      <c r="BI60" s="18">
        <f t="shared" si="153"/>
        <v>4.5518820368451296</v>
      </c>
      <c r="BK60" s="68">
        <f t="shared" si="125"/>
        <v>-29.90258088588849</v>
      </c>
      <c r="BL60" s="69">
        <f t="shared" si="126"/>
        <v>31.758012505265288</v>
      </c>
      <c r="BM60" s="69">
        <f t="shared" si="127"/>
        <v>1.8554316193767975</v>
      </c>
      <c r="BO60" t="str">
        <f t="shared" si="145"/>
        <v>53 Skilled construction and building trades</v>
      </c>
      <c r="BP60" s="18">
        <f t="shared" si="154"/>
        <v>5.7351303300760579</v>
      </c>
      <c r="BQ60" s="18">
        <f t="shared" si="154"/>
        <v>5.660159514075092</v>
      </c>
      <c r="BR60" s="18">
        <f t="shared" si="154"/>
        <v>4.8158474659106707</v>
      </c>
      <c r="BS60" s="18">
        <f t="shared" si="154"/>
        <v>6.5701330013888812</v>
      </c>
      <c r="BT60" s="18">
        <f t="shared" si="154"/>
        <v>10.597468855605038</v>
      </c>
      <c r="BV60" s="68">
        <f t="shared" si="129"/>
        <v>43.504063800869794</v>
      </c>
      <c r="BW60" s="69">
        <f t="shared" si="130"/>
        <v>52.974171100999733</v>
      </c>
      <c r="BX60" s="69">
        <f t="shared" si="131"/>
        <v>96.478234901869527</v>
      </c>
      <c r="BZ60" t="str">
        <f t="shared" si="146"/>
        <v>53 Skilled construction and building trades</v>
      </c>
      <c r="CA60" s="18">
        <f t="shared" si="155"/>
        <v>4.2779771610163309</v>
      </c>
      <c r="CB60" s="18">
        <f t="shared" si="155"/>
        <v>3.983313227981796</v>
      </c>
      <c r="CC60" s="18">
        <f t="shared" si="155"/>
        <v>3.2527286233247574</v>
      </c>
      <c r="CD60" s="18">
        <f t="shared" si="155"/>
        <v>4.6081179964397387</v>
      </c>
      <c r="CE60" s="18">
        <f t="shared" si="155"/>
        <v>8.7346095568224964</v>
      </c>
      <c r="CG60" s="68">
        <f t="shared" si="133"/>
        <v>46.298438391314953</v>
      </c>
      <c r="CH60" s="69">
        <f t="shared" si="134"/>
        <v>45.722947307363178</v>
      </c>
      <c r="CI60" s="69">
        <f t="shared" si="135"/>
        <v>92.021385698678131</v>
      </c>
      <c r="CK60" t="str">
        <f t="shared" si="147"/>
        <v>53 Skilled construction and building trades</v>
      </c>
      <c r="CL60" s="18">
        <f t="shared" si="156"/>
        <v>7.205709349525212</v>
      </c>
      <c r="CM60" s="18">
        <f t="shared" si="156"/>
        <v>5.9222578328069506</v>
      </c>
      <c r="CN60" s="18">
        <f t="shared" si="156"/>
        <v>4.7326928453698605</v>
      </c>
      <c r="CO60" s="18">
        <f t="shared" si="156"/>
        <v>4.6944639848673919</v>
      </c>
      <c r="CP60" s="18">
        <f t="shared" si="156"/>
        <v>1.3295550159186764</v>
      </c>
      <c r="CR60" s="68">
        <f t="shared" si="137"/>
        <v>-88.229458908235586</v>
      </c>
      <c r="CS60" s="69">
        <f t="shared" si="138"/>
        <v>15.597196019979748</v>
      </c>
      <c r="CT60" s="69">
        <f t="shared" si="139"/>
        <v>-72.632262888255852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0.37029672512838618</v>
      </c>
      <c r="C61" s="18">
        <f t="shared" si="148"/>
        <v>0.36001303182612837</v>
      </c>
      <c r="D61" s="18">
        <f t="shared" si="148"/>
        <v>0.37318795631560286</v>
      </c>
      <c r="E61" s="18">
        <f t="shared" si="148"/>
        <v>0.41238025096047859</v>
      </c>
      <c r="F61" s="18">
        <f t="shared" si="148"/>
        <v>0.46896146752987933</v>
      </c>
      <c r="H61" s="68">
        <f t="shared" si="105"/>
        <v>157.54849246746261</v>
      </c>
      <c r="I61" s="69">
        <f t="shared" si="106"/>
        <v>92.463136993303024</v>
      </c>
      <c r="J61" s="69">
        <f t="shared" si="107"/>
        <v>250.01162946076562</v>
      </c>
      <c r="L61" t="str">
        <f t="shared" si="140"/>
        <v>54 Textiles, printing and other skilled trades</v>
      </c>
      <c r="M61" s="18">
        <f t="shared" si="149"/>
        <v>0.55995887311662174</v>
      </c>
      <c r="N61" s="18">
        <f t="shared" si="149"/>
        <v>0.54339530898715593</v>
      </c>
      <c r="O61" s="18">
        <f t="shared" si="149"/>
        <v>0.54256038827659281</v>
      </c>
      <c r="P61" s="18">
        <f t="shared" si="149"/>
        <v>0.67197818634878737</v>
      </c>
      <c r="Q61" s="18">
        <f t="shared" si="149"/>
        <v>0.95599832408109942</v>
      </c>
      <c r="S61" s="68">
        <f t="shared" si="109"/>
        <v>260.68795619494676</v>
      </c>
      <c r="T61" s="69">
        <f t="shared" si="110"/>
        <v>113.62515291214417</v>
      </c>
      <c r="U61" s="69">
        <f t="shared" si="111"/>
        <v>374.31310910709095</v>
      </c>
      <c r="W61" t="str">
        <f t="shared" si="141"/>
        <v>54 Textiles, printing and other skilled trades</v>
      </c>
      <c r="X61" s="18">
        <f t="shared" si="150"/>
        <v>0.95415455954429018</v>
      </c>
      <c r="Y61" s="18">
        <f t="shared" si="150"/>
        <v>0.96947592810811467</v>
      </c>
      <c r="Z61" s="18">
        <f t="shared" si="150"/>
        <v>0.8966767553973144</v>
      </c>
      <c r="AA61" s="18">
        <f t="shared" si="150"/>
        <v>1.1348822988877787</v>
      </c>
      <c r="AB61" s="18">
        <f t="shared" si="150"/>
        <v>1.6013770255113733</v>
      </c>
      <c r="AD61" s="68">
        <f t="shared" si="113"/>
        <v>61.672390588736057</v>
      </c>
      <c r="AE61" s="69">
        <f t="shared" si="114"/>
        <v>73.762821691392276</v>
      </c>
      <c r="AF61" s="69">
        <f t="shared" si="115"/>
        <v>135.43521228012835</v>
      </c>
      <c r="AH61" t="str">
        <f t="shared" si="142"/>
        <v>54 Textiles, printing and other skilled trades</v>
      </c>
      <c r="AI61" s="18">
        <f t="shared" si="151"/>
        <v>1.3507365945769563</v>
      </c>
      <c r="AJ61" s="18">
        <f t="shared" si="151"/>
        <v>1.4632555300425305</v>
      </c>
      <c r="AK61" s="18">
        <f t="shared" si="151"/>
        <v>1.3581552060890172</v>
      </c>
      <c r="AL61" s="18">
        <f t="shared" si="151"/>
        <v>1.4901697315305658</v>
      </c>
      <c r="AM61" s="18">
        <f t="shared" si="151"/>
        <v>1.7205069097455967</v>
      </c>
      <c r="AO61" s="68">
        <f t="shared" si="117"/>
        <v>17.501559185237134</v>
      </c>
      <c r="AP61" s="69">
        <f t="shared" si="118"/>
        <v>59.09080406372258</v>
      </c>
      <c r="AQ61" s="69">
        <f t="shared" si="119"/>
        <v>76.592363248959714</v>
      </c>
      <c r="AS61" t="str">
        <f t="shared" si="143"/>
        <v>54 Textiles, printing and other skilled trades</v>
      </c>
      <c r="AT61" s="18">
        <f t="shared" si="152"/>
        <v>1.9147279119885965</v>
      </c>
      <c r="AU61" s="18">
        <f t="shared" si="152"/>
        <v>1.846154590262858</v>
      </c>
      <c r="AV61" s="18">
        <f t="shared" si="152"/>
        <v>1.7429643210484742</v>
      </c>
      <c r="AW61" s="18">
        <f t="shared" si="152"/>
        <v>2.0658331313737333</v>
      </c>
      <c r="AX61" s="18">
        <f t="shared" si="152"/>
        <v>2.5628996445645971</v>
      </c>
      <c r="AZ61" s="68">
        <f t="shared" si="121"/>
        <v>44.202756550659657</v>
      </c>
      <c r="BA61" s="69">
        <f t="shared" si="122"/>
        <v>66.300042283711676</v>
      </c>
      <c r="BB61" s="69">
        <f t="shared" si="123"/>
        <v>110.50279883437135</v>
      </c>
      <c r="BD61" t="str">
        <f t="shared" si="144"/>
        <v>54 Textiles, printing and other skilled trades</v>
      </c>
      <c r="BE61" s="18">
        <f t="shared" si="153"/>
        <v>3.6701930333707118</v>
      </c>
      <c r="BF61" s="18">
        <f t="shared" si="153"/>
        <v>3.7146447423230518</v>
      </c>
      <c r="BG61" s="18">
        <f t="shared" si="153"/>
        <v>3.5924996105717444</v>
      </c>
      <c r="BH61" s="18">
        <f t="shared" si="153"/>
        <v>4.0833342614697088</v>
      </c>
      <c r="BI61" s="18">
        <f t="shared" si="153"/>
        <v>4.812750067640942</v>
      </c>
      <c r="BK61" s="68">
        <f t="shared" si="125"/>
        <v>-6.9224314768173087</v>
      </c>
      <c r="BL61" s="69">
        <f t="shared" si="126"/>
        <v>38.264267979434599</v>
      </c>
      <c r="BM61" s="69">
        <f t="shared" si="127"/>
        <v>31.341836502617287</v>
      </c>
      <c r="BO61" t="str">
        <f t="shared" si="145"/>
        <v>54 Textiles, printing and other skilled trades</v>
      </c>
      <c r="BP61" s="18">
        <f t="shared" si="154"/>
        <v>3.4055555823040531</v>
      </c>
      <c r="BQ61" s="18">
        <f t="shared" si="154"/>
        <v>3.0700924897021427</v>
      </c>
      <c r="BR61" s="18">
        <f t="shared" si="154"/>
        <v>2.91017404491939</v>
      </c>
      <c r="BS61" s="18">
        <f t="shared" si="154"/>
        <v>2.2311588809209741</v>
      </c>
      <c r="BT61" s="18">
        <f t="shared" si="154"/>
        <v>2.4378034306782168</v>
      </c>
      <c r="BV61" s="68">
        <f t="shared" si="129"/>
        <v>-45.372101401635078</v>
      </c>
      <c r="BW61" s="69">
        <f t="shared" si="130"/>
        <v>25.124537484741573</v>
      </c>
      <c r="BX61" s="69">
        <f t="shared" si="131"/>
        <v>-20.247563916893505</v>
      </c>
      <c r="BZ61" t="str">
        <f t="shared" si="146"/>
        <v>54 Textiles, printing and other skilled trades</v>
      </c>
      <c r="CA61" s="18">
        <f t="shared" si="155"/>
        <v>4.792221499509302</v>
      </c>
      <c r="CB61" s="18">
        <f t="shared" si="155"/>
        <v>5.0844616685797348</v>
      </c>
      <c r="CC61" s="18">
        <f t="shared" si="155"/>
        <v>4.6777206578440245</v>
      </c>
      <c r="CD61" s="18">
        <f t="shared" si="155"/>
        <v>5.6497026129477694</v>
      </c>
      <c r="CE61" s="18">
        <f t="shared" si="155"/>
        <v>7.5422548482204395</v>
      </c>
      <c r="CG61" s="68">
        <f t="shared" si="133"/>
        <v>-12.156234284762597</v>
      </c>
      <c r="CH61" s="69">
        <f t="shared" si="134"/>
        <v>31.132448768185405</v>
      </c>
      <c r="CI61" s="69">
        <f t="shared" si="135"/>
        <v>18.976214483422808</v>
      </c>
      <c r="CK61" t="str">
        <f t="shared" si="147"/>
        <v>54 Textiles, printing and other skilled trades</v>
      </c>
      <c r="CL61" s="18">
        <f t="shared" si="156"/>
        <v>5.4681080724949327</v>
      </c>
      <c r="CM61" s="18">
        <f t="shared" si="156"/>
        <v>5.5588789145853195</v>
      </c>
      <c r="CN61" s="18">
        <f t="shared" si="156"/>
        <v>5.2421343422273612</v>
      </c>
      <c r="CO61" s="18">
        <f t="shared" si="156"/>
        <v>4.4369797608270956</v>
      </c>
      <c r="CP61" s="18">
        <f t="shared" si="156"/>
        <v>3.811051124698619</v>
      </c>
      <c r="CR61" s="68">
        <f t="shared" si="137"/>
        <v>-69.539637836124186</v>
      </c>
      <c r="CS61" s="69">
        <f t="shared" si="138"/>
        <v>16.004740078095349</v>
      </c>
      <c r="CT61" s="69">
        <f t="shared" si="139"/>
        <v>-53.534897758028833</v>
      </c>
    </row>
    <row r="62" spans="1:98" x14ac:dyDescent="0.2">
      <c r="A62" t="str">
        <f t="shared" si="103"/>
        <v>61 Caring personal service occupations</v>
      </c>
      <c r="B62" s="18">
        <f t="shared" si="148"/>
        <v>0.36813755035012358</v>
      </c>
      <c r="C62" s="18">
        <f t="shared" si="148"/>
        <v>0.33647433806322902</v>
      </c>
      <c r="D62" s="18">
        <f t="shared" si="148"/>
        <v>0.34417602797764502</v>
      </c>
      <c r="E62" s="18">
        <f t="shared" si="148"/>
        <v>0.44897924250159221</v>
      </c>
      <c r="F62" s="18">
        <f t="shared" si="148"/>
        <v>0.58694713478652927</v>
      </c>
      <c r="H62" s="68">
        <f t="shared" si="105"/>
        <v>249.51662673438003</v>
      </c>
      <c r="I62" s="69">
        <f t="shared" si="106"/>
        <v>120.49759401251525</v>
      </c>
      <c r="J62" s="69">
        <f t="shared" si="107"/>
        <v>370.01422074689532</v>
      </c>
      <c r="L62" t="str">
        <f t="shared" si="140"/>
        <v>61 Caring personal service occupations</v>
      </c>
      <c r="M62" s="18">
        <f t="shared" si="149"/>
        <v>1.7935585896152049</v>
      </c>
      <c r="N62" s="18">
        <f t="shared" si="149"/>
        <v>1.9458822880891009</v>
      </c>
      <c r="O62" s="18">
        <f t="shared" si="149"/>
        <v>1.8892319717571431</v>
      </c>
      <c r="P62" s="18">
        <f t="shared" si="149"/>
        <v>2.2188360556378819</v>
      </c>
      <c r="Q62" s="18">
        <f t="shared" si="149"/>
        <v>2.7301856843914023</v>
      </c>
      <c r="S62" s="68">
        <f t="shared" si="109"/>
        <v>195.82133440245448</v>
      </c>
      <c r="T62" s="69">
        <f t="shared" si="110"/>
        <v>117.13653547995759</v>
      </c>
      <c r="U62" s="69">
        <f t="shared" si="111"/>
        <v>312.95786988241213</v>
      </c>
      <c r="W62" t="str">
        <f t="shared" si="141"/>
        <v>61 Caring personal service occupations</v>
      </c>
      <c r="X62" s="18">
        <f t="shared" si="150"/>
        <v>2.5735422036066891</v>
      </c>
      <c r="Y62" s="18">
        <f t="shared" si="150"/>
        <v>2.6167168845408573</v>
      </c>
      <c r="Z62" s="18">
        <f t="shared" si="150"/>
        <v>2.6959517920452534</v>
      </c>
      <c r="AA62" s="18">
        <f t="shared" si="150"/>
        <v>2.9673189237270026</v>
      </c>
      <c r="AB62" s="18">
        <f t="shared" si="150"/>
        <v>3.4476709312702103</v>
      </c>
      <c r="AD62" s="68">
        <f t="shared" si="113"/>
        <v>15.768888429381676</v>
      </c>
      <c r="AE62" s="69">
        <f t="shared" si="114"/>
        <v>71.40289644041404</v>
      </c>
      <c r="AF62" s="69">
        <f t="shared" si="115"/>
        <v>87.171784869795715</v>
      </c>
      <c r="AH62" t="str">
        <f t="shared" si="142"/>
        <v>61 Caring personal service occupations</v>
      </c>
      <c r="AI62" s="18">
        <f t="shared" si="151"/>
        <v>9.4484153582665034</v>
      </c>
      <c r="AJ62" s="18">
        <f t="shared" si="151"/>
        <v>9.3413449808562135</v>
      </c>
      <c r="AK62" s="18">
        <f t="shared" si="151"/>
        <v>9.2547606151185189</v>
      </c>
      <c r="AL62" s="18">
        <f t="shared" si="151"/>
        <v>9.4033539036576244</v>
      </c>
      <c r="AM62" s="18">
        <f t="shared" si="151"/>
        <v>8.741727382544374</v>
      </c>
      <c r="AO62" s="68">
        <f t="shared" si="117"/>
        <v>-12.386974087018947</v>
      </c>
      <c r="AP62" s="69">
        <f t="shared" si="118"/>
        <v>56.815456041236743</v>
      </c>
      <c r="AQ62" s="69">
        <f t="shared" si="119"/>
        <v>44.428481954217801</v>
      </c>
      <c r="AS62" t="str">
        <f t="shared" si="143"/>
        <v>61 Caring personal service occupations</v>
      </c>
      <c r="AT62" s="18">
        <f t="shared" si="152"/>
        <v>5.1310648257261686</v>
      </c>
      <c r="AU62" s="18">
        <f t="shared" si="152"/>
        <v>5.2942865916609465</v>
      </c>
      <c r="AV62" s="18">
        <f t="shared" si="152"/>
        <v>5.2710677814557059</v>
      </c>
      <c r="AW62" s="18">
        <f t="shared" si="152"/>
        <v>5.2779992246002854</v>
      </c>
      <c r="AX62" s="18">
        <f t="shared" si="152"/>
        <v>5.2387103188752295</v>
      </c>
      <c r="AZ62" s="68">
        <f t="shared" si="121"/>
        <v>-2.5333045297342487</v>
      </c>
      <c r="BA62" s="69">
        <f t="shared" si="122"/>
        <v>59.975053825417945</v>
      </c>
      <c r="BB62" s="69">
        <f t="shared" si="123"/>
        <v>57.441749295683699</v>
      </c>
      <c r="BD62" t="str">
        <f t="shared" si="144"/>
        <v>61 Caring personal service occupations</v>
      </c>
      <c r="BE62" s="18">
        <f t="shared" si="153"/>
        <v>8.84577575071512</v>
      </c>
      <c r="BF62" s="18">
        <f t="shared" si="153"/>
        <v>10.151611278225776</v>
      </c>
      <c r="BG62" s="18">
        <f t="shared" si="153"/>
        <v>9.1065262885588805</v>
      </c>
      <c r="BH62" s="18">
        <f t="shared" si="153"/>
        <v>11.140056880471422</v>
      </c>
      <c r="BI62" s="18">
        <f t="shared" si="153"/>
        <v>13.777609904359345</v>
      </c>
      <c r="BK62" s="68">
        <f t="shared" si="125"/>
        <v>5.1161846238095769</v>
      </c>
      <c r="BL62" s="69">
        <f t="shared" si="126"/>
        <v>53.793411963026429</v>
      </c>
      <c r="BM62" s="69">
        <f t="shared" si="127"/>
        <v>58.909596586836003</v>
      </c>
      <c r="BO62" t="str">
        <f t="shared" si="145"/>
        <v>61 Caring personal service occupations</v>
      </c>
      <c r="BP62" s="18">
        <f t="shared" si="154"/>
        <v>7.1475653223660007</v>
      </c>
      <c r="BQ62" s="18">
        <f t="shared" si="154"/>
        <v>6.8603943986053002</v>
      </c>
      <c r="BR62" s="18">
        <f t="shared" si="154"/>
        <v>6.9946683160485463</v>
      </c>
      <c r="BS62" s="18">
        <f t="shared" si="154"/>
        <v>7.4851725920487393</v>
      </c>
      <c r="BT62" s="18">
        <f t="shared" si="154"/>
        <v>7.2234298748722585</v>
      </c>
      <c r="BV62" s="68">
        <f t="shared" si="129"/>
        <v>-32.654108010391077</v>
      </c>
      <c r="BW62" s="69">
        <f t="shared" si="130"/>
        <v>37.729438508803703</v>
      </c>
      <c r="BX62" s="69">
        <f t="shared" si="131"/>
        <v>5.0753304984126277</v>
      </c>
      <c r="BZ62" t="str">
        <f t="shared" si="146"/>
        <v>61 Caring personal service occupations</v>
      </c>
      <c r="CA62" s="18">
        <f t="shared" si="155"/>
        <v>3.2903652256738694</v>
      </c>
      <c r="CB62" s="18">
        <f t="shared" si="155"/>
        <v>2.1773509643301328</v>
      </c>
      <c r="CC62" s="18">
        <f t="shared" si="155"/>
        <v>2.0719890639072394</v>
      </c>
      <c r="CD62" s="18">
        <f t="shared" si="155"/>
        <v>1.9046869596684342</v>
      </c>
      <c r="CE62" s="18">
        <f t="shared" si="155"/>
        <v>2.9473915835428341</v>
      </c>
      <c r="CG62" s="68">
        <f t="shared" si="133"/>
        <v>-22.501302135897177</v>
      </c>
      <c r="CH62" s="69">
        <f t="shared" si="134"/>
        <v>22.896396207920073</v>
      </c>
      <c r="CI62" s="69">
        <f t="shared" si="135"/>
        <v>0.3950940720228957</v>
      </c>
      <c r="CK62" t="str">
        <f t="shared" si="147"/>
        <v>61 Caring personal service occupations</v>
      </c>
      <c r="CL62" s="18">
        <f t="shared" si="156"/>
        <v>1.7753006521354227</v>
      </c>
      <c r="CM62" s="18">
        <f t="shared" si="156"/>
        <v>1.7600864844855739</v>
      </c>
      <c r="CN62" s="18">
        <f t="shared" si="156"/>
        <v>1.8117254779213448</v>
      </c>
      <c r="CO62" s="18">
        <f t="shared" si="156"/>
        <v>2.2298345014915237</v>
      </c>
      <c r="CP62" s="18">
        <f t="shared" si="156"/>
        <v>2.4638302235261649</v>
      </c>
      <c r="CR62" s="68">
        <f t="shared" si="137"/>
        <v>-43.020737855191648</v>
      </c>
      <c r="CS62" s="69">
        <f t="shared" si="138"/>
        <v>22.225704531772706</v>
      </c>
      <c r="CT62" s="69">
        <f t="shared" si="139"/>
        <v>-20.795033323418942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0.13896400802498493</v>
      </c>
      <c r="C63" s="18">
        <f t="shared" si="148"/>
        <v>0.13329543914898653</v>
      </c>
      <c r="D63" s="18">
        <f t="shared" si="148"/>
        <v>0.15384226078677146</v>
      </c>
      <c r="E63" s="18">
        <f t="shared" si="148"/>
        <v>0.18099016120975167</v>
      </c>
      <c r="F63" s="18">
        <f t="shared" si="148"/>
        <v>0.2401532464180641</v>
      </c>
      <c r="H63" s="68">
        <f t="shared" si="105"/>
        <v>219.93538798048573</v>
      </c>
      <c r="I63" s="69">
        <f t="shared" si="106"/>
        <v>108.85180211306059</v>
      </c>
      <c r="J63" s="69">
        <f t="shared" si="107"/>
        <v>328.78719009354631</v>
      </c>
      <c r="L63" t="str">
        <f t="shared" si="140"/>
        <v>62 Leisure, travel and related personal service occupations</v>
      </c>
      <c r="M63" s="18">
        <f t="shared" si="149"/>
        <v>0.41120056358550572</v>
      </c>
      <c r="N63" s="18">
        <f t="shared" si="149"/>
        <v>0.41418088129476721</v>
      </c>
      <c r="O63" s="18">
        <f t="shared" si="149"/>
        <v>0.36366892332818951</v>
      </c>
      <c r="P63" s="18">
        <f t="shared" si="149"/>
        <v>0.40587118931762989</v>
      </c>
      <c r="Q63" s="18">
        <f t="shared" si="149"/>
        <v>0.51235248256582311</v>
      </c>
      <c r="S63" s="68">
        <f t="shared" si="109"/>
        <v>188.39335364080034</v>
      </c>
      <c r="T63" s="69">
        <f t="shared" si="110"/>
        <v>110.45500362584167</v>
      </c>
      <c r="U63" s="69">
        <f t="shared" si="111"/>
        <v>298.84835726664198</v>
      </c>
      <c r="W63" t="str">
        <f t="shared" si="141"/>
        <v>62 Leisure, travel and related personal service occupations</v>
      </c>
      <c r="X63" s="18">
        <f t="shared" si="150"/>
        <v>0.99642186281872469</v>
      </c>
      <c r="Y63" s="18">
        <f t="shared" si="150"/>
        <v>1.0538498338817404</v>
      </c>
      <c r="Z63" s="18">
        <f t="shared" si="150"/>
        <v>0.96056709315520583</v>
      </c>
      <c r="AA63" s="18">
        <f t="shared" si="150"/>
        <v>1.1416521725355637</v>
      </c>
      <c r="AB63" s="18">
        <f t="shared" si="150"/>
        <v>1.5901142097586629</v>
      </c>
      <c r="AD63" s="68">
        <f t="shared" si="113"/>
        <v>49.857606634130669</v>
      </c>
      <c r="AE63" s="69">
        <f t="shared" si="114"/>
        <v>75.902892585505583</v>
      </c>
      <c r="AF63" s="69">
        <f t="shared" si="115"/>
        <v>125.76049921963623</v>
      </c>
      <c r="AH63" t="str">
        <f t="shared" si="142"/>
        <v>62 Leisure, travel and related personal service occupations</v>
      </c>
      <c r="AI63" s="18">
        <f t="shared" si="151"/>
        <v>2.1726185827953435</v>
      </c>
      <c r="AJ63" s="18">
        <f t="shared" si="151"/>
        <v>2.6921935149108385</v>
      </c>
      <c r="AK63" s="18">
        <f t="shared" si="151"/>
        <v>2.6077836078966472</v>
      </c>
      <c r="AL63" s="18">
        <f t="shared" si="151"/>
        <v>3.0954422111149382</v>
      </c>
      <c r="AM63" s="18">
        <f t="shared" si="151"/>
        <v>4.0142326636335977</v>
      </c>
      <c r="AO63" s="68">
        <f t="shared" si="117"/>
        <v>42.780073254155141</v>
      </c>
      <c r="AP63" s="69">
        <f t="shared" si="118"/>
        <v>77.398097171440682</v>
      </c>
      <c r="AQ63" s="69">
        <f t="shared" si="119"/>
        <v>120.17817042559582</v>
      </c>
      <c r="AS63" t="str">
        <f t="shared" si="143"/>
        <v>62 Leisure, travel and related personal service occupations</v>
      </c>
      <c r="AT63" s="18">
        <f t="shared" si="152"/>
        <v>2.6545013116157481</v>
      </c>
      <c r="AU63" s="18">
        <f t="shared" si="152"/>
        <v>3.0754219711850781</v>
      </c>
      <c r="AV63" s="18">
        <f t="shared" si="152"/>
        <v>3.1798024013634985</v>
      </c>
      <c r="AW63" s="18">
        <f t="shared" si="152"/>
        <v>3.7773326262039957</v>
      </c>
      <c r="AX63" s="18">
        <f t="shared" si="152"/>
        <v>5.1807394749368756</v>
      </c>
      <c r="AZ63" s="68">
        <f t="shared" si="121"/>
        <v>59.779875696249093</v>
      </c>
      <c r="BA63" s="69">
        <f t="shared" si="122"/>
        <v>82.367833981430564</v>
      </c>
      <c r="BB63" s="69">
        <f t="shared" si="123"/>
        <v>142.14770967767967</v>
      </c>
      <c r="BD63" t="str">
        <f t="shared" si="144"/>
        <v>62 Leisure, travel and related personal service occupations</v>
      </c>
      <c r="BE63" s="18">
        <f t="shared" si="153"/>
        <v>2.8278459423658315</v>
      </c>
      <c r="BF63" s="18">
        <f t="shared" si="153"/>
        <v>3.0525186469306314</v>
      </c>
      <c r="BG63" s="18">
        <f t="shared" si="153"/>
        <v>2.6604365547529034</v>
      </c>
      <c r="BH63" s="18">
        <f t="shared" si="153"/>
        <v>3.0029825532013223</v>
      </c>
      <c r="BI63" s="18">
        <f t="shared" si="153"/>
        <v>3.238221018885941</v>
      </c>
      <c r="BK63" s="68">
        <f t="shared" si="125"/>
        <v>-15.432784407255671</v>
      </c>
      <c r="BL63" s="69">
        <f t="shared" si="126"/>
        <v>41.452314409497404</v>
      </c>
      <c r="BM63" s="69">
        <f t="shared" si="127"/>
        <v>26.01953000224173</v>
      </c>
      <c r="BO63" t="str">
        <f t="shared" si="145"/>
        <v>62 Leisure, travel and related personal service occupations</v>
      </c>
      <c r="BP63" s="18">
        <f t="shared" si="154"/>
        <v>2.6815749402814948</v>
      </c>
      <c r="BQ63" s="18">
        <f t="shared" si="154"/>
        <v>2.7412304626845527</v>
      </c>
      <c r="BR63" s="18">
        <f t="shared" si="154"/>
        <v>2.7018592480952552</v>
      </c>
      <c r="BS63" s="18">
        <f t="shared" si="154"/>
        <v>2.6882630310414388</v>
      </c>
      <c r="BT63" s="18">
        <f t="shared" si="154"/>
        <v>2.6559822489913079</v>
      </c>
      <c r="BV63" s="68">
        <f t="shared" si="129"/>
        <v>-35.894215253269849</v>
      </c>
      <c r="BW63" s="69">
        <f t="shared" si="130"/>
        <v>34.598510877686401</v>
      </c>
      <c r="BX63" s="69">
        <f t="shared" si="131"/>
        <v>-1.2957043755834521</v>
      </c>
      <c r="BZ63" t="str">
        <f t="shared" si="146"/>
        <v>62 Leisure, travel and related personal service occupations</v>
      </c>
      <c r="CA63" s="18">
        <f t="shared" si="155"/>
        <v>2.4361015115796012</v>
      </c>
      <c r="CB63" s="18">
        <f t="shared" si="155"/>
        <v>2.6549990676099338</v>
      </c>
      <c r="CC63" s="18">
        <f t="shared" si="155"/>
        <v>2.6111737244785971</v>
      </c>
      <c r="CD63" s="18">
        <f t="shared" si="155"/>
        <v>2.8939415232505477</v>
      </c>
      <c r="CE63" s="18">
        <f t="shared" si="155"/>
        <v>3.8459074600903422</v>
      </c>
      <c r="CG63" s="68">
        <f t="shared" si="133"/>
        <v>-19.757012662024795</v>
      </c>
      <c r="CH63" s="69">
        <f t="shared" si="134"/>
        <v>34.428494678359613</v>
      </c>
      <c r="CI63" s="69">
        <f t="shared" si="135"/>
        <v>14.671482016334817</v>
      </c>
      <c r="CK63" t="str">
        <f t="shared" si="147"/>
        <v>62 Leisure, travel and related personal service occupations</v>
      </c>
      <c r="CL63" s="18">
        <f t="shared" si="156"/>
        <v>2.8965494408556327</v>
      </c>
      <c r="CM63" s="18">
        <f t="shared" si="156"/>
        <v>3.1690633652997882</v>
      </c>
      <c r="CN63" s="18">
        <f t="shared" si="156"/>
        <v>3.3462719789977218</v>
      </c>
      <c r="CO63" s="18">
        <f t="shared" si="156"/>
        <v>3.4308973968984287</v>
      </c>
      <c r="CP63" s="18">
        <f t="shared" si="156"/>
        <v>3.7510689850770857</v>
      </c>
      <c r="CR63" s="68">
        <f t="shared" si="137"/>
        <v>-53.033061830877912</v>
      </c>
      <c r="CS63" s="69">
        <f t="shared" si="138"/>
        <v>21.801296623841989</v>
      </c>
      <c r="CT63" s="69">
        <f t="shared" si="139"/>
        <v>-31.231765207035927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1.7096779467733522E-2</v>
      </c>
      <c r="C64" s="18">
        <f t="shared" si="148"/>
        <v>1.2512100307964435E-2</v>
      </c>
      <c r="D64" s="18">
        <f t="shared" si="148"/>
        <v>1.6164276151167212E-2</v>
      </c>
      <c r="E64" s="18">
        <f t="shared" si="148"/>
        <v>1.5243053963872205E-2</v>
      </c>
      <c r="F64" s="18">
        <f t="shared" si="148"/>
        <v>1.9499265077671128E-2</v>
      </c>
      <c r="H64" s="68">
        <f t="shared" si="105"/>
        <v>147.23585474651989</v>
      </c>
      <c r="I64" s="69">
        <f t="shared" si="106"/>
        <v>95.300740910083732</v>
      </c>
      <c r="J64" s="69">
        <f t="shared" si="107"/>
        <v>242.53659565660359</v>
      </c>
      <c r="L64" t="str">
        <f t="shared" si="140"/>
        <v>63 Community and civil enforcement occupations</v>
      </c>
      <c r="M64" s="18">
        <f t="shared" si="149"/>
        <v>4.2498989535616497E-2</v>
      </c>
      <c r="N64" s="18">
        <f t="shared" si="149"/>
        <v>3.4558647553044552E-2</v>
      </c>
      <c r="O64" s="18">
        <f t="shared" si="149"/>
        <v>4.7597743319714163E-2</v>
      </c>
      <c r="P64" s="18">
        <f t="shared" si="149"/>
        <v>4.0642139649656614E-2</v>
      </c>
      <c r="Q64" s="18">
        <f t="shared" si="149"/>
        <v>5.2262775636478395E-2</v>
      </c>
      <c r="S64" s="68">
        <f t="shared" si="109"/>
        <v>124.76500881447679</v>
      </c>
      <c r="T64" s="69">
        <f t="shared" si="110"/>
        <v>82.895731776425507</v>
      </c>
      <c r="U64" s="69">
        <f t="shared" si="111"/>
        <v>207.66074059090235</v>
      </c>
      <c r="W64" t="str">
        <f t="shared" si="141"/>
        <v>63 Community and civil enforcement occupations</v>
      </c>
      <c r="X64" s="18">
        <f t="shared" si="150"/>
        <v>9.3091644072563443E-2</v>
      </c>
      <c r="Y64" s="18">
        <f t="shared" si="150"/>
        <v>9.1976932178188253E-2</v>
      </c>
      <c r="Z64" s="18">
        <f t="shared" si="150"/>
        <v>0.102946982396193</v>
      </c>
      <c r="AA64" s="18">
        <f t="shared" si="150"/>
        <v>0.10823261268070547</v>
      </c>
      <c r="AB64" s="18">
        <f t="shared" si="150"/>
        <v>0.12794521148867835</v>
      </c>
      <c r="AD64" s="68">
        <f t="shared" si="113"/>
        <v>12.509344329329858</v>
      </c>
      <c r="AE64" s="69">
        <f t="shared" si="114"/>
        <v>72.326412085279259</v>
      </c>
      <c r="AF64" s="69">
        <f t="shared" si="115"/>
        <v>84.835756414609108</v>
      </c>
      <c r="AH64" t="str">
        <f t="shared" si="142"/>
        <v>63 Community and civil enforcement occupations</v>
      </c>
      <c r="AI64" s="18">
        <f t="shared" si="151"/>
        <v>0.10494543052889155</v>
      </c>
      <c r="AJ64" s="18">
        <f t="shared" si="151"/>
        <v>0.10204792939059382</v>
      </c>
      <c r="AK64" s="18">
        <f t="shared" si="151"/>
        <v>0.13285139194698176</v>
      </c>
      <c r="AL64" s="18">
        <f t="shared" si="151"/>
        <v>0.1175880581944371</v>
      </c>
      <c r="AM64" s="18">
        <f t="shared" si="151"/>
        <v>0.12934555700223574</v>
      </c>
      <c r="AO64" s="68">
        <f t="shared" si="117"/>
        <v>-9.6928747939473734</v>
      </c>
      <c r="AP64" s="69">
        <f t="shared" si="118"/>
        <v>55.936679057847286</v>
      </c>
      <c r="AQ64" s="69">
        <f t="shared" si="119"/>
        <v>46.243804263899904</v>
      </c>
      <c r="AS64" t="str">
        <f t="shared" si="143"/>
        <v>63 Community and civil enforcement occupations</v>
      </c>
      <c r="AT64" s="18">
        <f t="shared" si="152"/>
        <v>0.10661029925331147</v>
      </c>
      <c r="AU64" s="18">
        <f t="shared" si="152"/>
        <v>8.8182480901214139E-2</v>
      </c>
      <c r="AV64" s="18">
        <f t="shared" si="152"/>
        <v>0.10828973365455326</v>
      </c>
      <c r="AW64" s="18">
        <f t="shared" si="152"/>
        <v>8.2568460489415463E-2</v>
      </c>
      <c r="AX64" s="18">
        <f t="shared" si="152"/>
        <v>7.7023234226268542E-2</v>
      </c>
      <c r="AZ64" s="68">
        <f t="shared" si="121"/>
        <v>-30.246673480131314</v>
      </c>
      <c r="BA64" s="69">
        <f t="shared" si="122"/>
        <v>47.64351784294653</v>
      </c>
      <c r="BB64" s="69">
        <f t="shared" si="123"/>
        <v>17.396844362815219</v>
      </c>
      <c r="BD64" t="str">
        <f t="shared" si="144"/>
        <v>63 Community and civil enforcement occupations</v>
      </c>
      <c r="BE64" s="18">
        <f t="shared" si="153"/>
        <v>0.10517315115555072</v>
      </c>
      <c r="BF64" s="18">
        <f t="shared" si="153"/>
        <v>7.1754604884977202E-2</v>
      </c>
      <c r="BG64" s="18">
        <f t="shared" si="153"/>
        <v>0.11403642321302235</v>
      </c>
      <c r="BH64" s="18">
        <f t="shared" si="153"/>
        <v>7.0662583216334618E-2</v>
      </c>
      <c r="BI64" s="18">
        <f t="shared" si="153"/>
        <v>6.4622957359132732E-2</v>
      </c>
      <c r="BK64" s="68">
        <f t="shared" si="125"/>
        <v>-60.627617791125154</v>
      </c>
      <c r="BL64" s="69">
        <f t="shared" si="126"/>
        <v>19.909265578927858</v>
      </c>
      <c r="BM64" s="69">
        <f t="shared" si="127"/>
        <v>-40.718352212197296</v>
      </c>
      <c r="BO64" t="str">
        <f t="shared" si="145"/>
        <v>63 Community and civil enforcement occupations</v>
      </c>
      <c r="BP64" s="18">
        <f t="shared" si="154"/>
        <v>0.15393230484043186</v>
      </c>
      <c r="BQ64" s="18">
        <f t="shared" si="154"/>
        <v>0.13594496624805658</v>
      </c>
      <c r="BR64" s="18">
        <f t="shared" si="154"/>
        <v>0.1862591709366721</v>
      </c>
      <c r="BS64" s="18">
        <f t="shared" si="154"/>
        <v>0.14173095396095059</v>
      </c>
      <c r="BT64" s="18">
        <f t="shared" si="154"/>
        <v>0.15710484643198908</v>
      </c>
      <c r="BV64" s="68">
        <f t="shared" si="129"/>
        <v>-44.994427302628885</v>
      </c>
      <c r="BW64" s="69">
        <f t="shared" si="130"/>
        <v>25.512636810032106</v>
      </c>
      <c r="BX64" s="69">
        <f t="shared" si="131"/>
        <v>-19.48179049259678</v>
      </c>
      <c r="BZ64" t="str">
        <f t="shared" si="146"/>
        <v>63 Community and civil enforcement occupations</v>
      </c>
      <c r="CA64" s="18">
        <f t="shared" si="155"/>
        <v>0.17590425741825055</v>
      </c>
      <c r="CB64" s="18">
        <f t="shared" si="155"/>
        <v>0.1660617981469443</v>
      </c>
      <c r="CC64" s="18">
        <f t="shared" si="155"/>
        <v>0.22116530897153511</v>
      </c>
      <c r="CD64" s="18">
        <f t="shared" si="155"/>
        <v>0.20878393262134939</v>
      </c>
      <c r="CE64" s="18">
        <f t="shared" si="155"/>
        <v>0.30006519559658279</v>
      </c>
      <c r="CG64" s="68">
        <f t="shared" si="133"/>
        <v>-26.083287397608608</v>
      </c>
      <c r="CH64" s="69">
        <f t="shared" si="134"/>
        <v>30.801058125598637</v>
      </c>
      <c r="CI64" s="69">
        <f t="shared" si="135"/>
        <v>4.7177707279900289</v>
      </c>
      <c r="CK64" t="str">
        <f t="shared" si="147"/>
        <v>63 Community and civil enforcement occupations</v>
      </c>
      <c r="CL64" s="18">
        <f t="shared" si="156"/>
        <v>0.1618998464709272</v>
      </c>
      <c r="CM64" s="18">
        <f t="shared" si="156"/>
        <v>0.11970552761435888</v>
      </c>
      <c r="CN64" s="18">
        <f t="shared" si="156"/>
        <v>0.18635655191039871</v>
      </c>
      <c r="CO64" s="18">
        <f t="shared" si="156"/>
        <v>0.11112056470013558</v>
      </c>
      <c r="CP64" s="18">
        <f t="shared" si="156"/>
        <v>9.1649303027820997E-2</v>
      </c>
      <c r="CR64" s="68">
        <f t="shared" si="137"/>
        <v>-79.394510557909996</v>
      </c>
      <c r="CS64" s="69">
        <f t="shared" si="138"/>
        <v>10.36420232990222</v>
      </c>
      <c r="CT64" s="69">
        <f t="shared" si="139"/>
        <v>-69.030308228007769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1.1510955106865803</v>
      </c>
      <c r="C65" s="18">
        <f t="shared" si="157"/>
        <v>1.0290921849619878</v>
      </c>
      <c r="D65" s="18">
        <f t="shared" si="157"/>
        <v>0.92438908195554614</v>
      </c>
      <c r="E65" s="18">
        <f t="shared" si="157"/>
        <v>0.95177629839824673</v>
      </c>
      <c r="F65" s="18">
        <f t="shared" si="157"/>
        <v>1.104195390601064</v>
      </c>
      <c r="H65" s="68">
        <f t="shared" si="105"/>
        <v>144.81644886257294</v>
      </c>
      <c r="I65" s="69">
        <f t="shared" si="106"/>
        <v>77.978581002942789</v>
      </c>
      <c r="J65" s="69">
        <f t="shared" si="107"/>
        <v>222.79502986551574</v>
      </c>
      <c r="L65" t="str">
        <f t="shared" si="140"/>
        <v>71 Sales occupations</v>
      </c>
      <c r="M65" s="18">
        <f t="shared" ref="M65:Q70" si="158">M28/M$35*100</f>
        <v>1.898873665308439</v>
      </c>
      <c r="N65" s="18">
        <f t="shared" si="158"/>
        <v>1.7697413555847454</v>
      </c>
      <c r="O65" s="18">
        <f t="shared" si="158"/>
        <v>1.7999125840179386</v>
      </c>
      <c r="P65" s="18">
        <f t="shared" si="158"/>
        <v>1.9278423721741988</v>
      </c>
      <c r="Q65" s="18">
        <f t="shared" si="158"/>
        <v>2.5471362365683592</v>
      </c>
      <c r="S65" s="68">
        <f t="shared" si="109"/>
        <v>189.68322998949134</v>
      </c>
      <c r="T65" s="69">
        <f t="shared" si="110"/>
        <v>88.591566527069915</v>
      </c>
      <c r="U65" s="69">
        <f t="shared" si="111"/>
        <v>278.27479651656131</v>
      </c>
      <c r="W65" t="str">
        <f t="shared" si="141"/>
        <v>71 Sales occupations</v>
      </c>
      <c r="X65" s="18">
        <f t="shared" ref="X65:AB70" si="159">X28/X$35*100</f>
        <v>3.631039125501899</v>
      </c>
      <c r="Y65" s="18">
        <f t="shared" si="159"/>
        <v>3.3249464911178186</v>
      </c>
      <c r="Z65" s="18">
        <f t="shared" si="159"/>
        <v>3.4455756027172728</v>
      </c>
      <c r="AA65" s="18">
        <f t="shared" si="159"/>
        <v>3.5691802300653448</v>
      </c>
      <c r="AB65" s="18">
        <f t="shared" si="159"/>
        <v>4.2693994632217978</v>
      </c>
      <c r="AD65" s="68">
        <f t="shared" si="113"/>
        <v>12.171670031299366</v>
      </c>
      <c r="AE65" s="69">
        <f t="shared" si="114"/>
        <v>57.757394636767103</v>
      </c>
      <c r="AF65" s="69">
        <f t="shared" si="115"/>
        <v>69.929064668066459</v>
      </c>
      <c r="AH65" t="str">
        <f t="shared" si="142"/>
        <v>71 Sales occupations</v>
      </c>
      <c r="AI65" s="18">
        <f t="shared" ref="AI65:AM70" si="160">AI28/AI$35*100</f>
        <v>4.2664482033868154</v>
      </c>
      <c r="AJ65" s="18">
        <f t="shared" si="160"/>
        <v>4.0350688954508138</v>
      </c>
      <c r="AK65" s="18">
        <f t="shared" si="160"/>
        <v>4.2431878231360294</v>
      </c>
      <c r="AL65" s="18">
        <f t="shared" si="160"/>
        <v>4.2360787916611553</v>
      </c>
      <c r="AM65" s="18">
        <f t="shared" si="160"/>
        <v>4.6356549700698695</v>
      </c>
      <c r="AO65" s="68">
        <f t="shared" si="117"/>
        <v>1.3340637133058675</v>
      </c>
      <c r="AP65" s="69">
        <f t="shared" si="118"/>
        <v>53.731392956388746</v>
      </c>
      <c r="AQ65" s="69">
        <f t="shared" si="119"/>
        <v>55.065456669694612</v>
      </c>
      <c r="AS65" t="str">
        <f t="shared" si="143"/>
        <v>71 Sales occupations</v>
      </c>
      <c r="AT65" s="18">
        <f t="shared" ref="AT65:AX70" si="161">AT28/AT$35*100</f>
        <v>4.1731964455345532</v>
      </c>
      <c r="AU65" s="18">
        <f t="shared" si="161"/>
        <v>3.5029362716410004</v>
      </c>
      <c r="AV65" s="18">
        <f t="shared" si="161"/>
        <v>3.487751815137865</v>
      </c>
      <c r="AW65" s="18">
        <f t="shared" si="161"/>
        <v>3.3088165781764154</v>
      </c>
      <c r="AX65" s="18">
        <f t="shared" si="161"/>
        <v>3.5416295984430834</v>
      </c>
      <c r="AZ65" s="68">
        <f t="shared" si="121"/>
        <v>-0.41635380137647765</v>
      </c>
      <c r="BA65" s="69">
        <f t="shared" si="122"/>
        <v>45.789811575585205</v>
      </c>
      <c r="BB65" s="69">
        <f t="shared" si="123"/>
        <v>45.373457774208724</v>
      </c>
      <c r="BD65" t="str">
        <f t="shared" si="144"/>
        <v>71 Sales occupations</v>
      </c>
      <c r="BE65" s="18">
        <f t="shared" ref="BE65:BI70" si="162">BE28/BE$35*100</f>
        <v>8.7511223295254013</v>
      </c>
      <c r="BF65" s="18">
        <f t="shared" si="162"/>
        <v>7.871364288635581</v>
      </c>
      <c r="BG65" s="18">
        <f t="shared" si="162"/>
        <v>8.1507841804436687</v>
      </c>
      <c r="BH65" s="18">
        <f t="shared" si="162"/>
        <v>7.9008079590662135</v>
      </c>
      <c r="BI65" s="18">
        <f t="shared" si="162"/>
        <v>8.0655165694111375</v>
      </c>
      <c r="BK65" s="68">
        <f t="shared" si="125"/>
        <v>-31.24864777655673</v>
      </c>
      <c r="BL65" s="69">
        <f t="shared" si="126"/>
        <v>35.090376946183518</v>
      </c>
      <c r="BM65" s="69">
        <f t="shared" si="127"/>
        <v>3.841729169626793</v>
      </c>
      <c r="BO65" t="str">
        <f t="shared" si="145"/>
        <v>71 Sales occupations</v>
      </c>
      <c r="BP65" s="18">
        <f t="shared" ref="BP65:BT70" si="163">BP28/BP$35*100</f>
        <v>8.71520487201051</v>
      </c>
      <c r="BQ65" s="18">
        <f t="shared" si="163"/>
        <v>7.1250108465794364</v>
      </c>
      <c r="BR65" s="18">
        <f t="shared" si="163"/>
        <v>7.4417174690425529</v>
      </c>
      <c r="BS65" s="18">
        <f t="shared" si="163"/>
        <v>6.4240991868706683</v>
      </c>
      <c r="BT65" s="18">
        <f t="shared" si="163"/>
        <v>6.2203469775691529</v>
      </c>
      <c r="BV65" s="68">
        <f t="shared" si="129"/>
        <v>-45.489996882469022</v>
      </c>
      <c r="BW65" s="69">
        <f t="shared" si="130"/>
        <v>29.741261246573824</v>
      </c>
      <c r="BX65" s="69">
        <f t="shared" si="131"/>
        <v>-15.748735635895192</v>
      </c>
      <c r="BZ65" t="str">
        <f t="shared" si="146"/>
        <v>71 Sales occupations</v>
      </c>
      <c r="CA65" s="18">
        <f t="shared" ref="CA65:CE70" si="164">CA28/CA$35*100</f>
        <v>8.9140032375830831</v>
      </c>
      <c r="CB65" s="18">
        <f t="shared" si="164"/>
        <v>7.8167232044265775</v>
      </c>
      <c r="CC65" s="18">
        <f t="shared" si="164"/>
        <v>8.1090224125804706</v>
      </c>
      <c r="CD65" s="18">
        <f t="shared" si="164"/>
        <v>7.0602332555871561</v>
      </c>
      <c r="CE65" s="18">
        <f t="shared" si="164"/>
        <v>3.1502645122199642</v>
      </c>
      <c r="CG65" s="68">
        <f t="shared" si="133"/>
        <v>-78.834791774092352</v>
      </c>
      <c r="CH65" s="69">
        <f t="shared" si="134"/>
        <v>19.241864249658452</v>
      </c>
      <c r="CI65" s="69">
        <f t="shared" si="135"/>
        <v>-59.592927524433904</v>
      </c>
      <c r="CK65" t="str">
        <f t="shared" si="147"/>
        <v>71 Sales occupations</v>
      </c>
      <c r="CL65" s="18">
        <f t="shared" ref="CL65:CP70" si="165">CL28/CL$35*100</f>
        <v>10.679092591213875</v>
      </c>
      <c r="CM65" s="18">
        <f t="shared" si="165"/>
        <v>9.0486388767539712</v>
      </c>
      <c r="CN65" s="18">
        <f t="shared" si="165"/>
        <v>8.9185290633853338</v>
      </c>
      <c r="CO65" s="18">
        <f t="shared" si="165"/>
        <v>7.1611961141645271</v>
      </c>
      <c r="CP65" s="18">
        <f t="shared" si="165"/>
        <v>3.5185486229813989</v>
      </c>
      <c r="CR65" s="68">
        <f t="shared" si="137"/>
        <v>-83.47015582848644</v>
      </c>
      <c r="CS65" s="69">
        <f t="shared" si="138"/>
        <v>11.988574343531642</v>
      </c>
      <c r="CT65" s="69">
        <f t="shared" si="139"/>
        <v>-71.481581484954788</v>
      </c>
    </row>
    <row r="66" spans="1:98" x14ac:dyDescent="0.2">
      <c r="A66" t="str">
        <f t="shared" si="103"/>
        <v>72 Customer service occupations</v>
      </c>
      <c r="B66" s="18">
        <f t="shared" si="157"/>
        <v>0.36635076596088895</v>
      </c>
      <c r="C66" s="18">
        <f t="shared" si="157"/>
        <v>0.35435947981860233</v>
      </c>
      <c r="D66" s="18">
        <f t="shared" si="157"/>
        <v>0.40283985655033122</v>
      </c>
      <c r="E66" s="18">
        <f t="shared" si="157"/>
        <v>0.54661025448206602</v>
      </c>
      <c r="F66" s="18">
        <f t="shared" si="157"/>
        <v>0.69993882922697781</v>
      </c>
      <c r="H66" s="68">
        <f t="shared" si="105"/>
        <v>256.10422438460893</v>
      </c>
      <c r="I66" s="69">
        <f t="shared" si="106"/>
        <v>113.67768327868448</v>
      </c>
      <c r="J66" s="69">
        <f t="shared" si="107"/>
        <v>369.7819076632934</v>
      </c>
      <c r="L66" t="str">
        <f t="shared" si="140"/>
        <v>72 Customer service occupations</v>
      </c>
      <c r="M66" s="18">
        <f t="shared" si="158"/>
        <v>0.6003979782723381</v>
      </c>
      <c r="N66" s="18">
        <f t="shared" si="158"/>
        <v>0.61434232281754098</v>
      </c>
      <c r="O66" s="18">
        <f t="shared" si="158"/>
        <v>0.63865058015112486</v>
      </c>
      <c r="P66" s="18">
        <f t="shared" si="158"/>
        <v>0.84468357959849183</v>
      </c>
      <c r="Q66" s="18">
        <f t="shared" si="158"/>
        <v>0.9950114185623703</v>
      </c>
      <c r="S66" s="68">
        <f t="shared" si="109"/>
        <v>218.9241060549551</v>
      </c>
      <c r="T66" s="69">
        <f t="shared" si="110"/>
        <v>109.80238744687752</v>
      </c>
      <c r="U66" s="69">
        <f t="shared" si="111"/>
        <v>328.72649350183264</v>
      </c>
      <c r="W66" t="str">
        <f t="shared" si="141"/>
        <v>72 Customer service occupations</v>
      </c>
      <c r="X66" s="18">
        <f t="shared" si="159"/>
        <v>1.0865110662630653</v>
      </c>
      <c r="Y66" s="18">
        <f t="shared" si="159"/>
        <v>1.1061155921290822</v>
      </c>
      <c r="Z66" s="18">
        <f t="shared" si="159"/>
        <v>1.1876563249486523</v>
      </c>
      <c r="AA66" s="18">
        <f t="shared" si="159"/>
        <v>1.5221967196392348</v>
      </c>
      <c r="AB66" s="18">
        <f t="shared" si="159"/>
        <v>1.8984763126268129</v>
      </c>
      <c r="AD66" s="68">
        <f t="shared" si="113"/>
        <v>44.708011292833866</v>
      </c>
      <c r="AE66" s="69">
        <f t="shared" si="114"/>
        <v>67.386970202165969</v>
      </c>
      <c r="AF66" s="69">
        <f t="shared" si="115"/>
        <v>112.09498149499983</v>
      </c>
      <c r="AH66" t="str">
        <f t="shared" si="142"/>
        <v>72 Customer service occupations</v>
      </c>
      <c r="AI66" s="18">
        <f t="shared" si="160"/>
        <v>1.3190544490450631</v>
      </c>
      <c r="AJ66" s="18">
        <f t="shared" si="160"/>
        <v>1.533220777321064</v>
      </c>
      <c r="AK66" s="18">
        <f t="shared" si="160"/>
        <v>1.6902247326854727</v>
      </c>
      <c r="AL66" s="18">
        <f t="shared" si="160"/>
        <v>2.332467991282182</v>
      </c>
      <c r="AM66" s="18">
        <f t="shared" si="160"/>
        <v>2.8688395653058762</v>
      </c>
      <c r="AO66" s="68">
        <f t="shared" si="117"/>
        <v>57.433960344378541</v>
      </c>
      <c r="AP66" s="69">
        <f t="shared" si="118"/>
        <v>77.294966903849854</v>
      </c>
      <c r="AQ66" s="69">
        <f t="shared" si="119"/>
        <v>134.72892724822839</v>
      </c>
      <c r="AS66" t="str">
        <f t="shared" si="143"/>
        <v>72 Customer service occupations</v>
      </c>
      <c r="AT66" s="18">
        <f t="shared" si="161"/>
        <v>1.9108891139085056</v>
      </c>
      <c r="AU66" s="18">
        <f t="shared" si="161"/>
        <v>1.9664095134550568</v>
      </c>
      <c r="AV66" s="18">
        <f t="shared" si="161"/>
        <v>1.9173054365988929</v>
      </c>
      <c r="AW66" s="18">
        <f t="shared" si="161"/>
        <v>2.4510165757629108</v>
      </c>
      <c r="AX66" s="18">
        <f t="shared" si="161"/>
        <v>2.5799443718295199</v>
      </c>
      <c r="AZ66" s="68">
        <f t="shared" si="121"/>
        <v>31.962184654879589</v>
      </c>
      <c r="BA66" s="69">
        <f t="shared" si="122"/>
        <v>60.446261060170833</v>
      </c>
      <c r="BB66" s="69">
        <f t="shared" si="123"/>
        <v>92.408445715050419</v>
      </c>
      <c r="BD66" t="str">
        <f t="shared" si="144"/>
        <v>72 Customer service occupations</v>
      </c>
      <c r="BE66" s="18">
        <f t="shared" si="162"/>
        <v>1.9789380060252646</v>
      </c>
      <c r="BF66" s="18">
        <f t="shared" si="162"/>
        <v>2.1509531970770781</v>
      </c>
      <c r="BG66" s="18">
        <f t="shared" si="162"/>
        <v>2.1137338363084028</v>
      </c>
      <c r="BH66" s="18">
        <f t="shared" si="162"/>
        <v>2.7270479676776338</v>
      </c>
      <c r="BI66" s="18">
        <f t="shared" si="162"/>
        <v>3.1721470059706594</v>
      </c>
      <c r="BK66" s="68">
        <f t="shared" si="125"/>
        <v>4.268099212506919</v>
      </c>
      <c r="BL66" s="69">
        <f t="shared" si="126"/>
        <v>44.984846905735225</v>
      </c>
      <c r="BM66" s="69">
        <f t="shared" si="127"/>
        <v>49.25294611824215</v>
      </c>
      <c r="BO66" t="str">
        <f t="shared" si="145"/>
        <v>72 Customer service occupations</v>
      </c>
      <c r="BP66" s="18">
        <f t="shared" si="163"/>
        <v>2.2875691377796112</v>
      </c>
      <c r="BQ66" s="18">
        <f t="shared" si="163"/>
        <v>2.3642065030629817</v>
      </c>
      <c r="BR66" s="18">
        <f t="shared" si="163"/>
        <v>2.4954860501835952</v>
      </c>
      <c r="BS66" s="18">
        <f t="shared" si="163"/>
        <v>3.2800157853184073</v>
      </c>
      <c r="BT66" s="18">
        <f t="shared" si="163"/>
        <v>3.5566980732001632</v>
      </c>
      <c r="BV66" s="68">
        <f t="shared" si="129"/>
        <v>-7.0548726310461021</v>
      </c>
      <c r="BW66" s="69">
        <f t="shared" si="130"/>
        <v>46.286535177844293</v>
      </c>
      <c r="BX66" s="69">
        <f t="shared" si="131"/>
        <v>39.231662546798184</v>
      </c>
      <c r="BZ66" t="str">
        <f t="shared" si="146"/>
        <v>72 Customer service occupations</v>
      </c>
      <c r="CA66" s="18">
        <f t="shared" si="164"/>
        <v>1.5367427223919981</v>
      </c>
      <c r="CB66" s="18">
        <f t="shared" si="164"/>
        <v>1.4402035972619691</v>
      </c>
      <c r="CC66" s="18">
        <f t="shared" si="164"/>
        <v>1.5447237796131381</v>
      </c>
      <c r="CD66" s="18">
        <f t="shared" si="164"/>
        <v>1.7497305615070518</v>
      </c>
      <c r="CE66" s="18">
        <f t="shared" si="164"/>
        <v>2.2338470069135017</v>
      </c>
      <c r="CG66" s="68">
        <f t="shared" si="133"/>
        <v>-21.214441365835178</v>
      </c>
      <c r="CH66" s="69">
        <f t="shared" si="134"/>
        <v>26.513388460529097</v>
      </c>
      <c r="CI66" s="69">
        <f t="shared" si="135"/>
        <v>5.2989470946939141</v>
      </c>
      <c r="CK66" t="str">
        <f t="shared" si="147"/>
        <v>72 Customer service occupations</v>
      </c>
      <c r="CL66" s="18">
        <f t="shared" si="165"/>
        <v>1.2133919156010771</v>
      </c>
      <c r="CM66" s="18">
        <f t="shared" si="165"/>
        <v>1.4941126899061496</v>
      </c>
      <c r="CN66" s="18">
        <f t="shared" si="165"/>
        <v>1.677926149720272</v>
      </c>
      <c r="CO66" s="18">
        <f t="shared" si="165"/>
        <v>2.8840717731653922</v>
      </c>
      <c r="CP66" s="18">
        <f t="shared" si="165"/>
        <v>4.9595997558064475</v>
      </c>
      <c r="CR66" s="68">
        <f t="shared" si="137"/>
        <v>23.843216174213484</v>
      </c>
      <c r="CS66" s="69">
        <f t="shared" si="138"/>
        <v>40.293007423268953</v>
      </c>
      <c r="CT66" s="69">
        <f t="shared" si="139"/>
        <v>64.136223597482442</v>
      </c>
    </row>
    <row r="67" spans="1:98" x14ac:dyDescent="0.2">
      <c r="A67" t="str">
        <f t="shared" si="103"/>
        <v>81 Process, plant and machine operatives</v>
      </c>
      <c r="B67" s="18">
        <f t="shared" si="157"/>
        <v>0.15213483655000754</v>
      </c>
      <c r="C67" s="18">
        <f t="shared" si="157"/>
        <v>0.13799007897227733</v>
      </c>
      <c r="D67" s="18">
        <f t="shared" si="157"/>
        <v>0.14230163403871712</v>
      </c>
      <c r="E67" s="18">
        <f t="shared" si="157"/>
        <v>0.20900508921943059</v>
      </c>
      <c r="F67" s="18">
        <f t="shared" si="157"/>
        <v>0.32311281066467695</v>
      </c>
      <c r="H67" s="68">
        <f t="shared" si="105"/>
        <v>365.36504778264288</v>
      </c>
      <c r="I67" s="69">
        <f t="shared" si="106"/>
        <v>131.01167402077749</v>
      </c>
      <c r="J67" s="69">
        <f t="shared" si="107"/>
        <v>496.37672180342048</v>
      </c>
      <c r="L67" t="str">
        <f t="shared" si="140"/>
        <v>81 Process, plant and machine operatives</v>
      </c>
      <c r="M67" s="18">
        <f t="shared" si="158"/>
        <v>0.11854730436092538</v>
      </c>
      <c r="N67" s="18">
        <f t="shared" si="158"/>
        <v>0.13007571826813552</v>
      </c>
      <c r="O67" s="18">
        <f t="shared" si="158"/>
        <v>0.13246160105550148</v>
      </c>
      <c r="P67" s="18">
        <f t="shared" si="158"/>
        <v>0.18731232827062105</v>
      </c>
      <c r="Q67" s="18">
        <f t="shared" si="158"/>
        <v>0.27961729268575719</v>
      </c>
      <c r="S67" s="68">
        <f t="shared" si="109"/>
        <v>332.11229111528382</v>
      </c>
      <c r="T67" s="69">
        <f t="shared" si="110"/>
        <v>137.13162727529539</v>
      </c>
      <c r="U67" s="69">
        <f t="shared" si="111"/>
        <v>469.24391839057932</v>
      </c>
      <c r="W67" t="str">
        <f t="shared" si="141"/>
        <v>81 Process, plant and machine operatives</v>
      </c>
      <c r="X67" s="18">
        <f t="shared" si="159"/>
        <v>0.17951125136345245</v>
      </c>
      <c r="Y67" s="18">
        <f t="shared" si="159"/>
        <v>0.15243939626212513</v>
      </c>
      <c r="Z67" s="18">
        <f t="shared" si="159"/>
        <v>0.15240160215937729</v>
      </c>
      <c r="AA67" s="18">
        <f t="shared" si="159"/>
        <v>0.2252983051196728</v>
      </c>
      <c r="AB67" s="18">
        <f t="shared" si="159"/>
        <v>0.38603333052514982</v>
      </c>
      <c r="AD67" s="68">
        <f t="shared" si="113"/>
        <v>129.30496024361202</v>
      </c>
      <c r="AE67" s="69">
        <f t="shared" si="114"/>
        <v>88.510699240482737</v>
      </c>
      <c r="AF67" s="69">
        <f t="shared" si="115"/>
        <v>217.81565948409477</v>
      </c>
      <c r="AH67" t="str">
        <f t="shared" si="142"/>
        <v>81 Process, plant and machine operatives</v>
      </c>
      <c r="AI67" s="18">
        <f t="shared" si="160"/>
        <v>0.27693665273625084</v>
      </c>
      <c r="AJ67" s="18">
        <f t="shared" si="160"/>
        <v>0.25987821105861364</v>
      </c>
      <c r="AK67" s="18">
        <f t="shared" si="160"/>
        <v>0.28010633730742812</v>
      </c>
      <c r="AL67" s="18">
        <f t="shared" si="160"/>
        <v>0.4270720768064295</v>
      </c>
      <c r="AM67" s="18">
        <f t="shared" si="160"/>
        <v>0.70672265410405533</v>
      </c>
      <c r="AO67" s="68">
        <f t="shared" si="117"/>
        <v>134.02523461602178</v>
      </c>
      <c r="AP67" s="69">
        <f t="shared" si="118"/>
        <v>88.254344464252625</v>
      </c>
      <c r="AQ67" s="69">
        <f t="shared" si="119"/>
        <v>222.27957908027437</v>
      </c>
      <c r="AS67" t="str">
        <f t="shared" si="143"/>
        <v>81 Process, plant and machine operatives</v>
      </c>
      <c r="AT67" s="18">
        <f t="shared" si="161"/>
        <v>0.64884513007705513</v>
      </c>
      <c r="AU67" s="18">
        <f t="shared" si="161"/>
        <v>0.62640739490764907</v>
      </c>
      <c r="AV67" s="18">
        <f t="shared" si="161"/>
        <v>0.65117787209851585</v>
      </c>
      <c r="AW67" s="18">
        <f t="shared" si="161"/>
        <v>0.92670615766184128</v>
      </c>
      <c r="AX67" s="18">
        <f t="shared" si="161"/>
        <v>1.2317049599273271</v>
      </c>
      <c r="AZ67" s="68">
        <f t="shared" si="121"/>
        <v>85.497266680970569</v>
      </c>
      <c r="BA67" s="69">
        <f t="shared" si="122"/>
        <v>82.786720181327553</v>
      </c>
      <c r="BB67" s="69">
        <f t="shared" si="123"/>
        <v>168.28398686229812</v>
      </c>
      <c r="BD67" t="str">
        <f t="shared" si="144"/>
        <v>81 Process, plant and machine operatives</v>
      </c>
      <c r="BE67" s="18">
        <f t="shared" si="162"/>
        <v>0.78068843135031718</v>
      </c>
      <c r="BF67" s="18">
        <f t="shared" si="162"/>
        <v>0.73222851214391704</v>
      </c>
      <c r="BG67" s="18">
        <f t="shared" si="162"/>
        <v>0.80361300842060335</v>
      </c>
      <c r="BH67" s="18">
        <f t="shared" si="162"/>
        <v>0.9804531078067712</v>
      </c>
      <c r="BI67" s="18">
        <f t="shared" si="162"/>
        <v>1.1648861965771042</v>
      </c>
      <c r="BK67" s="68">
        <f t="shared" si="125"/>
        <v>0.7128744642565723</v>
      </c>
      <c r="BL67" s="69">
        <f t="shared" si="126"/>
        <v>39.708102202598177</v>
      </c>
      <c r="BM67" s="69">
        <f t="shared" si="127"/>
        <v>40.420976666854749</v>
      </c>
      <c r="BO67" t="str">
        <f t="shared" si="145"/>
        <v>81 Process, plant and machine operatives</v>
      </c>
      <c r="BP67" s="18">
        <f t="shared" si="163"/>
        <v>1.0407590927764967</v>
      </c>
      <c r="BQ67" s="18">
        <f t="shared" si="163"/>
        <v>1.0932521322444029</v>
      </c>
      <c r="BR67" s="18">
        <f t="shared" si="163"/>
        <v>1.0696627788379593</v>
      </c>
      <c r="BS67" s="18">
        <f t="shared" si="163"/>
        <v>1.4478429903007539</v>
      </c>
      <c r="BT67" s="18">
        <f t="shared" si="163"/>
        <v>1.8700345557716447</v>
      </c>
      <c r="BV67" s="68">
        <f t="shared" si="129"/>
        <v>14.008576109775465</v>
      </c>
      <c r="BW67" s="69">
        <f t="shared" si="130"/>
        <v>42.363358072399294</v>
      </c>
      <c r="BX67" s="69">
        <f t="shared" si="131"/>
        <v>56.371934182174755</v>
      </c>
      <c r="BZ67" t="str">
        <f t="shared" si="146"/>
        <v>81 Process, plant and machine operatives</v>
      </c>
      <c r="CA67" s="18">
        <f t="shared" si="164"/>
        <v>1.5005630064009394</v>
      </c>
      <c r="CB67" s="18">
        <f t="shared" si="164"/>
        <v>1.4612295286546817</v>
      </c>
      <c r="CC67" s="18">
        <f t="shared" si="164"/>
        <v>1.3981518521005054</v>
      </c>
      <c r="CD67" s="18">
        <f t="shared" si="164"/>
        <v>1.7001520177211935</v>
      </c>
      <c r="CE67" s="18">
        <f t="shared" si="164"/>
        <v>1.5886361446603745</v>
      </c>
      <c r="CG67" s="68">
        <f t="shared" si="133"/>
        <v>-38.096654246067828</v>
      </c>
      <c r="CH67" s="69">
        <f t="shared" si="134"/>
        <v>28.861738657189072</v>
      </c>
      <c r="CI67" s="69">
        <f t="shared" si="135"/>
        <v>-9.2349155888787546</v>
      </c>
      <c r="CK67" t="str">
        <f t="shared" si="147"/>
        <v>81 Process, plant and machine operatives</v>
      </c>
      <c r="CL67" s="18">
        <f t="shared" si="165"/>
        <v>1.9778561169782665</v>
      </c>
      <c r="CM67" s="18">
        <f t="shared" si="165"/>
        <v>1.7239274577610153</v>
      </c>
      <c r="CN67" s="18">
        <f t="shared" si="165"/>
        <v>1.7465963485215577</v>
      </c>
      <c r="CO67" s="18">
        <f t="shared" si="165"/>
        <v>1.8374465833655484</v>
      </c>
      <c r="CP67" s="18">
        <f t="shared" si="165"/>
        <v>1.6739435922413028</v>
      </c>
      <c r="CR67" s="68">
        <f t="shared" si="137"/>
        <v>-59.844345785694621</v>
      </c>
      <c r="CS67" s="69">
        <f t="shared" si="138"/>
        <v>18.073230987217599</v>
      </c>
      <c r="CT67" s="69">
        <f t="shared" si="139"/>
        <v>-41.771114798477022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0.69911178778738914</v>
      </c>
      <c r="C68" s="18">
        <f t="shared" si="157"/>
        <v>0.86960264983051794</v>
      </c>
      <c r="D68" s="18">
        <f t="shared" si="157"/>
        <v>0.79213507331590671</v>
      </c>
      <c r="E68" s="18">
        <f t="shared" si="157"/>
        <v>1.1326905385722181</v>
      </c>
      <c r="F68" s="18">
        <f t="shared" si="157"/>
        <v>1.5555751528259041</v>
      </c>
      <c r="H68" s="68">
        <f t="shared" si="105"/>
        <v>302.47714733757857</v>
      </c>
      <c r="I68" s="69">
        <f t="shared" si="106"/>
        <v>167.0912296965862</v>
      </c>
      <c r="J68" s="69">
        <f t="shared" si="107"/>
        <v>469.56837703416471</v>
      </c>
      <c r="L68" t="str">
        <f t="shared" si="140"/>
        <v>82 Transport and mobile machine drivers and operatives</v>
      </c>
      <c r="M68" s="18">
        <f t="shared" si="158"/>
        <v>0.59926076377814352</v>
      </c>
      <c r="N68" s="18">
        <f t="shared" si="158"/>
        <v>0.69468249361050416</v>
      </c>
      <c r="O68" s="18">
        <f t="shared" si="158"/>
        <v>0.66299150879708091</v>
      </c>
      <c r="P68" s="18">
        <f t="shared" si="158"/>
        <v>0.85784940689276312</v>
      </c>
      <c r="Q68" s="18">
        <f t="shared" si="158"/>
        <v>1.1519114385897318</v>
      </c>
      <c r="S68" s="68">
        <f t="shared" si="109"/>
        <v>255.65893024143838</v>
      </c>
      <c r="T68" s="69">
        <f t="shared" si="110"/>
        <v>147.71837235812765</v>
      </c>
      <c r="U68" s="69">
        <f t="shared" si="111"/>
        <v>403.37730259956601</v>
      </c>
      <c r="W68" t="str">
        <f t="shared" si="141"/>
        <v>82 Transport and mobile machine drivers and operatives</v>
      </c>
      <c r="X68" s="18">
        <f t="shared" si="159"/>
        <v>0.85026935794267344</v>
      </c>
      <c r="Y68" s="18">
        <f t="shared" si="159"/>
        <v>1.0005090461256763</v>
      </c>
      <c r="Z68" s="18">
        <f t="shared" si="159"/>
        <v>0.99357327597528833</v>
      </c>
      <c r="AA68" s="18">
        <f t="shared" si="159"/>
        <v>1.2510276878003976</v>
      </c>
      <c r="AB68" s="18">
        <f t="shared" si="159"/>
        <v>1.6239367266753186</v>
      </c>
      <c r="AD68" s="68">
        <f t="shared" si="113"/>
        <v>47.961041713652989</v>
      </c>
      <c r="AE68" s="69">
        <f t="shared" si="114"/>
        <v>93.186217763198613</v>
      </c>
      <c r="AF68" s="69">
        <f t="shared" si="115"/>
        <v>141.14725947685162</v>
      </c>
      <c r="AH68" t="str">
        <f t="shared" si="142"/>
        <v>82 Transport and mobile machine drivers and operatives</v>
      </c>
      <c r="AI68" s="18">
        <f t="shared" si="160"/>
        <v>1.5520191525914055</v>
      </c>
      <c r="AJ68" s="18">
        <f t="shared" si="160"/>
        <v>2.0392279817090428</v>
      </c>
      <c r="AK68" s="18">
        <f t="shared" si="160"/>
        <v>2.0587464497529639</v>
      </c>
      <c r="AL68" s="18">
        <f t="shared" si="160"/>
        <v>2.7236329015086018</v>
      </c>
      <c r="AM68" s="18">
        <f t="shared" si="160"/>
        <v>3.3416941937788538</v>
      </c>
      <c r="AO68" s="68">
        <f t="shared" si="117"/>
        <v>50.556826490670439</v>
      </c>
      <c r="AP68" s="69">
        <f t="shared" si="118"/>
        <v>93.132154202466225</v>
      </c>
      <c r="AQ68" s="69">
        <f t="shared" si="119"/>
        <v>143.68898069313664</v>
      </c>
      <c r="AS68" t="str">
        <f t="shared" si="143"/>
        <v>82 Transport and mobile machine drivers and operatives</v>
      </c>
      <c r="AT68" s="18">
        <f t="shared" si="161"/>
        <v>2.8676169214612175</v>
      </c>
      <c r="AU68" s="18">
        <f t="shared" si="161"/>
        <v>3.1896392897945605</v>
      </c>
      <c r="AV68" s="18">
        <f t="shared" si="161"/>
        <v>3.2073083484351312</v>
      </c>
      <c r="AW68" s="18">
        <f t="shared" si="161"/>
        <v>3.8402820071673212</v>
      </c>
      <c r="AX68" s="18">
        <f t="shared" si="161"/>
        <v>4.41867372972529</v>
      </c>
      <c r="AZ68" s="68">
        <f t="shared" si="121"/>
        <v>35.108190881243956</v>
      </c>
      <c r="BA68" s="69">
        <f t="shared" si="122"/>
        <v>87.636006418726765</v>
      </c>
      <c r="BB68" s="69">
        <f t="shared" si="123"/>
        <v>122.74419729997072</v>
      </c>
      <c r="BD68" t="str">
        <f t="shared" si="144"/>
        <v>82 Transport and mobile machine drivers and operatives</v>
      </c>
      <c r="BE68" s="18">
        <f t="shared" si="162"/>
        <v>3.7482479069811925</v>
      </c>
      <c r="BF68" s="18">
        <f t="shared" si="162"/>
        <v>3.8760217716126708</v>
      </c>
      <c r="BG68" s="18">
        <f t="shared" si="162"/>
        <v>4.4693601944417276</v>
      </c>
      <c r="BH68" s="18">
        <f t="shared" si="162"/>
        <v>4.8520111000567629</v>
      </c>
      <c r="BI68" s="18">
        <f t="shared" si="162"/>
        <v>5.4162962462297566</v>
      </c>
      <c r="BK68" s="68">
        <f t="shared" si="125"/>
        <v>-15.801277143115245</v>
      </c>
      <c r="BL68" s="69">
        <f t="shared" si="126"/>
        <v>46.095939717003866</v>
      </c>
      <c r="BM68" s="69">
        <f t="shared" si="127"/>
        <v>30.294662573888619</v>
      </c>
      <c r="BO68" t="str">
        <f t="shared" si="145"/>
        <v>82 Transport and mobile machine drivers and operatives</v>
      </c>
      <c r="BP68" s="18">
        <f t="shared" si="163"/>
        <v>5.8591373385180292</v>
      </c>
      <c r="BQ68" s="18">
        <f t="shared" si="163"/>
        <v>6.9131540042982245</v>
      </c>
      <c r="BR68" s="18">
        <f t="shared" si="163"/>
        <v>6.5542513599353143</v>
      </c>
      <c r="BS68" s="18">
        <f t="shared" si="163"/>
        <v>8.1096620838679421</v>
      </c>
      <c r="BT68" s="18">
        <f t="shared" si="163"/>
        <v>10.506981470556639</v>
      </c>
      <c r="BV68" s="68">
        <f t="shared" si="129"/>
        <v>4.5417214660313645</v>
      </c>
      <c r="BW68" s="69">
        <f t="shared" si="130"/>
        <v>53.008272130575541</v>
      </c>
      <c r="BX68" s="69">
        <f t="shared" si="131"/>
        <v>57.54999359660691</v>
      </c>
      <c r="BZ68" t="str">
        <f t="shared" si="146"/>
        <v>82 Transport and mobile machine drivers and operatives</v>
      </c>
      <c r="CA68" s="18">
        <f t="shared" si="164"/>
        <v>8.1050454489094879</v>
      </c>
      <c r="CB68" s="18">
        <f t="shared" si="164"/>
        <v>9.0713588668055873</v>
      </c>
      <c r="CC68" s="18">
        <f t="shared" si="164"/>
        <v>8.3945986305956577</v>
      </c>
      <c r="CD68" s="18">
        <f t="shared" si="164"/>
        <v>10.038699345992542</v>
      </c>
      <c r="CE68" s="18">
        <f t="shared" si="164"/>
        <v>12.12586977438178</v>
      </c>
      <c r="CG68" s="68">
        <f t="shared" si="133"/>
        <v>-21.303215261212831</v>
      </c>
      <c r="CH68" s="69">
        <f t="shared" si="134"/>
        <v>38.353680569179147</v>
      </c>
      <c r="CI68" s="69">
        <f t="shared" si="135"/>
        <v>17.050465307966316</v>
      </c>
      <c r="CK68" t="str">
        <f t="shared" si="147"/>
        <v>82 Transport and mobile machine drivers and operatives</v>
      </c>
      <c r="CL68" s="18">
        <f t="shared" si="165"/>
        <v>9.5804343099959191</v>
      </c>
      <c r="CM68" s="18">
        <f t="shared" si="165"/>
        <v>11.217629900364182</v>
      </c>
      <c r="CN68" s="18">
        <f t="shared" si="165"/>
        <v>10.75914456064878</v>
      </c>
      <c r="CO68" s="18">
        <f t="shared" si="165"/>
        <v>10.856316496799455</v>
      </c>
      <c r="CP68" s="18">
        <f t="shared" si="165"/>
        <v>8.8143224345922722</v>
      </c>
      <c r="CR68" s="68">
        <f t="shared" si="137"/>
        <v>-65.675072788947318</v>
      </c>
      <c r="CS68" s="69">
        <f t="shared" si="138"/>
        <v>25.898499411916227</v>
      </c>
      <c r="CT68" s="69">
        <f t="shared" si="139"/>
        <v>-39.776573377031099</v>
      </c>
    </row>
    <row r="69" spans="1:98" x14ac:dyDescent="0.2">
      <c r="A69" t="str">
        <f t="shared" si="103"/>
        <v>91 Elementary trades and related occupations</v>
      </c>
      <c r="B69" s="18">
        <f t="shared" si="157"/>
        <v>3.14502653157182E-3</v>
      </c>
      <c r="C69" s="18">
        <f t="shared" si="157"/>
        <v>2.7506123354025256E-3</v>
      </c>
      <c r="D69" s="18">
        <f t="shared" si="157"/>
        <v>2.9243241044685734E-3</v>
      </c>
      <c r="E69" s="18">
        <f t="shared" si="157"/>
        <v>2.7603188802677535E-3</v>
      </c>
      <c r="F69" s="18">
        <f t="shared" si="157"/>
        <v>4.2233805488784268E-3</v>
      </c>
      <c r="H69" s="68">
        <f t="shared" si="105"/>
        <v>195.99486911732254</v>
      </c>
      <c r="I69" s="69">
        <f t="shared" si="106"/>
        <v>89.111927311615759</v>
      </c>
      <c r="J69" s="69">
        <f t="shared" si="107"/>
        <v>285.10679642893831</v>
      </c>
      <c r="L69" t="str">
        <f t="shared" si="140"/>
        <v>91 Elementary trades and related occupations</v>
      </c>
      <c r="M69" s="18">
        <f t="shared" si="158"/>
        <v>8.5986297598988223E-2</v>
      </c>
      <c r="N69" s="18">
        <f t="shared" si="158"/>
        <v>7.5823592753276686E-2</v>
      </c>
      <c r="O69" s="18">
        <f t="shared" si="158"/>
        <v>7.0361341838713218E-2</v>
      </c>
      <c r="P69" s="18">
        <f t="shared" si="158"/>
        <v>7.170877446805772E-2</v>
      </c>
      <c r="Q69" s="18">
        <f t="shared" si="158"/>
        <v>0.10673443551326896</v>
      </c>
      <c r="S69" s="68">
        <f t="shared" si="109"/>
        <v>210.52247402700584</v>
      </c>
      <c r="T69" s="69">
        <f t="shared" si="110"/>
        <v>98.643367800201247</v>
      </c>
      <c r="U69" s="69">
        <f t="shared" si="111"/>
        <v>309.16584182720703</v>
      </c>
      <c r="W69" t="str">
        <f t="shared" si="141"/>
        <v>91 Elementary trades and related occupations</v>
      </c>
      <c r="X69" s="18">
        <f t="shared" si="159"/>
        <v>0.15243435317269008</v>
      </c>
      <c r="Y69" s="18">
        <f t="shared" si="159"/>
        <v>0.14181176744031865</v>
      </c>
      <c r="Z69" s="18">
        <f t="shared" si="159"/>
        <v>0.13944081117961854</v>
      </c>
      <c r="AA69" s="18">
        <f t="shared" si="159"/>
        <v>0.11964318455282498</v>
      </c>
      <c r="AB69" s="18">
        <f t="shared" si="159"/>
        <v>0.13323519186021396</v>
      </c>
      <c r="AD69" s="68">
        <f t="shared" si="113"/>
        <v>-13.501768269183104</v>
      </c>
      <c r="AE69" s="69">
        <f t="shared" si="114"/>
        <v>54.530802244209056</v>
      </c>
      <c r="AF69" s="69">
        <f t="shared" si="115"/>
        <v>41.029033975025953</v>
      </c>
      <c r="AH69" t="str">
        <f t="shared" si="142"/>
        <v>91 Elementary trades and related occupations</v>
      </c>
      <c r="AI69" s="18">
        <f t="shared" si="160"/>
        <v>0.34961500345801727</v>
      </c>
      <c r="AJ69" s="18">
        <f t="shared" si="160"/>
        <v>0.33153118288517325</v>
      </c>
      <c r="AK69" s="18">
        <f t="shared" si="160"/>
        <v>0.3342128725640548</v>
      </c>
      <c r="AL69" s="18">
        <f t="shared" si="160"/>
        <v>0.29066935682093958</v>
      </c>
      <c r="AM69" s="18">
        <f t="shared" si="160"/>
        <v>0.30289173967014188</v>
      </c>
      <c r="AO69" s="68">
        <f t="shared" si="117"/>
        <v>-15.937777601482836</v>
      </c>
      <c r="AP69" s="69">
        <f t="shared" si="118"/>
        <v>52.196711113919072</v>
      </c>
      <c r="AQ69" s="69">
        <f t="shared" si="119"/>
        <v>36.258933512436236</v>
      </c>
      <c r="AS69" t="str">
        <f t="shared" si="143"/>
        <v>91 Elementary trades and related occupations</v>
      </c>
      <c r="AT69" s="18">
        <f t="shared" si="161"/>
        <v>0.50240422549650221</v>
      </c>
      <c r="AU69" s="18">
        <f t="shared" si="161"/>
        <v>0.49282145350365691</v>
      </c>
      <c r="AV69" s="18">
        <f t="shared" si="161"/>
        <v>0.53098617656701552</v>
      </c>
      <c r="AW69" s="18">
        <f t="shared" si="161"/>
        <v>0.4748607070357328</v>
      </c>
      <c r="AX69" s="18">
        <f t="shared" si="161"/>
        <v>0.53070909019195345</v>
      </c>
      <c r="AZ69" s="68">
        <f t="shared" si="121"/>
        <v>-1.9824664496839544</v>
      </c>
      <c r="BA69" s="69">
        <f t="shared" si="122"/>
        <v>53.773363932958738</v>
      </c>
      <c r="BB69" s="69">
        <f t="shared" si="123"/>
        <v>51.79089748327479</v>
      </c>
      <c r="BD69" t="str">
        <f t="shared" si="144"/>
        <v>91 Elementary trades and related occupations</v>
      </c>
      <c r="BE69" s="18">
        <f t="shared" si="162"/>
        <v>0.72941948568079995</v>
      </c>
      <c r="BF69" s="18">
        <f t="shared" si="162"/>
        <v>0.60564264492636388</v>
      </c>
      <c r="BG69" s="18">
        <f t="shared" si="162"/>
        <v>0.66079499770633254</v>
      </c>
      <c r="BH69" s="18">
        <f t="shared" si="162"/>
        <v>0.58641330135334691</v>
      </c>
      <c r="BI69" s="18">
        <f t="shared" si="162"/>
        <v>0.74652150039695064</v>
      </c>
      <c r="BK69" s="68">
        <f t="shared" si="125"/>
        <v>-21.508247788564763</v>
      </c>
      <c r="BL69" s="69">
        <f t="shared" si="126"/>
        <v>29.558840982366892</v>
      </c>
      <c r="BM69" s="69">
        <f t="shared" si="127"/>
        <v>8.0505931938021256</v>
      </c>
      <c r="BO69" t="str">
        <f t="shared" si="145"/>
        <v>91 Elementary trades and related occupations</v>
      </c>
      <c r="BP69" s="18">
        <f t="shared" si="163"/>
        <v>1.3286031236752918</v>
      </c>
      <c r="BQ69" s="18">
        <f t="shared" si="163"/>
        <v>1.2856262720816822</v>
      </c>
      <c r="BR69" s="18">
        <f t="shared" si="163"/>
        <v>1.3036718441759245</v>
      </c>
      <c r="BS69" s="18">
        <f t="shared" si="163"/>
        <v>1.1769350469045201</v>
      </c>
      <c r="BT69" s="18">
        <f t="shared" si="163"/>
        <v>1.6220853059665512</v>
      </c>
      <c r="BV69" s="68">
        <f t="shared" si="129"/>
        <v>-18.859033233283778</v>
      </c>
      <c r="BW69" s="69">
        <f t="shared" si="130"/>
        <v>28.882055772489572</v>
      </c>
      <c r="BX69" s="69">
        <f t="shared" si="131"/>
        <v>10.023022539205794</v>
      </c>
      <c r="BZ69" t="str">
        <f t="shared" si="146"/>
        <v>91 Elementary trades and related occupations</v>
      </c>
      <c r="CA69" s="18">
        <f t="shared" si="164"/>
        <v>2.2967571421778614</v>
      </c>
      <c r="CB69" s="18">
        <f t="shared" si="164"/>
        <v>2.1021835809017673</v>
      </c>
      <c r="CC69" s="18">
        <f t="shared" si="164"/>
        <v>2.0391480560696671</v>
      </c>
      <c r="CD69" s="18">
        <f t="shared" si="164"/>
        <v>1.7943393025025332</v>
      </c>
      <c r="CE69" s="18">
        <f t="shared" si="164"/>
        <v>2.1127746700166865</v>
      </c>
      <c r="CG69" s="68">
        <f t="shared" si="133"/>
        <v>-43.55201455012228</v>
      </c>
      <c r="CH69" s="69">
        <f t="shared" si="134"/>
        <v>24.137539346496631</v>
      </c>
      <c r="CI69" s="69">
        <f t="shared" si="135"/>
        <v>-19.414475203625653</v>
      </c>
      <c r="CK69" t="str">
        <f t="shared" si="147"/>
        <v>91 Elementary trades and related occupations</v>
      </c>
      <c r="CL69" s="18">
        <f t="shared" si="165"/>
        <v>3.1636550921999929</v>
      </c>
      <c r="CM69" s="18">
        <f t="shared" si="165"/>
        <v>3.0344157764407473</v>
      </c>
      <c r="CN69" s="18">
        <f t="shared" si="165"/>
        <v>3.3560864429220523</v>
      </c>
      <c r="CO69" s="18">
        <f t="shared" si="165"/>
        <v>2.8286924879840516</v>
      </c>
      <c r="CP69" s="18">
        <f t="shared" si="165"/>
        <v>3.9755503578853912</v>
      </c>
      <c r="CR69" s="68">
        <f t="shared" si="137"/>
        <v>-50.367910992683953</v>
      </c>
      <c r="CS69" s="69">
        <f t="shared" si="138"/>
        <v>19.257112849981379</v>
      </c>
      <c r="CT69" s="69">
        <f t="shared" si="139"/>
        <v>-31.110798142702574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0.42755564092439258</v>
      </c>
      <c r="C70" s="18">
        <f t="shared" si="157"/>
        <v>0.42907129775910563</v>
      </c>
      <c r="D70" s="18">
        <f t="shared" si="157"/>
        <v>0.45876834859875154</v>
      </c>
      <c r="E70" s="18">
        <f t="shared" si="157"/>
        <v>0.53024440419992214</v>
      </c>
      <c r="F70" s="18">
        <f t="shared" si="157"/>
        <v>0.62263087999145539</v>
      </c>
      <c r="H70" s="68">
        <f t="shared" si="105"/>
        <v>178.15487784633447</v>
      </c>
      <c r="I70" s="69">
        <f t="shared" si="106"/>
        <v>110.71922915720572</v>
      </c>
      <c r="J70" s="69">
        <f t="shared" si="107"/>
        <v>288.87410700354019</v>
      </c>
      <c r="L70" t="str">
        <f t="shared" ref="L70" si="166">A70</f>
        <v>92 Elementary administration and service occupations</v>
      </c>
      <c r="M70" s="18">
        <f t="shared" si="158"/>
        <v>2.0185104035032126</v>
      </c>
      <c r="N70" s="18">
        <f t="shared" si="158"/>
        <v>2.278794737763199</v>
      </c>
      <c r="O70" s="18">
        <f t="shared" si="158"/>
        <v>2.3440077788527445</v>
      </c>
      <c r="P70" s="18">
        <f t="shared" si="158"/>
        <v>2.8978592303691499</v>
      </c>
      <c r="Q70" s="18">
        <f t="shared" si="158"/>
        <v>4.2010539971406722</v>
      </c>
      <c r="S70" s="68">
        <f t="shared" si="109"/>
        <v>266.87811693674229</v>
      </c>
      <c r="T70" s="69">
        <f t="shared" si="110"/>
        <v>135.25513193078478</v>
      </c>
      <c r="U70" s="69">
        <f t="shared" si="111"/>
        <v>402.13324886752702</v>
      </c>
      <c r="W70" t="str">
        <f t="shared" ref="W70" si="167">A70</f>
        <v>92 Elementary administration and service occupations</v>
      </c>
      <c r="X70" s="18">
        <f t="shared" si="159"/>
        <v>3.4445233220280631</v>
      </c>
      <c r="Y70" s="18">
        <f t="shared" si="159"/>
        <v>3.9819084621827323</v>
      </c>
      <c r="Z70" s="18">
        <f t="shared" si="159"/>
        <v>4.1143749446319635</v>
      </c>
      <c r="AA70" s="18">
        <f t="shared" si="159"/>
        <v>4.7340441661895865</v>
      </c>
      <c r="AB70" s="18">
        <f t="shared" si="159"/>
        <v>6.2801958267181783</v>
      </c>
      <c r="AD70" s="68">
        <f t="shared" si="113"/>
        <v>38.180734746273714</v>
      </c>
      <c r="AE70" s="69">
        <f t="shared" si="114"/>
        <v>81.139341457636448</v>
      </c>
      <c r="AF70" s="69">
        <f t="shared" si="115"/>
        <v>119.32007620391016</v>
      </c>
      <c r="AH70" t="str">
        <f t="shared" ref="AH70" si="168">L70</f>
        <v>92 Elementary administration and service occupations</v>
      </c>
      <c r="AI70" s="18">
        <f t="shared" si="160"/>
        <v>6.152655201094789</v>
      </c>
      <c r="AJ70" s="18">
        <f t="shared" si="160"/>
        <v>7.5696874864745256</v>
      </c>
      <c r="AK70" s="18">
        <f t="shared" si="160"/>
        <v>7.929930106004246</v>
      </c>
      <c r="AL70" s="18">
        <f t="shared" si="160"/>
        <v>9.1195711941403399</v>
      </c>
      <c r="AM70" s="18">
        <f t="shared" si="160"/>
        <v>11.439480809758523</v>
      </c>
      <c r="AO70" s="68">
        <f t="shared" si="117"/>
        <v>33.805376903335329</v>
      </c>
      <c r="AP70" s="69">
        <f t="shared" si="118"/>
        <v>76.137579926205817</v>
      </c>
      <c r="AQ70" s="69">
        <f t="shared" si="119"/>
        <v>109.94295682954115</v>
      </c>
      <c r="AS70" t="str">
        <f t="shared" ref="AS70" si="169">W70</f>
        <v>92 Elementary administration and service occupations</v>
      </c>
      <c r="AT70" s="18">
        <f t="shared" si="161"/>
        <v>5.6289593928475155</v>
      </c>
      <c r="AU70" s="18">
        <f t="shared" si="161"/>
        <v>6.1290848292318909</v>
      </c>
      <c r="AV70" s="18">
        <f t="shared" si="161"/>
        <v>6.7143345770136431</v>
      </c>
      <c r="AW70" s="18">
        <f t="shared" si="161"/>
        <v>7.4010316626648862</v>
      </c>
      <c r="AX70" s="18">
        <f t="shared" si="161"/>
        <v>9.2585548368834267</v>
      </c>
      <c r="AZ70" s="68">
        <f t="shared" si="121"/>
        <v>35.229263668567704</v>
      </c>
      <c r="BA70" s="69">
        <f t="shared" si="122"/>
        <v>73.423830242603472</v>
      </c>
      <c r="BB70" s="69">
        <f t="shared" si="123"/>
        <v>108.65309391117117</v>
      </c>
      <c r="BD70" t="str">
        <f t="shared" ref="BD70" si="170">AH70</f>
        <v>92 Elementary administration and service occupations</v>
      </c>
      <c r="BE70" s="18">
        <f t="shared" si="162"/>
        <v>9.7833750075600445</v>
      </c>
      <c r="BF70" s="18">
        <f t="shared" si="162"/>
        <v>10.205416682528453</v>
      </c>
      <c r="BG70" s="18">
        <f t="shared" si="162"/>
        <v>9.6489668906411836</v>
      </c>
      <c r="BH70" s="18">
        <f t="shared" si="162"/>
        <v>9.9946449928374879</v>
      </c>
      <c r="BI70" s="18">
        <f t="shared" si="162"/>
        <v>11.311737628828809</v>
      </c>
      <c r="BK70" s="68">
        <f t="shared" si="125"/>
        <v>-18.548899279173547</v>
      </c>
      <c r="BL70" s="69">
        <f t="shared" si="126"/>
        <v>44.107809670218039</v>
      </c>
      <c r="BM70" s="69">
        <f t="shared" si="127"/>
        <v>25.558910391044499</v>
      </c>
      <c r="BO70" t="str">
        <f t="shared" ref="BO70" si="171">AS70</f>
        <v>92 Elementary administration and service occupations</v>
      </c>
      <c r="BP70" s="18">
        <f t="shared" si="163"/>
        <v>15.287783212908309</v>
      </c>
      <c r="BQ70" s="18">
        <f t="shared" si="163"/>
        <v>16.395570515688455</v>
      </c>
      <c r="BR70" s="18">
        <f t="shared" si="163"/>
        <v>16.389361795627618</v>
      </c>
      <c r="BS70" s="18">
        <f t="shared" si="163"/>
        <v>17.913473037428375</v>
      </c>
      <c r="BT70" s="18">
        <f t="shared" si="163"/>
        <v>19.502776482016611</v>
      </c>
      <c r="BV70" s="68">
        <f t="shared" si="129"/>
        <v>-22.398668194069376</v>
      </c>
      <c r="BW70" s="69">
        <f t="shared" si="130"/>
        <v>40.791293343171596</v>
      </c>
      <c r="BX70" s="69">
        <f t="shared" si="131"/>
        <v>18.392625149102219</v>
      </c>
      <c r="BZ70" t="str">
        <f t="shared" ref="BZ70" si="172">BD70</f>
        <v>92 Elementary administration and service occupations</v>
      </c>
      <c r="CA70" s="18">
        <f t="shared" si="164"/>
        <v>20.260818831483942</v>
      </c>
      <c r="CB70" s="18">
        <f t="shared" si="164"/>
        <v>21.393073947713106</v>
      </c>
      <c r="CC70" s="18">
        <f t="shared" si="164"/>
        <v>21.70041343428813</v>
      </c>
      <c r="CD70" s="18">
        <f t="shared" si="164"/>
        <v>23.145747162948151</v>
      </c>
      <c r="CE70" s="18">
        <f t="shared" si="164"/>
        <v>22.660675856215661</v>
      </c>
      <c r="CG70" s="68">
        <f t="shared" si="133"/>
        <v>-43.108304636490168</v>
      </c>
      <c r="CH70" s="69">
        <f t="shared" si="134"/>
        <v>30.164695617671494</v>
      </c>
      <c r="CI70" s="69">
        <f t="shared" si="135"/>
        <v>-12.943609018818677</v>
      </c>
      <c r="CK70" t="str">
        <f t="shared" ref="CK70" si="173">BO70</f>
        <v>92 Elementary administration and service occupations</v>
      </c>
      <c r="CL70" s="18">
        <f t="shared" si="165"/>
        <v>28.964006136220988</v>
      </c>
      <c r="CM70" s="18">
        <f t="shared" si="165"/>
        <v>26.525262467455978</v>
      </c>
      <c r="CN70" s="18">
        <f t="shared" si="165"/>
        <v>25.595050567794647</v>
      </c>
      <c r="CO70" s="18">
        <f t="shared" si="165"/>
        <v>21.835156994469436</v>
      </c>
      <c r="CP70" s="18">
        <f t="shared" si="165"/>
        <v>16.358089460279405</v>
      </c>
      <c r="CR70" s="68">
        <f t="shared" si="137"/>
        <v>-73.222192112061819</v>
      </c>
      <c r="CS70" s="69">
        <f t="shared" si="138"/>
        <v>14.926985601955161</v>
      </c>
      <c r="CT70" s="69">
        <f t="shared" si="139"/>
        <v>-58.295206510106645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104.9507309467233</v>
      </c>
      <c r="I72" s="67">
        <f>IF(D35&gt;0,I35/D35*100,0)</f>
        <v>75.568843181671042</v>
      </c>
      <c r="J72" s="67">
        <f t="shared" ref="J72" si="175">IF(D35&gt;0,(J35/D35)*100,0)</f>
        <v>180.51957412839431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104.70223914662404</v>
      </c>
      <c r="T72" s="67">
        <f t="shared" ref="T72" si="177">IF(O35&gt;0,T35/O35*100,0)</f>
        <v>77.871948554574431</v>
      </c>
      <c r="U72" s="67">
        <f t="shared" ref="U72" si="178">IF(O35&gt;0,(U35/O35)*100,0)</f>
        <v>182.57418770119847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-9.4729896077146041</v>
      </c>
      <c r="AE72" s="67">
        <f t="shared" ref="AE72" si="180">IF(Z35&gt;0,AE35/Z35*100,0)</f>
        <v>51.969139287914615</v>
      </c>
      <c r="AF72" s="67">
        <f t="shared" ref="AF72" si="181">IF(Z35&gt;0,(AF35/Z35)*100,0)</f>
        <v>42.496149680200006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-7.2451534910698321</v>
      </c>
      <c r="AP72" s="67">
        <f t="shared" ref="AP72" si="183">IF(AK35&gt;0,AP35/AK35*100,0)</f>
        <v>51.106993269666155</v>
      </c>
      <c r="AQ72" s="67">
        <f t="shared" ref="AQ72" si="184">IF(AK35&gt;0,(AQ35/AK35)*100,0)</f>
        <v>43.86183977859632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-1.9312909119629702</v>
      </c>
      <c r="BA72" s="67">
        <f t="shared" ref="BA72" si="186">IF(AV35&gt;0,BA35/AV35*100,0)</f>
        <v>53.349696120311776</v>
      </c>
      <c r="BB72" s="67">
        <f t="shared" ref="BB72" si="187">IF(AV35&gt;0,(BB35/AV35)*100,0)</f>
        <v>51.418405208348808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-30.521817261871288</v>
      </c>
      <c r="BL72" s="67">
        <f t="shared" ref="BL72" si="189">IF(BG35&gt;0,BL35/BG35*100,0)</f>
        <v>35.791354116700205</v>
      </c>
      <c r="BM72" s="67">
        <f t="shared" ref="BM72" si="190">IF(BG35&gt;0,(BM35/BG35)*100,0)</f>
        <v>5.2695368548289148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-34.786910778437424</v>
      </c>
      <c r="BW72" s="67">
        <f t="shared" ref="BW72" si="192">IF(BR35&gt;0,BW35/BR35*100,0)</f>
        <v>33.848413192398453</v>
      </c>
      <c r="BX72" s="67">
        <f t="shared" ref="BX72" si="193">IF(BR35&gt;0,(BX35/BR35)*100,0)</f>
        <v>-0.93849758603896782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-45.519131106272724</v>
      </c>
      <c r="CH72" s="67">
        <f t="shared" ref="CH72" si="195">IF(CC35&gt;0,CH35/CC35*100,0)</f>
        <v>27.295161558472785</v>
      </c>
      <c r="CI72" s="67">
        <f t="shared" ref="CI72" si="196">IF(CC35&gt;0,(CI35/CC35)*100,0)</f>
        <v>-18.223969547799935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-58.101503928640227</v>
      </c>
      <c r="CS72" s="67">
        <f t="shared" ref="CS72" si="198">IF(CN35&gt;0,CS35/CN35*100,0)</f>
        <v>20.784580526374558</v>
      </c>
      <c r="CT72" s="67">
        <f t="shared" ref="CT72" si="199">IF(CN35&gt;0,(CT35/CN35)*100,0)</f>
        <v>-37.316923402265665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London Enterprise Panel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London Enterprise Panel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London Enterprise Panel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London Enterprise Panel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London Enterprise Panel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London Enterprise Panel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London Enterprise Panel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London Enterprise Panel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London Enterprise Panel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9.9247072467330444</v>
      </c>
      <c r="C82" s="18">
        <f t="shared" si="210"/>
        <v>3.2681727303220942</v>
      </c>
      <c r="D82" s="18">
        <f t="shared" si="210"/>
        <v>5.869573110790105</v>
      </c>
      <c r="E82" s="18">
        <f t="shared" si="210"/>
        <v>4.7869027830133692</v>
      </c>
      <c r="F82" s="18">
        <f t="shared" ref="F82:F107" si="211">IF(AND(F$6-C$6 &lt;&gt; 0,C8&lt;&gt;0,F8&lt;&gt;0),(EXP(LN(F8/C8)/(F$6-C$6))-1)*100,0)</f>
        <v>5.0281634504782513</v>
      </c>
      <c r="H82" s="18">
        <f t="shared" ref="H82:H107" si="212">IF($F$6-$D$6 &lt;&gt; 0,(EXP(LN(1+(H45/100))/($F$6-$D$6))-1)*100,0)</f>
        <v>5.1465570585678799</v>
      </c>
      <c r="I82" s="18">
        <f t="shared" ref="I82:I107" si="213">IF(D8&gt;0,((1+(I8/D8))^(1/($F$6-$D$6))-1)*100,0)</f>
        <v>4.1022758661563907</v>
      </c>
      <c r="J82" s="18">
        <f t="shared" ref="J82:J107" si="214">IF($F$6-$D$6 &lt;&gt; 0,(EXP(LN(1+(J45/100))/($F$6-$D$6))-1)*100,0)</f>
        <v>7.4798656665203689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9.4973436875010808</v>
      </c>
      <c r="N82" s="18">
        <f t="shared" si="215"/>
        <v>9.2310481266815394</v>
      </c>
      <c r="O82" s="18">
        <f t="shared" si="215"/>
        <v>4.858215522518039</v>
      </c>
      <c r="P82" s="18">
        <f t="shared" si="215"/>
        <v>4.5962751930720414</v>
      </c>
      <c r="Q82" s="18">
        <f t="shared" ref="Q82:Q107" si="216">IF(AND(Q$6-N$6 &lt;&gt; 0,N8&lt;&gt;0,Q8&lt;&gt;0),(EXP(LN(Q8/N8)/(Q$6-N$6))-1)*100,0)</f>
        <v>4.9621064343669197</v>
      </c>
      <c r="S82" s="18">
        <f t="shared" ref="S82:S107" si="217">IF($F$6-$D$6 &lt;&gt; 0,(EXP(LN(1+(S45/100))/($F$6-$D$6))-1)*100,0)</f>
        <v>4.6835158511389974</v>
      </c>
      <c r="T82" s="18">
        <f t="shared" ref="T82:T107" si="218">IF(O8&gt;0,((1+(T8/O8))^(1/($F$6-$D$6))-1)*100,0)</f>
        <v>3.9093060553966108</v>
      </c>
      <c r="U82" s="18">
        <f t="shared" ref="U82:U107" si="219">IF($F$6-$D$6 &lt;&gt; 0,(EXP(LN(1+(U45/100))/($F$6-$D$6))-1)*100,0)</f>
        <v>7.0139240451046581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4.0225235926615976</v>
      </c>
      <c r="Y82" s="18">
        <f t="shared" si="220"/>
        <v>0.23668279102175838</v>
      </c>
      <c r="Z82" s="18">
        <f t="shared" si="220"/>
        <v>-2.4163186222162625</v>
      </c>
      <c r="AA82" s="18">
        <f t="shared" si="220"/>
        <v>-0.87661142508200784</v>
      </c>
      <c r="AB82" s="18">
        <f t="shared" ref="AB82:AB107" si="221">IF(AND(AB$6-Y$6 &lt;&gt; 0,Y8&lt;&gt;0,AB8&lt;&gt;0),(EXP(LN(AB8/Y8)/(AB$6-Y$6))-1)*100,0)</f>
        <v>-1.2914823787474661</v>
      </c>
      <c r="AD82" s="18">
        <f t="shared" ref="AD82:AD107" si="222">IF($F$6-$D$6 &lt;&gt; 0,(EXP(LN(1+(AD45/100))/($F$6-$D$6))-1)*100,0)</f>
        <v>-1.3925277342268116</v>
      </c>
      <c r="AE82" s="18">
        <f t="shared" ref="AE82:AE107" si="223">IF(Z8&gt;0,((1+(AE8/Z8))^(1/($F$6-$D$6))-1)*100,0)</f>
        <v>2.759555131300373</v>
      </c>
      <c r="AF82" s="18">
        <f t="shared" ref="AF82:AF107" si="224">IF($F$6-$D$6 &lt;&gt; 0,(EXP(LN(1+(AF45/100))/($F$6-$D$6))-1)*100,0)</f>
        <v>1.8402708397535106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2.4557600464569118</v>
      </c>
      <c r="AJ82" s="18">
        <f t="shared" si="225"/>
        <v>5.302469930442788</v>
      </c>
      <c r="AK82" s="18">
        <f t="shared" si="225"/>
        <v>-3.0942325137406024</v>
      </c>
      <c r="AL82" s="18">
        <f t="shared" si="225"/>
        <v>-0.73796423680646539</v>
      </c>
      <c r="AM82" s="18">
        <f t="shared" ref="AM82:AM107" si="226">IF(AND(AM$6-AJ$6 &lt;&gt; 0,AJ8&lt;&gt;0,AM8&lt;&gt;0),(EXP(LN(AM8/AJ8)/(AM$6-AJ$6))-1)*100,0)</f>
        <v>-1.1159708379480215</v>
      </c>
      <c r="AO82" s="18">
        <f t="shared" ref="AO82:AO107" si="227">IF($F$6-$D$6 &lt;&gt; 0,(EXP(LN(1+(AO45/100))/($F$6-$D$6))-1)*100,0)</f>
        <v>-1.5296850258260775</v>
      </c>
      <c r="AP82" s="18">
        <f t="shared" ref="AP82:AP107" si="228">IF(AK8&gt;0,((1+(AP8/AK8))^(1/($F$6-$D$6))-1)*100,0)</f>
        <v>2.4971278846283251</v>
      </c>
      <c r="AQ82" s="18">
        <f t="shared" ref="AQ82:AQ107" si="229">IF($F$6-$D$6 &lt;&gt; 0,(EXP(LN(1+(AQ45/100))/($F$6-$D$6))-1)*100,0)</f>
        <v>1.4512212890679388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2.9566524759987667</v>
      </c>
      <c r="AU82" s="18">
        <f t="shared" si="230"/>
        <v>4.1061054847209899</v>
      </c>
      <c r="AV82" s="18">
        <f t="shared" si="230"/>
        <v>-3.345441096231816</v>
      </c>
      <c r="AW82" s="18">
        <f t="shared" si="230"/>
        <v>-0.98890985105998253</v>
      </c>
      <c r="AX82" s="18">
        <f t="shared" ref="AX82:AX107" si="231">IF(AND(AX$6-AU$6 &lt;&gt; 0,AU8&lt;&gt;0,AX8&lt;&gt;0),(EXP(LN(AX8/AU8)/(AX$6-AU$6))-1)*100,0)</f>
        <v>-1.4227618767653327</v>
      </c>
      <c r="AZ82" s="18">
        <f t="shared" ref="AZ82:AZ107" si="232">IF($F$6-$D$6 &lt;&gt; 0,(EXP(LN(1+(AZ45/100))/($F$6-$D$6))-1)*100,0)</f>
        <v>-1.7807358926228312</v>
      </c>
      <c r="BA82" s="18">
        <f t="shared" ref="BA82:BA107" si="233">IF(AV8&gt;0,((1+(BA8/AV8))^(1/($F$6-$D$6))-1)*100,0)</f>
        <v>2.5160810144400747</v>
      </c>
      <c r="BB82" s="18">
        <f t="shared" ref="BB82:BB107" si="234">IF($F$6-$D$6 &lt;&gt; 0,(EXP(LN(1+(BB45/100))/($F$6-$D$6))-1)*100,0)</f>
        <v>1.3093054332202758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1.0695229987823129</v>
      </c>
      <c r="BF82" s="18">
        <f t="shared" si="235"/>
        <v>3.2034103171496353</v>
      </c>
      <c r="BG82" s="18">
        <f t="shared" si="235"/>
        <v>-6.1416935896710045</v>
      </c>
      <c r="BH82" s="18">
        <f t="shared" si="235"/>
        <v>-3.2381541274579706</v>
      </c>
      <c r="BI82" s="18">
        <f t="shared" ref="BI82:BI107" si="236">IF(AND(BI$6-BF$6 &lt;&gt; 0,BF8&lt;&gt;0,BI8&lt;&gt;0),(EXP(LN(BI8/BF8)/(BI$6-BF$6))-1)*100,0)</f>
        <v>-3.7681818123025734</v>
      </c>
      <c r="BK82" s="18">
        <f t="shared" ref="BK82:BK107" si="237">IF($F$6-$D$6 &lt;&gt; 0,(EXP(LN(1+(BK45/100))/($F$6-$D$6))-1)*100,0)</f>
        <v>-4.2158460455228646</v>
      </c>
      <c r="BL82" s="18">
        <f t="shared" ref="BL82:BL107" si="238">IF(BG8&gt;0,((1+(BL8/BG8))^(1/($F$6-$D$6))-1)*100,0)</f>
        <v>1.6792677999657224</v>
      </c>
      <c r="BM82" s="18">
        <f t="shared" ref="BM82:BM107" si="239">IF($F$6-$D$6 &lt;&gt; 0,(EXP(LN(1+(BM45/100))/($F$6-$D$6))-1)*100,0)</f>
        <v>-1.4124086016507387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3.6519479047574022</v>
      </c>
      <c r="BQ82" s="18">
        <f t="shared" si="240"/>
        <v>-20.031766468887835</v>
      </c>
      <c r="BR82" s="18">
        <f t="shared" si="240"/>
        <v>-4.8160795632004261</v>
      </c>
      <c r="BS82" s="18">
        <f t="shared" si="240"/>
        <v>-7.3820377074528043</v>
      </c>
      <c r="BT82" s="18">
        <f t="shared" ref="BT82:BT107" si="241">IF(AND(BT$6-BQ$6 &lt;&gt; 0,BQ8&lt;&gt;0,BT8&lt;&gt;0),(EXP(LN(BT8/BQ8)/(BT$6-BQ$6))-1)*100,0)</f>
        <v>-7.441143847122822</v>
      </c>
      <c r="BV82" s="18">
        <f t="shared" ref="BV82:BV107" si="242">IF($F$6-$D$6 &lt;&gt; 0,(EXP(LN(1+(BV45/100))/($F$6-$D$6))-1)*100,0)</f>
        <v>-6.5344977573526197</v>
      </c>
      <c r="BW82" s="18">
        <f t="shared" ref="BW82:BW107" si="243">IF(BR8&gt;0,((1+(BW8/BR8))^(1/($F$6-$D$6))-1)*100,0)</f>
        <v>1.5031276494666956</v>
      </c>
      <c r="BX82" s="18">
        <f t="shared" ref="BX82:BX107" si="244">IF($F$6-$D$6 &lt;&gt; 0,(EXP(LN(1+(BX45/100))/($F$6-$D$6))-1)*100,0)</f>
        <v>-3.2026308349968002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2.0001650320976783</v>
      </c>
      <c r="CB82" s="18">
        <f t="shared" si="245"/>
        <v>-2.7518648843464999</v>
      </c>
      <c r="CC82" s="18">
        <f t="shared" si="245"/>
        <v>-2.4940500015083189</v>
      </c>
      <c r="CD82" s="18">
        <f t="shared" si="245"/>
        <v>-5.1083145784270751</v>
      </c>
      <c r="CE82" s="18">
        <f t="shared" ref="CE82:CE107" si="246">IF(AND(CE$6-CB$6 &lt;&gt; 0,CB8&lt;&gt;0,CE8&lt;&gt;0),(EXP(LN(CE8/CB8)/(CE$6-CB$6))-1)*100,0)</f>
        <v>-4.1521435424490383</v>
      </c>
      <c r="CG82" s="18">
        <f t="shared" ref="CG82:CG107" si="247">IF($F$6-$D$6 &lt;&gt; 0,(EXP(LN(1+(CG45/100))/($F$6-$D$6))-1)*100,0)</f>
        <v>-4.2447753246799502</v>
      </c>
      <c r="CH82" s="18">
        <f t="shared" ref="CH82:CH107" si="248">IF(CC8&gt;0,((1+(CH8/CC8))^(1/($F$6-$D$6))-1)*100,0)</f>
        <v>1.6981667919148791</v>
      </c>
      <c r="CI82" s="18">
        <f t="shared" ref="CI82:CI107" si="249">IF($F$6-$D$6 &lt;&gt; 0,(EXP(LN(1+(CI45/100))/($F$6-$D$6))-1)*100,0)</f>
        <v>-1.4025344307524445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0.34845759692487821</v>
      </c>
      <c r="CM82" s="18">
        <f t="shared" si="250"/>
        <v>-31.626082685729607</v>
      </c>
      <c r="CN82" s="18">
        <f t="shared" si="250"/>
        <v>-5.157947649635708</v>
      </c>
      <c r="CO82" s="18">
        <f t="shared" si="250"/>
        <v>-2.5236354246205295</v>
      </c>
      <c r="CP82" s="18">
        <f t="shared" ref="CP82:CP107" si="251">IF(AND(CP$6-CM$6 &lt;&gt; 0,CM8&lt;&gt;0,CP8&lt;&gt;0),(EXP(LN(CP8/CM8)/(CP$6-CM$6))-1)*100,0)</f>
        <v>-5.473075952411266</v>
      </c>
      <c r="CR82" s="18">
        <f t="shared" ref="CR82:CR107" si="252">IF($F$6-$D$6 &lt;&gt; 0,(EXP(LN(1+(CR45/100))/($F$6-$D$6))-1)*100,0)</f>
        <v>-3.4097707422582668</v>
      </c>
      <c r="CS82" s="18">
        <f t="shared" ref="CS82:CS107" si="253">IF(CN8&gt;0,((1+(CS8/CN8))^(1/($F$6-$D$6))-1)*100,0)</f>
        <v>1.3383311129137709</v>
      </c>
      <c r="CT82" s="18">
        <f t="shared" ref="CT82:CT107" si="254">IF($F$6-$D$6 &lt;&gt; 0,(EXP(LN(1+(CT45/100))/($F$6-$D$6))-1)*100,0)</f>
        <v>-1.3546714646666791</v>
      </c>
    </row>
    <row r="83" spans="1:98" x14ac:dyDescent="0.2">
      <c r="A83" t="str">
        <f t="shared" si="209"/>
        <v>12 Other managers and proprietors</v>
      </c>
      <c r="B83" s="18">
        <f t="shared" si="210"/>
        <v>8.0789592288720726</v>
      </c>
      <c r="C83" s="18">
        <f t="shared" si="210"/>
        <v>-0.83823340042255001</v>
      </c>
      <c r="D83" s="18">
        <f t="shared" si="210"/>
        <v>13.223288971409364</v>
      </c>
      <c r="E83" s="18">
        <f t="shared" si="210"/>
        <v>6.169877262283685</v>
      </c>
      <c r="F83" s="18">
        <f t="shared" si="211"/>
        <v>7.8641846563521467</v>
      </c>
      <c r="H83" s="18">
        <f t="shared" si="212"/>
        <v>8.4707889546162374</v>
      </c>
      <c r="I83" s="18">
        <f t="shared" si="213"/>
        <v>5.8014311995255863</v>
      </c>
      <c r="J83" s="18">
        <f t="shared" si="214"/>
        <v>10.893407270974119</v>
      </c>
      <c r="L83" t="str">
        <f t="shared" ref="L83:L106" si="255">A83</f>
        <v>12 Other managers and proprietors</v>
      </c>
      <c r="M83" s="18">
        <f t="shared" si="215"/>
        <v>7.1725528205365041</v>
      </c>
      <c r="N83" s="18">
        <f t="shared" si="215"/>
        <v>8.0285662608514219</v>
      </c>
      <c r="O83" s="18">
        <f t="shared" si="215"/>
        <v>11.052259581240564</v>
      </c>
      <c r="P83" s="18">
        <f t="shared" si="215"/>
        <v>5.3508933734598862</v>
      </c>
      <c r="Q83" s="18">
        <f t="shared" si="216"/>
        <v>7.2685388266491957</v>
      </c>
      <c r="S83" s="18">
        <f t="shared" si="217"/>
        <v>7.2180608684110803</v>
      </c>
      <c r="T83" s="18">
        <f t="shared" si="218"/>
        <v>5.2630538147658834</v>
      </c>
      <c r="U83" s="18">
        <f t="shared" si="219"/>
        <v>9.6880250023622985</v>
      </c>
      <c r="W83" t="str">
        <f t="shared" ref="W83:W106" si="256">A83</f>
        <v>12 Other managers and proprietors</v>
      </c>
      <c r="X83" s="18">
        <f t="shared" si="220"/>
        <v>1.4323853043662016</v>
      </c>
      <c r="Y83" s="18">
        <f t="shared" si="220"/>
        <v>1.6633625582951783</v>
      </c>
      <c r="Z83" s="18">
        <f t="shared" si="220"/>
        <v>3.7963750894887793</v>
      </c>
      <c r="AA83" s="18">
        <f t="shared" si="220"/>
        <v>0.13995820042751461</v>
      </c>
      <c r="AB83" s="18">
        <f t="shared" si="221"/>
        <v>1.3641403045445033</v>
      </c>
      <c r="AD83" s="18">
        <f t="shared" si="222"/>
        <v>1.3442234964483157</v>
      </c>
      <c r="AE83" s="18">
        <f t="shared" si="223"/>
        <v>3.8214561454907425</v>
      </c>
      <c r="AF83" s="18">
        <f t="shared" si="224"/>
        <v>4.6482519713776593</v>
      </c>
      <c r="AH83" t="str">
        <f t="shared" ref="AH83:AH106" si="257">L83</f>
        <v>12 Other managers and proprietors</v>
      </c>
      <c r="AI83" s="18">
        <f t="shared" si="225"/>
        <v>2.2220359861840455</v>
      </c>
      <c r="AJ83" s="18">
        <f t="shared" si="225"/>
        <v>5.3276270255078195</v>
      </c>
      <c r="AK83" s="18">
        <f t="shared" si="225"/>
        <v>2.372672337517101</v>
      </c>
      <c r="AL83" s="18">
        <f t="shared" si="225"/>
        <v>-3.9279206275089074E-2</v>
      </c>
      <c r="AM83" s="18">
        <f t="shared" si="226"/>
        <v>1.0380063426877362</v>
      </c>
      <c r="AO83" s="18">
        <f t="shared" si="227"/>
        <v>0.75832351386135866</v>
      </c>
      <c r="AP83" s="18">
        <f t="shared" si="228"/>
        <v>3.6092054826993847</v>
      </c>
      <c r="AQ83" s="18">
        <f t="shared" si="229"/>
        <v>4.0808181694502288</v>
      </c>
      <c r="AS83" t="str">
        <f t="shared" ref="AS83:AS106" si="258">W83</f>
        <v>12 Other managers and proprietors</v>
      </c>
      <c r="AT83" s="18">
        <f t="shared" si="230"/>
        <v>1.596612242345441</v>
      </c>
      <c r="AU83" s="18">
        <f t="shared" si="230"/>
        <v>3.7673689430668844</v>
      </c>
      <c r="AV83" s="18">
        <f t="shared" si="230"/>
        <v>3.4150347742363474</v>
      </c>
      <c r="AW83" s="18">
        <f t="shared" si="230"/>
        <v>-0.2991705075038209</v>
      </c>
      <c r="AX83" s="18">
        <f t="shared" si="231"/>
        <v>1.0992498780975746</v>
      </c>
      <c r="AZ83" s="18">
        <f t="shared" si="232"/>
        <v>0.92383428694957637</v>
      </c>
      <c r="BA83" s="18">
        <f t="shared" si="233"/>
        <v>3.6474455163679975</v>
      </c>
      <c r="BB83" s="18">
        <f t="shared" si="234"/>
        <v>4.2217605387250723</v>
      </c>
      <c r="BD83" t="str">
        <f t="shared" ref="BD83:BD106" si="259">AH83</f>
        <v>12 Other managers and proprietors</v>
      </c>
      <c r="BE83" s="18">
        <f t="shared" si="235"/>
        <v>-2.3525305758181014</v>
      </c>
      <c r="BF83" s="18">
        <f t="shared" si="235"/>
        <v>1.6019270530817087</v>
      </c>
      <c r="BG83" s="18">
        <f t="shared" si="235"/>
        <v>-0.82829959629345806</v>
      </c>
      <c r="BH83" s="18">
        <f t="shared" si="235"/>
        <v>-3.2144793806512695</v>
      </c>
      <c r="BI83" s="18">
        <f t="shared" si="236"/>
        <v>-2.178562497554426</v>
      </c>
      <c r="BK83" s="18">
        <f t="shared" si="237"/>
        <v>-2.4255346563870628</v>
      </c>
      <c r="BL83" s="18">
        <f t="shared" si="238"/>
        <v>2.2351385836034687</v>
      </c>
      <c r="BM83" s="18">
        <f t="shared" si="239"/>
        <v>0.54574945109000517</v>
      </c>
      <c r="BO83" t="str">
        <f t="shared" ref="BO83:BO106" si="260">AS83</f>
        <v>12 Other managers and proprietors</v>
      </c>
      <c r="BP83" s="18">
        <f t="shared" si="240"/>
        <v>1.9008143889052365</v>
      </c>
      <c r="BQ83" s="18">
        <f t="shared" si="240"/>
        <v>-20.597631821627658</v>
      </c>
      <c r="BR83" s="18">
        <f t="shared" si="240"/>
        <v>2.5871800471210626</v>
      </c>
      <c r="BS83" s="18">
        <f t="shared" si="240"/>
        <v>-4.8227503005815464</v>
      </c>
      <c r="BT83" s="18">
        <f t="shared" si="241"/>
        <v>-3.6638243810115712</v>
      </c>
      <c r="BV83" s="18">
        <f t="shared" si="242"/>
        <v>-2.414236431526473</v>
      </c>
      <c r="BW83" s="18">
        <f t="shared" si="243"/>
        <v>2.474588494966401</v>
      </c>
      <c r="BX83" s="18">
        <f t="shared" si="244"/>
        <v>0.85385047804100722</v>
      </c>
      <c r="BZ83" t="str">
        <f t="shared" ref="BZ83:BZ106" si="261">BD83</f>
        <v>12 Other managers and proprietors</v>
      </c>
      <c r="CA83" s="18">
        <f t="shared" si="245"/>
        <v>0.19481363099456139</v>
      </c>
      <c r="CB83" s="18">
        <f t="shared" si="245"/>
        <v>-10.353602840115695</v>
      </c>
      <c r="CC83" s="18">
        <f t="shared" si="245"/>
        <v>1.1009113640452872</v>
      </c>
      <c r="CD83" s="18">
        <f t="shared" si="245"/>
        <v>-5.2461472192779857</v>
      </c>
      <c r="CE83" s="18">
        <f t="shared" si="246"/>
        <v>-3.6409941465274764</v>
      </c>
      <c r="CG83" s="18">
        <f t="shared" si="247"/>
        <v>-3.1760174406969988</v>
      </c>
      <c r="CH83" s="18">
        <f t="shared" si="248"/>
        <v>2.0696988184076393</v>
      </c>
      <c r="CI83" s="18">
        <f t="shared" si="249"/>
        <v>-0.16208433527071797</v>
      </c>
      <c r="CK83" t="str">
        <f t="shared" ref="CK83:CK106" si="262">BO83</f>
        <v>12 Other managers and proprietors</v>
      </c>
      <c r="CL83" s="18">
        <f t="shared" si="250"/>
        <v>-3.4499034480251045</v>
      </c>
      <c r="CM83" s="18">
        <f t="shared" si="250"/>
        <v>-35.056933285052025</v>
      </c>
      <c r="CN83" s="18">
        <f t="shared" si="250"/>
        <v>1.7203263143504621</v>
      </c>
      <c r="CO83" s="18">
        <f t="shared" si="250"/>
        <v>-5.6172002457738346</v>
      </c>
      <c r="CP83" s="18">
        <f t="shared" si="251"/>
        <v>-5.6142883226684042</v>
      </c>
      <c r="CR83" s="18">
        <f t="shared" si="252"/>
        <v>-3.2321365628619425</v>
      </c>
      <c r="CS83" s="18">
        <f t="shared" si="253"/>
        <v>1.7594102367883835</v>
      </c>
      <c r="CT83" s="18">
        <f t="shared" si="254"/>
        <v>-0.62731421694960376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8.0024836731249938</v>
      </c>
      <c r="C84" s="18">
        <f t="shared" si="210"/>
        <v>4.6228537255719626</v>
      </c>
      <c r="D84" s="18">
        <f t="shared" si="210"/>
        <v>6.0838940111477058</v>
      </c>
      <c r="E84" s="18">
        <f t="shared" si="210"/>
        <v>3.3768725521795107</v>
      </c>
      <c r="F84" s="18">
        <f t="shared" si="211"/>
        <v>4.2933775909510308</v>
      </c>
      <c r="H84" s="18">
        <f t="shared" si="212"/>
        <v>4.2714494432230632</v>
      </c>
      <c r="I84" s="18">
        <f t="shared" si="213"/>
        <v>3.0649685859408971</v>
      </c>
      <c r="J84" s="18">
        <f t="shared" si="214"/>
        <v>6.1430402020284935</v>
      </c>
      <c r="L84" t="str">
        <f t="shared" si="255"/>
        <v>21 Science, research, engineering and technology professionals</v>
      </c>
      <c r="M84" s="18">
        <f t="shared" si="215"/>
        <v>9.6654074199766562</v>
      </c>
      <c r="N84" s="18">
        <f t="shared" si="215"/>
        <v>9.8618710105171203</v>
      </c>
      <c r="O84" s="18">
        <f t="shared" si="215"/>
        <v>6.9873974178068732</v>
      </c>
      <c r="P84" s="18">
        <f t="shared" si="215"/>
        <v>3.9677297650008381</v>
      </c>
      <c r="Q84" s="18">
        <f t="shared" si="216"/>
        <v>5.2642697903342972</v>
      </c>
      <c r="S84" s="18">
        <f t="shared" si="217"/>
        <v>4.9646950125476375</v>
      </c>
      <c r="T84" s="18">
        <f t="shared" si="218"/>
        <v>3.3037323145288067</v>
      </c>
      <c r="U84" s="18">
        <f t="shared" si="219"/>
        <v>6.8373564960821032</v>
      </c>
      <c r="W84" t="str">
        <f t="shared" si="256"/>
        <v>21 Science, research, engineering and technology professionals</v>
      </c>
      <c r="X84" s="18">
        <f t="shared" si="220"/>
        <v>2.2005643134482389</v>
      </c>
      <c r="Y84" s="18">
        <f t="shared" si="220"/>
        <v>3.1854203706873196</v>
      </c>
      <c r="Z84" s="18">
        <f t="shared" si="220"/>
        <v>-1.3841334301012087</v>
      </c>
      <c r="AA84" s="18">
        <f t="shared" si="220"/>
        <v>-2.0548853248649412</v>
      </c>
      <c r="AB84" s="18">
        <f t="shared" si="221"/>
        <v>-1.5255063051607398</v>
      </c>
      <c r="AD84" s="18">
        <f t="shared" si="222"/>
        <v>-1.8318098126970495</v>
      </c>
      <c r="AE84" s="18">
        <f t="shared" si="223"/>
        <v>2.1052898859790226</v>
      </c>
      <c r="AF84" s="18">
        <f t="shared" si="224"/>
        <v>0.78634748139341237</v>
      </c>
      <c r="AH84" t="str">
        <f t="shared" si="257"/>
        <v>21 Science, research, engineering and technology professionals</v>
      </c>
      <c r="AI84" s="18">
        <f t="shared" si="225"/>
        <v>2.6015490282739417</v>
      </c>
      <c r="AJ84" s="18">
        <f t="shared" si="225"/>
        <v>9.199984987514398</v>
      </c>
      <c r="AK84" s="18">
        <f t="shared" si="225"/>
        <v>-0.2694964386111609</v>
      </c>
      <c r="AL84" s="18">
        <f t="shared" si="225"/>
        <v>-0.89930331419081355</v>
      </c>
      <c r="AM84" s="18">
        <f t="shared" si="226"/>
        <v>-9.8822496698225404E-2</v>
      </c>
      <c r="AO84" s="18">
        <f t="shared" si="227"/>
        <v>-0.68981085455481761</v>
      </c>
      <c r="AP84" s="18">
        <f t="shared" si="228"/>
        <v>2.2131932811295441</v>
      </c>
      <c r="AQ84" s="18">
        <f t="shared" si="229"/>
        <v>1.7124494102721322</v>
      </c>
      <c r="AS84" t="str">
        <f t="shared" si="258"/>
        <v>21 Science, research, engineering and technology professionals</v>
      </c>
      <c r="AT84" s="18">
        <f t="shared" si="230"/>
        <v>2.3695677848289742</v>
      </c>
      <c r="AU84" s="18">
        <f t="shared" si="230"/>
        <v>5.2920295073243029</v>
      </c>
      <c r="AV84" s="18">
        <f t="shared" si="230"/>
        <v>-2.2952897188895371</v>
      </c>
      <c r="AW84" s="18">
        <f t="shared" si="230"/>
        <v>-1.7826723806724343</v>
      </c>
      <c r="AX84" s="18">
        <f t="shared" si="231"/>
        <v>-1.5159537294471725</v>
      </c>
      <c r="AZ84" s="18">
        <f t="shared" si="232"/>
        <v>-1.9538429650564848</v>
      </c>
      <c r="BA84" s="18">
        <f t="shared" si="233"/>
        <v>2.0182058569371719</v>
      </c>
      <c r="BB84" s="18">
        <f t="shared" si="234"/>
        <v>0.59632243362290893</v>
      </c>
      <c r="BD84" t="str">
        <f t="shared" si="259"/>
        <v>21 Science, research, engineering and technology professionals</v>
      </c>
      <c r="BE84" s="18">
        <f t="shared" si="235"/>
        <v>-1.6882586217515594</v>
      </c>
      <c r="BF84" s="18">
        <f t="shared" si="235"/>
        <v>12.863887114220063</v>
      </c>
      <c r="BG84" s="18">
        <f t="shared" si="235"/>
        <v>-6.749490730157981</v>
      </c>
      <c r="BH84" s="18">
        <f t="shared" si="235"/>
        <v>-4.561446567174432</v>
      </c>
      <c r="BI84" s="18">
        <f t="shared" si="236"/>
        <v>-4.2523559437722902</v>
      </c>
      <c r="BK84" s="18">
        <f t="shared" si="237"/>
        <v>-5.2964404449754809</v>
      </c>
      <c r="BL84" s="18">
        <f t="shared" si="238"/>
        <v>1.1259304750266041</v>
      </c>
      <c r="BM84" s="18">
        <f t="shared" si="239"/>
        <v>-3.085333536693291</v>
      </c>
      <c r="BO84" t="str">
        <f t="shared" si="260"/>
        <v>21 Science, research, engineering and technology professionals</v>
      </c>
      <c r="BP84" s="18">
        <f t="shared" si="240"/>
        <v>3.4470919630160912</v>
      </c>
      <c r="BQ84" s="18">
        <f t="shared" si="240"/>
        <v>-17.538414343111175</v>
      </c>
      <c r="BR84" s="18">
        <f t="shared" si="240"/>
        <v>-2.27257677989261</v>
      </c>
      <c r="BS84" s="18">
        <f t="shared" si="240"/>
        <v>-5.5167486306596842</v>
      </c>
      <c r="BT84" s="18">
        <f t="shared" si="241"/>
        <v>-5.3234031720114761</v>
      </c>
      <c r="BV84" s="18">
        <f t="shared" si="242"/>
        <v>-4.4475040472464649</v>
      </c>
      <c r="BW84" s="18">
        <f t="shared" si="243"/>
        <v>1.3834388158810551</v>
      </c>
      <c r="BX84" s="18">
        <f t="shared" si="244"/>
        <v>-2.0381988523159755</v>
      </c>
      <c r="BZ84" t="str">
        <f t="shared" si="261"/>
        <v>21 Science, research, engineering and technology professionals</v>
      </c>
      <c r="CA84" s="18">
        <f t="shared" si="245"/>
        <v>1.6719496757859442</v>
      </c>
      <c r="CB84" s="18">
        <f t="shared" si="245"/>
        <v>-4.5926533072694902</v>
      </c>
      <c r="CC84" s="18">
        <f t="shared" si="245"/>
        <v>-3.6418834855764803</v>
      </c>
      <c r="CD84" s="18">
        <f t="shared" si="245"/>
        <v>-9.1881710775385432</v>
      </c>
      <c r="CE84" s="18">
        <f t="shared" si="246"/>
        <v>-7.2042743842549051</v>
      </c>
      <c r="CG84" s="18">
        <f t="shared" si="247"/>
        <v>-7.3758186914151702</v>
      </c>
      <c r="CH84" s="18">
        <f t="shared" si="248"/>
        <v>1.058690119695993</v>
      </c>
      <c r="CI84" s="18">
        <f t="shared" si="249"/>
        <v>-4.6705032163030573</v>
      </c>
      <c r="CK84" t="str">
        <f t="shared" si="262"/>
        <v>21 Science, research, engineering and technology professionals</v>
      </c>
      <c r="CL84" s="18">
        <f t="shared" si="250"/>
        <v>4.8627981134359288</v>
      </c>
      <c r="CM84" s="18">
        <f t="shared" si="250"/>
        <v>-29.379089206129592</v>
      </c>
      <c r="CN84" s="18">
        <f t="shared" si="250"/>
        <v>2.4641812188875623</v>
      </c>
      <c r="CO84" s="18">
        <f t="shared" si="250"/>
        <v>-1.5205316456624485</v>
      </c>
      <c r="CP84" s="18">
        <f t="shared" si="251"/>
        <v>-2.3430480871684645</v>
      </c>
      <c r="CR84" s="18">
        <f t="shared" si="252"/>
        <v>-0.20981641984321175</v>
      </c>
      <c r="CS84" s="18">
        <f t="shared" si="253"/>
        <v>1.8146495827058517</v>
      </c>
      <c r="CT84" s="18">
        <f t="shared" si="254"/>
        <v>1.6521039679573635</v>
      </c>
    </row>
    <row r="85" spans="1:98" x14ac:dyDescent="0.2">
      <c r="A85" t="str">
        <f t="shared" si="209"/>
        <v>22 Health professionals</v>
      </c>
      <c r="B85" s="18">
        <f t="shared" si="210"/>
        <v>10.16097150338009</v>
      </c>
      <c r="C85" s="18">
        <f t="shared" si="210"/>
        <v>8.6524817193519343</v>
      </c>
      <c r="D85" s="18">
        <f t="shared" si="210"/>
        <v>6.452600186736146</v>
      </c>
      <c r="E85" s="18">
        <f t="shared" si="210"/>
        <v>3.5195573673377334</v>
      </c>
      <c r="F85" s="18">
        <f t="shared" si="211"/>
        <v>4.7436775025013311</v>
      </c>
      <c r="H85" s="18">
        <f t="shared" si="212"/>
        <v>4.4881473432805352</v>
      </c>
      <c r="I85" s="18">
        <f t="shared" si="213"/>
        <v>3.8020505472580846</v>
      </c>
      <c r="J85" s="18">
        <f t="shared" si="214"/>
        <v>6.7987213717143336</v>
      </c>
      <c r="L85" t="str">
        <f t="shared" si="255"/>
        <v>22 Health professionals</v>
      </c>
      <c r="M85" s="18">
        <f t="shared" si="215"/>
        <v>8.5546348150951736</v>
      </c>
      <c r="N85" s="18">
        <f t="shared" si="215"/>
        <v>6.9500062052512579</v>
      </c>
      <c r="O85" s="18">
        <f t="shared" si="215"/>
        <v>5.4583398661538274</v>
      </c>
      <c r="P85" s="18">
        <f t="shared" si="215"/>
        <v>3.121915503165873</v>
      </c>
      <c r="Q85" s="18">
        <f t="shared" si="216"/>
        <v>4.0832749700502102</v>
      </c>
      <c r="S85" s="18">
        <f t="shared" si="217"/>
        <v>3.89491476315591</v>
      </c>
      <c r="T85" s="18">
        <f t="shared" si="218"/>
        <v>3.8943224854170788</v>
      </c>
      <c r="U85" s="18">
        <f t="shared" si="219"/>
        <v>6.4325810675196937</v>
      </c>
      <c r="W85" t="str">
        <f t="shared" si="256"/>
        <v>22 Health professionals</v>
      </c>
      <c r="X85" s="18">
        <f t="shared" si="220"/>
        <v>3.5019245613078676</v>
      </c>
      <c r="Y85" s="18">
        <f t="shared" si="220"/>
        <v>-0.63369684984924124</v>
      </c>
      <c r="Z85" s="18">
        <f t="shared" si="220"/>
        <v>-0.74485609963828026</v>
      </c>
      <c r="AA85" s="18">
        <f t="shared" si="220"/>
        <v>-2.0931444978923186</v>
      </c>
      <c r="AB85" s="18">
        <f t="shared" si="221"/>
        <v>-1.5828114331065568</v>
      </c>
      <c r="AD85" s="18">
        <f t="shared" si="222"/>
        <v>-1.6457624427155149</v>
      </c>
      <c r="AE85" s="18">
        <f t="shared" si="223"/>
        <v>2.836563003778414</v>
      </c>
      <c r="AF85" s="18">
        <f t="shared" si="224"/>
        <v>1.7693756298398977</v>
      </c>
      <c r="AH85" t="str">
        <f t="shared" si="257"/>
        <v>22 Health professionals</v>
      </c>
      <c r="AI85" s="18">
        <f t="shared" si="225"/>
        <v>-5.7975139968992284</v>
      </c>
      <c r="AJ85" s="18">
        <f t="shared" si="225"/>
        <v>-9.4518442452195099</v>
      </c>
      <c r="AK85" s="18">
        <f t="shared" si="225"/>
        <v>-10.338639655490834</v>
      </c>
      <c r="AL85" s="18">
        <f t="shared" si="225"/>
        <v>-9.2064960469007922</v>
      </c>
      <c r="AM85" s="18">
        <f t="shared" si="226"/>
        <v>-9.5771117793332685</v>
      </c>
      <c r="AO85" s="18">
        <f t="shared" si="227"/>
        <v>-9.5854567838584259</v>
      </c>
      <c r="AP85" s="18">
        <f t="shared" si="228"/>
        <v>1.1963492675990617</v>
      </c>
      <c r="AQ85" s="18">
        <f t="shared" si="229"/>
        <v>-5.6813994069477625</v>
      </c>
      <c r="AS85" t="str">
        <f t="shared" si="258"/>
        <v>22 Health professionals</v>
      </c>
      <c r="AT85" s="18">
        <f t="shared" si="230"/>
        <v>2.2318112278591595</v>
      </c>
      <c r="AU85" s="18">
        <f t="shared" si="230"/>
        <v>10.866433049435775</v>
      </c>
      <c r="AV85" s="18">
        <f t="shared" si="230"/>
        <v>-0.831413234947187</v>
      </c>
      <c r="AW85" s="18">
        <f t="shared" si="230"/>
        <v>-0.88924313704662472</v>
      </c>
      <c r="AX85" s="18">
        <f t="shared" si="231"/>
        <v>-0.17428858281125503</v>
      </c>
      <c r="AZ85" s="18">
        <f t="shared" si="232"/>
        <v>-0.86997025102454328</v>
      </c>
      <c r="BA85" s="18">
        <f t="shared" si="233"/>
        <v>2.6538642299666737</v>
      </c>
      <c r="BB85" s="18">
        <f t="shared" si="234"/>
        <v>2.0631100900188715</v>
      </c>
      <c r="BD85" t="str">
        <f t="shared" si="259"/>
        <v>22 Health professionals</v>
      </c>
      <c r="BE85" s="18">
        <f t="shared" si="235"/>
        <v>5.2726538000338108</v>
      </c>
      <c r="BF85" s="18">
        <f t="shared" si="235"/>
        <v>-12.706246755156114</v>
      </c>
      <c r="BG85" s="18">
        <f t="shared" si="235"/>
        <v>1.7650005728483631</v>
      </c>
      <c r="BH85" s="18">
        <f t="shared" si="235"/>
        <v>-1.7302533111582696</v>
      </c>
      <c r="BI85" s="18">
        <f t="shared" si="236"/>
        <v>-1.3837785817025661</v>
      </c>
      <c r="BK85" s="18">
        <f t="shared" si="237"/>
        <v>-0.57871526774743165</v>
      </c>
      <c r="BL85" s="18">
        <f t="shared" si="238"/>
        <v>2.861417061984195</v>
      </c>
      <c r="BM85" s="18">
        <f t="shared" si="239"/>
        <v>2.4770497536157565</v>
      </c>
      <c r="BO85" t="str">
        <f t="shared" si="260"/>
        <v>22 Health professionals</v>
      </c>
      <c r="BP85" s="18">
        <f t="shared" si="240"/>
        <v>3.7761652328318407</v>
      </c>
      <c r="BQ85" s="18">
        <f t="shared" si="240"/>
        <v>-17.214870747716926</v>
      </c>
      <c r="BR85" s="18">
        <f t="shared" si="240"/>
        <v>-0.31406127315961596</v>
      </c>
      <c r="BS85" s="18">
        <f t="shared" si="240"/>
        <v>-4.8390011099252224</v>
      </c>
      <c r="BT85" s="18">
        <f t="shared" si="241"/>
        <v>-4.2845632377900618</v>
      </c>
      <c r="BV85" s="18">
        <f t="shared" si="242"/>
        <v>-3.3539825781968902</v>
      </c>
      <c r="BW85" s="18">
        <f t="shared" si="243"/>
        <v>2.0682547065277168</v>
      </c>
      <c r="BX85" s="18">
        <f t="shared" si="244"/>
        <v>-0.27940004312941857</v>
      </c>
      <c r="BZ85" t="str">
        <f t="shared" si="261"/>
        <v>22 Health professionals</v>
      </c>
      <c r="CA85" s="18">
        <f t="shared" si="245"/>
        <v>2.3772370548373667</v>
      </c>
      <c r="CB85" s="18">
        <f t="shared" si="245"/>
        <v>-10.186636877946963</v>
      </c>
      <c r="CC85" s="18">
        <f t="shared" si="245"/>
        <v>-0.31589322128290354</v>
      </c>
      <c r="CD85" s="18">
        <f t="shared" si="245"/>
        <v>-6.0104463031617428</v>
      </c>
      <c r="CE85" s="18">
        <f t="shared" si="246"/>
        <v>-4.53830252714571</v>
      </c>
      <c r="CG85" s="18">
        <f t="shared" si="247"/>
        <v>-4.1493566602739733</v>
      </c>
      <c r="CH85" s="18">
        <f t="shared" si="248"/>
        <v>1.8449306979930746</v>
      </c>
      <c r="CI85" s="18">
        <f t="shared" si="249"/>
        <v>-1.1159355950524974</v>
      </c>
      <c r="CK85" t="str">
        <f t="shared" si="262"/>
        <v>22 Health professionals</v>
      </c>
      <c r="CL85" s="18">
        <f t="shared" si="250"/>
        <v>4.8054064931581264</v>
      </c>
      <c r="CM85" s="18">
        <f t="shared" si="250"/>
        <v>-28.391466821427478</v>
      </c>
      <c r="CN85" s="18">
        <f t="shared" si="250"/>
        <v>6.0073167893464285</v>
      </c>
      <c r="CO85" s="18">
        <f t="shared" si="250"/>
        <v>0.62606003703251645</v>
      </c>
      <c r="CP85" s="18">
        <f t="shared" si="251"/>
        <v>0.12598280347884128</v>
      </c>
      <c r="CR85" s="18">
        <f t="shared" si="252"/>
        <v>2.3887543891916607</v>
      </c>
      <c r="CS85" s="18">
        <f t="shared" si="253"/>
        <v>2.6365307237367741</v>
      </c>
      <c r="CT85" s="18">
        <f t="shared" si="254"/>
        <v>4.3806987395798691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3.1107894745319609</v>
      </c>
      <c r="C86" s="18">
        <f t="shared" si="210"/>
        <v>7.3331775145148326</v>
      </c>
      <c r="D86" s="18">
        <f t="shared" si="210"/>
        <v>2.9380578910725097</v>
      </c>
      <c r="E86" s="18">
        <f t="shared" si="210"/>
        <v>2.2956846942974618</v>
      </c>
      <c r="F86" s="18">
        <f t="shared" si="211"/>
        <v>2.8043959962630982</v>
      </c>
      <c r="H86" s="18">
        <f t="shared" si="212"/>
        <v>2.5093624470827303</v>
      </c>
      <c r="I86" s="18">
        <f t="shared" si="213"/>
        <v>3.2872084926801826</v>
      </c>
      <c r="J86" s="18">
        <f t="shared" si="214"/>
        <v>4.9857595356609385</v>
      </c>
      <c r="L86" t="str">
        <f t="shared" si="255"/>
        <v>23 Teaching and other educational professionals</v>
      </c>
      <c r="M86" s="18">
        <f t="shared" si="215"/>
        <v>3.2615428212294351</v>
      </c>
      <c r="N86" s="18">
        <f t="shared" si="215"/>
        <v>7.498293274936807</v>
      </c>
      <c r="O86" s="18">
        <f t="shared" si="215"/>
        <v>2.3458646785041726</v>
      </c>
      <c r="P86" s="18">
        <f t="shared" si="215"/>
        <v>1.7042247313868719</v>
      </c>
      <c r="Q86" s="18">
        <f t="shared" si="216"/>
        <v>2.2577982852731715</v>
      </c>
      <c r="S86" s="18">
        <f t="shared" si="217"/>
        <v>1.9176565024265679</v>
      </c>
      <c r="T86" s="18">
        <f t="shared" si="218"/>
        <v>3.2836896047529596</v>
      </c>
      <c r="U86" s="18">
        <f t="shared" si="219"/>
        <v>4.5644076488547736</v>
      </c>
      <c r="W86" t="str">
        <f t="shared" si="256"/>
        <v>23 Teaching and other educational professionals</v>
      </c>
      <c r="X86" s="18">
        <f t="shared" si="220"/>
        <v>-4.6965248766424939</v>
      </c>
      <c r="Y86" s="18">
        <f t="shared" si="220"/>
        <v>5.1890517303289307</v>
      </c>
      <c r="Z86" s="18">
        <f t="shared" si="220"/>
        <v>-5.8925764899638633</v>
      </c>
      <c r="AA86" s="18">
        <f t="shared" si="220"/>
        <v>-4.7633109051512079</v>
      </c>
      <c r="AB86" s="18">
        <f t="shared" si="221"/>
        <v>-4.5263991073578485</v>
      </c>
      <c r="AD86" s="18">
        <f t="shared" si="222"/>
        <v>-5.141230448636902</v>
      </c>
      <c r="AE86" s="18">
        <f t="shared" si="223"/>
        <v>1.986334024317471</v>
      </c>
      <c r="AF86" s="18">
        <f t="shared" si="224"/>
        <v>-1.5076099585604519</v>
      </c>
      <c r="AH86" t="str">
        <f t="shared" si="257"/>
        <v>23 Teaching and other educational professionals</v>
      </c>
      <c r="AI86" s="18">
        <f t="shared" si="225"/>
        <v>-12.696938237054367</v>
      </c>
      <c r="AJ86" s="18">
        <f t="shared" si="225"/>
        <v>0.59846768761220304</v>
      </c>
      <c r="AK86" s="18">
        <f t="shared" si="225"/>
        <v>-5.601250285448045</v>
      </c>
      <c r="AL86" s="18">
        <f t="shared" si="225"/>
        <v>-0.7135155395834869</v>
      </c>
      <c r="AM86" s="18">
        <f t="shared" si="226"/>
        <v>-2.1873006274544249</v>
      </c>
      <c r="AO86" s="18">
        <f t="shared" si="227"/>
        <v>-2.3702516875017454</v>
      </c>
      <c r="AP86" s="18">
        <f t="shared" si="228"/>
        <v>1.4872895655738239</v>
      </c>
      <c r="AQ86" s="18">
        <f t="shared" si="229"/>
        <v>-0.3715900167320596</v>
      </c>
      <c r="AS86" t="str">
        <f t="shared" si="258"/>
        <v>23 Teaching and other educational professionals</v>
      </c>
      <c r="AT86" s="18">
        <f t="shared" si="230"/>
        <v>-0.10753856426892749</v>
      </c>
      <c r="AU86" s="18">
        <f t="shared" si="230"/>
        <v>16.37105834718886</v>
      </c>
      <c r="AV86" s="18">
        <f t="shared" si="230"/>
        <v>-1.4162138288462245</v>
      </c>
      <c r="AW86" s="18">
        <f t="shared" si="230"/>
        <v>-0.48001671069288765</v>
      </c>
      <c r="AX86" s="18">
        <f t="shared" si="231"/>
        <v>0.20132449794088014</v>
      </c>
      <c r="AZ86" s="18">
        <f t="shared" si="232"/>
        <v>-0.79306611034415386</v>
      </c>
      <c r="BA86" s="18">
        <f t="shared" si="233"/>
        <v>2.7871097502156328</v>
      </c>
      <c r="BB86" s="18">
        <f t="shared" si="234"/>
        <v>2.257677506489264</v>
      </c>
      <c r="BD86" t="str">
        <f t="shared" si="259"/>
        <v>23 Teaching and other educational professionals</v>
      </c>
      <c r="BE86" s="18">
        <f t="shared" si="235"/>
        <v>-1.2500833580553761</v>
      </c>
      <c r="BF86" s="18">
        <f t="shared" si="235"/>
        <v>16.678585915949107</v>
      </c>
      <c r="BG86" s="18">
        <f t="shared" si="235"/>
        <v>-0.37060512056174</v>
      </c>
      <c r="BH86" s="18">
        <f t="shared" si="235"/>
        <v>-1.4799213109579323</v>
      </c>
      <c r="BI86" s="18">
        <f t="shared" si="236"/>
        <v>-8.3777254649497479E-2</v>
      </c>
      <c r="BK86" s="18">
        <f t="shared" si="237"/>
        <v>-1.111528483413049</v>
      </c>
      <c r="BL86" s="18">
        <f t="shared" si="238"/>
        <v>2.2263894899073211</v>
      </c>
      <c r="BM86" s="18">
        <f t="shared" si="239"/>
        <v>1.428123601550646</v>
      </c>
      <c r="BO86" t="str">
        <f t="shared" si="260"/>
        <v>23 Teaching and other educational professionals</v>
      </c>
      <c r="BP86" s="18">
        <f t="shared" si="240"/>
        <v>1.3977721320951098</v>
      </c>
      <c r="BQ86" s="18">
        <f t="shared" si="240"/>
        <v>-9.8516533667241788</v>
      </c>
      <c r="BR86" s="18">
        <f t="shared" si="240"/>
        <v>1.2039404520269859</v>
      </c>
      <c r="BS86" s="18">
        <f t="shared" si="240"/>
        <v>-0.4354220998850078</v>
      </c>
      <c r="BT86" s="18">
        <f t="shared" si="241"/>
        <v>-0.54546516953783986</v>
      </c>
      <c r="BV86" s="18">
        <f t="shared" si="242"/>
        <v>0.10806004038594885</v>
      </c>
      <c r="BW86" s="18">
        <f t="shared" si="243"/>
        <v>2.3893883291930429</v>
      </c>
      <c r="BX86" s="18">
        <f t="shared" si="244"/>
        <v>2.4672048778585642</v>
      </c>
      <c r="BZ86" t="str">
        <f t="shared" si="261"/>
        <v>23 Teaching and other educational professionals</v>
      </c>
      <c r="CA86" s="18">
        <f t="shared" si="245"/>
        <v>-1.0477377536972532</v>
      </c>
      <c r="CB86" s="18">
        <f t="shared" si="245"/>
        <v>0.88296772463030138</v>
      </c>
      <c r="CC86" s="18">
        <f t="shared" si="245"/>
        <v>-0.98494942962618071</v>
      </c>
      <c r="CD86" s="18">
        <f t="shared" si="245"/>
        <v>-1.4942302283707187</v>
      </c>
      <c r="CE86" s="18">
        <f t="shared" si="246"/>
        <v>-1.1882051418145578</v>
      </c>
      <c r="CG86" s="18">
        <f t="shared" si="247"/>
        <v>-1.3247616816638441</v>
      </c>
      <c r="CH86" s="18">
        <f t="shared" si="248"/>
        <v>2.0031581738743975</v>
      </c>
      <c r="CI86" s="18">
        <f t="shared" si="249"/>
        <v>1.0244379403238302</v>
      </c>
      <c r="CK86" t="str">
        <f t="shared" si="262"/>
        <v>23 Teaching and other educational professionals</v>
      </c>
      <c r="CL86" s="18">
        <f t="shared" si="250"/>
        <v>1.6558211131475931</v>
      </c>
      <c r="CM86" s="18">
        <f t="shared" si="250"/>
        <v>-17.581730439755848</v>
      </c>
      <c r="CN86" s="18">
        <f t="shared" si="250"/>
        <v>1.693909638084512</v>
      </c>
      <c r="CO86" s="18">
        <f t="shared" si="250"/>
        <v>-4.9341914638943107</v>
      </c>
      <c r="CP86" s="18">
        <f t="shared" si="251"/>
        <v>-3.7731310866976675</v>
      </c>
      <c r="CR86" s="18">
        <f t="shared" si="252"/>
        <v>-2.7742700968972356</v>
      </c>
      <c r="CS86" s="18">
        <f t="shared" si="253"/>
        <v>1.8306973730608078</v>
      </c>
      <c r="CT86" s="18">
        <f t="shared" si="254"/>
        <v>-0.21338588422226135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9.6816738027984073</v>
      </c>
      <c r="C87" s="18">
        <f t="shared" si="210"/>
        <v>8.7625154637153813</v>
      </c>
      <c r="D87" s="18">
        <f t="shared" si="210"/>
        <v>9.0750699393135736</v>
      </c>
      <c r="E87" s="18">
        <f t="shared" si="210"/>
        <v>4.7887285585517025</v>
      </c>
      <c r="F87" s="18">
        <f t="shared" si="211"/>
        <v>6.3569264328326769</v>
      </c>
      <c r="H87" s="18">
        <f t="shared" si="212"/>
        <v>6.1984587713304951</v>
      </c>
      <c r="I87" s="18">
        <f t="shared" si="213"/>
        <v>4.2352696942564272</v>
      </c>
      <c r="J87" s="18">
        <f t="shared" si="214"/>
        <v>8.3453669655083154</v>
      </c>
      <c r="L87" t="str">
        <f t="shared" si="255"/>
        <v>24 Business, media and public service professionals</v>
      </c>
      <c r="M87" s="18">
        <f t="shared" si="215"/>
        <v>9.2809696731522386</v>
      </c>
      <c r="N87" s="18">
        <f t="shared" si="215"/>
        <v>9.1800325292465281</v>
      </c>
      <c r="O87" s="18">
        <f t="shared" si="215"/>
        <v>7.2835463590300575</v>
      </c>
      <c r="P87" s="18">
        <f t="shared" si="215"/>
        <v>3.7436758785547974</v>
      </c>
      <c r="Q87" s="18">
        <f t="shared" si="216"/>
        <v>5.1723484313313417</v>
      </c>
      <c r="S87" s="18">
        <f t="shared" si="217"/>
        <v>4.9104609044187564</v>
      </c>
      <c r="T87" s="18">
        <f t="shared" si="218"/>
        <v>3.8668838055966326</v>
      </c>
      <c r="U87" s="18">
        <f t="shared" si="219"/>
        <v>7.1539216349397527</v>
      </c>
      <c r="W87" t="str">
        <f t="shared" si="256"/>
        <v>24 Business, media and public service professionals</v>
      </c>
      <c r="X87" s="18">
        <f t="shared" si="220"/>
        <v>2.7656711846895332</v>
      </c>
      <c r="Y87" s="18">
        <f t="shared" si="220"/>
        <v>4.0000931509111881</v>
      </c>
      <c r="Z87" s="18">
        <f t="shared" si="220"/>
        <v>-0.32023682738215875</v>
      </c>
      <c r="AA87" s="18">
        <f t="shared" si="220"/>
        <v>-2.091912370549831</v>
      </c>
      <c r="AB87" s="18">
        <f t="shared" si="221"/>
        <v>-1.1695211369929792</v>
      </c>
      <c r="AD87" s="18">
        <f t="shared" si="222"/>
        <v>-1.5048805826252343</v>
      </c>
      <c r="AE87" s="18">
        <f t="shared" si="223"/>
        <v>2.6282402118203541</v>
      </c>
      <c r="AF87" s="18">
        <f t="shared" si="224"/>
        <v>1.6183675768600025</v>
      </c>
      <c r="AH87" t="str">
        <f t="shared" si="257"/>
        <v>24 Business, media and public service professionals</v>
      </c>
      <c r="AI87" s="18">
        <f t="shared" si="225"/>
        <v>-0.360269370952504</v>
      </c>
      <c r="AJ87" s="18">
        <f t="shared" si="225"/>
        <v>13.327057916711361</v>
      </c>
      <c r="AK87" s="18">
        <f t="shared" si="225"/>
        <v>-1.3539831250940715</v>
      </c>
      <c r="AL87" s="18">
        <f t="shared" si="225"/>
        <v>-1.2459626611649566</v>
      </c>
      <c r="AM87" s="18">
        <f t="shared" si="226"/>
        <v>-0.42679207555893495</v>
      </c>
      <c r="AO87" s="18">
        <f t="shared" si="227"/>
        <v>-1.2819826189463313</v>
      </c>
      <c r="AP87" s="18">
        <f t="shared" si="228"/>
        <v>2.0696184328879763</v>
      </c>
      <c r="AQ87" s="18">
        <f t="shared" si="229"/>
        <v>1.1309280393530408</v>
      </c>
      <c r="AS87" t="str">
        <f t="shared" si="258"/>
        <v>24 Business, media and public service professionals</v>
      </c>
      <c r="AT87" s="18">
        <f t="shared" si="230"/>
        <v>2.741193800656494</v>
      </c>
      <c r="AU87" s="18">
        <f t="shared" si="230"/>
        <v>8.1418102641817036</v>
      </c>
      <c r="AV87" s="18">
        <f t="shared" si="230"/>
        <v>-0.40712274683682992</v>
      </c>
      <c r="AW87" s="18">
        <f t="shared" si="230"/>
        <v>-1.7087674750010051</v>
      </c>
      <c r="AX87" s="18">
        <f t="shared" si="231"/>
        <v>-0.71293390522473299</v>
      </c>
      <c r="AZ87" s="18">
        <f t="shared" si="232"/>
        <v>-1.276787190994888</v>
      </c>
      <c r="BA87" s="18">
        <f t="shared" si="233"/>
        <v>2.5923392146384394</v>
      </c>
      <c r="BB87" s="18">
        <f t="shared" si="234"/>
        <v>1.7261803480697502</v>
      </c>
      <c r="BD87" t="str">
        <f t="shared" si="259"/>
        <v>24 Business, media and public service professionals</v>
      </c>
      <c r="BE87" s="18">
        <f t="shared" si="235"/>
        <v>0.66808927085899583</v>
      </c>
      <c r="BF87" s="18">
        <f t="shared" si="235"/>
        <v>6.3275545910234543</v>
      </c>
      <c r="BG87" s="18">
        <f t="shared" si="235"/>
        <v>-3.2682472812305297</v>
      </c>
      <c r="BH87" s="18">
        <f t="shared" si="235"/>
        <v>-4.4543338023207868</v>
      </c>
      <c r="BI87" s="18">
        <f t="shared" si="236"/>
        <v>-3.4421548940797297</v>
      </c>
      <c r="BK87" s="18">
        <f t="shared" si="237"/>
        <v>-4.0605964231838936</v>
      </c>
      <c r="BL87" s="18">
        <f t="shared" si="238"/>
        <v>1.6611716215594319</v>
      </c>
      <c r="BM87" s="18">
        <f t="shared" si="239"/>
        <v>-1.3358250416427797</v>
      </c>
      <c r="BO87" t="str">
        <f t="shared" si="260"/>
        <v>24 Business, media and public service professionals</v>
      </c>
      <c r="BP87" s="18">
        <f t="shared" si="240"/>
        <v>3.578591691729005</v>
      </c>
      <c r="BQ87" s="18">
        <f t="shared" si="240"/>
        <v>-16.908967839428414</v>
      </c>
      <c r="BR87" s="18">
        <f t="shared" si="240"/>
        <v>-1.725909558581995</v>
      </c>
      <c r="BS87" s="18">
        <f t="shared" si="240"/>
        <v>-5.9839861128741063</v>
      </c>
      <c r="BT87" s="18">
        <f t="shared" si="241"/>
        <v>-5.4066777815544924</v>
      </c>
      <c r="BV87" s="18">
        <f t="shared" si="242"/>
        <v>-4.5855319004694532</v>
      </c>
      <c r="BW87" s="18">
        <f t="shared" si="243"/>
        <v>1.6032396709832364</v>
      </c>
      <c r="BX87" s="18">
        <f t="shared" si="244"/>
        <v>-1.7786009931115121</v>
      </c>
      <c r="BZ87" t="str">
        <f t="shared" si="261"/>
        <v>24 Business, media and public service professionals</v>
      </c>
      <c r="CA87" s="18">
        <f t="shared" si="245"/>
        <v>1.1022720157637611</v>
      </c>
      <c r="CB87" s="18">
        <f t="shared" si="245"/>
        <v>0.21287956994626711</v>
      </c>
      <c r="CC87" s="18">
        <f t="shared" si="245"/>
        <v>-3.013022876004301</v>
      </c>
      <c r="CD87" s="18">
        <f t="shared" si="245"/>
        <v>-8.3474577054052705</v>
      </c>
      <c r="CE87" s="18">
        <f t="shared" si="246"/>
        <v>-6.1906798112685397</v>
      </c>
      <c r="CG87" s="18">
        <f t="shared" si="247"/>
        <v>-6.6027364719793873</v>
      </c>
      <c r="CH87" s="18">
        <f t="shared" si="248"/>
        <v>1.3239640207967973</v>
      </c>
      <c r="CI87" s="18">
        <f t="shared" si="249"/>
        <v>-3.5993535390059561</v>
      </c>
      <c r="CK87" t="str">
        <f t="shared" si="262"/>
        <v>24 Business, media and public service professionals</v>
      </c>
      <c r="CL87" s="18">
        <f t="shared" si="250"/>
        <v>2.4238395883032116</v>
      </c>
      <c r="CM87" s="18">
        <f t="shared" si="250"/>
        <v>-30.300971173649383</v>
      </c>
      <c r="CN87" s="18">
        <f t="shared" si="250"/>
        <v>-0.38462339158917835</v>
      </c>
      <c r="CO87" s="18">
        <f t="shared" si="250"/>
        <v>-5.3396023171671247</v>
      </c>
      <c r="CP87" s="18">
        <f t="shared" si="251"/>
        <v>-5.6408831507362311</v>
      </c>
      <c r="CR87" s="18">
        <f t="shared" si="252"/>
        <v>-3.7159513784650433</v>
      </c>
      <c r="CS87" s="18">
        <f t="shared" si="253"/>
        <v>1.5342713520613227</v>
      </c>
      <c r="CT87" s="18">
        <f t="shared" si="254"/>
        <v>-1.2884296155781128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10.447317168150349</v>
      </c>
      <c r="C88" s="18">
        <f t="shared" si="210"/>
        <v>8.1483194971733184</v>
      </c>
      <c r="D88" s="18">
        <f t="shared" si="210"/>
        <v>5.1369717889490518</v>
      </c>
      <c r="E88" s="18">
        <f t="shared" si="210"/>
        <v>5.1465801690956825</v>
      </c>
      <c r="F88" s="18">
        <f t="shared" si="211"/>
        <v>5.3287156472336283</v>
      </c>
      <c r="H88" s="18">
        <f t="shared" si="212"/>
        <v>5.1433772781505738</v>
      </c>
      <c r="I88" s="18">
        <f t="shared" si="213"/>
        <v>3.6346842016811598</v>
      </c>
      <c r="J88" s="18">
        <f t="shared" si="214"/>
        <v>7.1819989909155169</v>
      </c>
      <c r="L88" t="str">
        <f t="shared" si="255"/>
        <v>31 Science, engineering and technology associate professionals</v>
      </c>
      <c r="M88" s="18">
        <f t="shared" si="215"/>
        <v>9.6924837012760445</v>
      </c>
      <c r="N88" s="18">
        <f t="shared" si="215"/>
        <v>12.75743935927327</v>
      </c>
      <c r="O88" s="18">
        <f t="shared" si="215"/>
        <v>3.3004506389516797</v>
      </c>
      <c r="P88" s="18">
        <f t="shared" si="215"/>
        <v>3.977706142692794</v>
      </c>
      <c r="Q88" s="18">
        <f t="shared" si="216"/>
        <v>4.2926404561997256</v>
      </c>
      <c r="S88" s="18">
        <f t="shared" si="217"/>
        <v>3.7514623842667794</v>
      </c>
      <c r="T88" s="18">
        <f t="shared" si="218"/>
        <v>3.0813765106080027</v>
      </c>
      <c r="U88" s="18">
        <f t="shared" si="219"/>
        <v>5.7525225121712875</v>
      </c>
      <c r="W88" t="str">
        <f t="shared" si="256"/>
        <v>31 Science, engineering and technology associate professionals</v>
      </c>
      <c r="X88" s="18">
        <f t="shared" si="220"/>
        <v>4.4934743070137229</v>
      </c>
      <c r="Y88" s="18">
        <f t="shared" si="220"/>
        <v>5.671296327236508</v>
      </c>
      <c r="Z88" s="18">
        <f t="shared" si="220"/>
        <v>-3.0271551486859449</v>
      </c>
      <c r="AA88" s="18">
        <f t="shared" si="220"/>
        <v>-0.73836084680365399</v>
      </c>
      <c r="AB88" s="18">
        <f t="shared" si="221"/>
        <v>-1.0732175662053534</v>
      </c>
      <c r="AD88" s="18">
        <f t="shared" si="222"/>
        <v>-1.5072325138570264</v>
      </c>
      <c r="AE88" s="18">
        <f t="shared" si="223"/>
        <v>2.2354826348245815</v>
      </c>
      <c r="AF88" s="18">
        <f t="shared" si="224"/>
        <v>1.1636898303133414</v>
      </c>
      <c r="AH88" t="str">
        <f t="shared" si="257"/>
        <v>31 Science, engineering and technology associate professionals</v>
      </c>
      <c r="AI88" s="18">
        <f t="shared" si="225"/>
        <v>6.2661107106104508</v>
      </c>
      <c r="AJ88" s="18">
        <f t="shared" si="225"/>
        <v>13.372527981087877</v>
      </c>
      <c r="AK88" s="18">
        <f t="shared" si="225"/>
        <v>-9.594967903968632E-2</v>
      </c>
      <c r="AL88" s="18">
        <f t="shared" si="225"/>
        <v>1.7772312581072258</v>
      </c>
      <c r="AM88" s="18">
        <f t="shared" si="226"/>
        <v>1.8727669125240931</v>
      </c>
      <c r="AO88" s="18">
        <f t="shared" si="227"/>
        <v>1.1489673622981034</v>
      </c>
      <c r="AP88" s="18">
        <f t="shared" si="228"/>
        <v>2.8910475739574171</v>
      </c>
      <c r="AQ88" s="18">
        <f t="shared" si="229"/>
        <v>3.6830577160541278</v>
      </c>
      <c r="AS88" t="str">
        <f t="shared" si="258"/>
        <v>31 Science, engineering and technology associate professionals</v>
      </c>
      <c r="AT88" s="18">
        <f t="shared" si="230"/>
        <v>1.7105148721541452</v>
      </c>
      <c r="AU88" s="18">
        <f t="shared" si="230"/>
        <v>5.5199009154164758</v>
      </c>
      <c r="AV88" s="18">
        <f t="shared" si="230"/>
        <v>-4.5520706524954102</v>
      </c>
      <c r="AW88" s="18">
        <f t="shared" si="230"/>
        <v>-1.2349164060745377</v>
      </c>
      <c r="AX88" s="18">
        <f t="shared" si="231"/>
        <v>-1.8788610983787368</v>
      </c>
      <c r="AZ88" s="18">
        <f t="shared" si="232"/>
        <v>-2.3532497662737795</v>
      </c>
      <c r="BA88" s="18">
        <f t="shared" si="233"/>
        <v>1.8545130577758639</v>
      </c>
      <c r="BB88" s="18">
        <f t="shared" si="234"/>
        <v>0.11235598763150723</v>
      </c>
      <c r="BD88" t="str">
        <f t="shared" si="259"/>
        <v>31 Science, engineering and technology associate professionals</v>
      </c>
      <c r="BE88" s="18">
        <f t="shared" si="235"/>
        <v>-1.2653303956807083</v>
      </c>
      <c r="BF88" s="18">
        <f t="shared" si="235"/>
        <v>15.192295551883838</v>
      </c>
      <c r="BG88" s="18">
        <f t="shared" si="235"/>
        <v>-9.2004974785653726</v>
      </c>
      <c r="BH88" s="18">
        <f t="shared" si="235"/>
        <v>-4.8926704619052908</v>
      </c>
      <c r="BI88" s="18">
        <f t="shared" si="236"/>
        <v>-5.1311161906698484</v>
      </c>
      <c r="BK88" s="18">
        <f t="shared" si="237"/>
        <v>-6.350855424707003</v>
      </c>
      <c r="BL88" s="18">
        <f t="shared" si="238"/>
        <v>1.1811689095021505</v>
      </c>
      <c r="BM88" s="18">
        <f t="shared" si="239"/>
        <v>-3.7195702477187398</v>
      </c>
      <c r="BO88" t="str">
        <f t="shared" si="260"/>
        <v>31 Science, engineering and technology associate professionals</v>
      </c>
      <c r="BP88" s="18">
        <f t="shared" si="240"/>
        <v>6.1677462055861332</v>
      </c>
      <c r="BQ88" s="18">
        <f t="shared" si="240"/>
        <v>-10.248318516826316</v>
      </c>
      <c r="BR88" s="18">
        <f t="shared" si="240"/>
        <v>-3.3410058717174063</v>
      </c>
      <c r="BS88" s="18">
        <f t="shared" si="240"/>
        <v>-2.4887668992285228</v>
      </c>
      <c r="BT88" s="18">
        <f t="shared" si="241"/>
        <v>-3.2585645429902943</v>
      </c>
      <c r="BV88" s="18">
        <f t="shared" si="242"/>
        <v>-2.7736782085485467</v>
      </c>
      <c r="BW88" s="18">
        <f t="shared" si="243"/>
        <v>1.5914110729270403</v>
      </c>
      <c r="BX88" s="18">
        <f t="shared" si="244"/>
        <v>-0.53269282987365996</v>
      </c>
      <c r="BZ88" t="str">
        <f t="shared" si="261"/>
        <v>31 Science, engineering and technology associate professionals</v>
      </c>
      <c r="CA88" s="18">
        <f t="shared" si="245"/>
        <v>3.5054092222936539</v>
      </c>
      <c r="CB88" s="18">
        <f t="shared" si="245"/>
        <v>3.3054001397466504</v>
      </c>
      <c r="CC88" s="18">
        <f t="shared" si="245"/>
        <v>-5.362082832760251</v>
      </c>
      <c r="CD88" s="18">
        <f t="shared" si="245"/>
        <v>-6.0790131318820828</v>
      </c>
      <c r="CE88" s="18">
        <f t="shared" si="246"/>
        <v>-5.293516728666237</v>
      </c>
      <c r="CG88" s="18">
        <f t="shared" si="247"/>
        <v>-5.8406418631086527</v>
      </c>
      <c r="CH88" s="18">
        <f t="shared" si="248"/>
        <v>1.192536254341281</v>
      </c>
      <c r="CI88" s="18">
        <f t="shared" si="249"/>
        <v>-3.3473429051298575</v>
      </c>
      <c r="CK88" t="str">
        <f t="shared" si="262"/>
        <v>31 Science, engineering and technology associate professionals</v>
      </c>
      <c r="CL88" s="18">
        <f t="shared" si="250"/>
        <v>7.9577945744145451</v>
      </c>
      <c r="CM88" s="18">
        <f t="shared" si="250"/>
        <v>-16.421594149616958</v>
      </c>
      <c r="CN88" s="18">
        <f t="shared" si="250"/>
        <v>2.4852709464437295</v>
      </c>
      <c r="CO88" s="18">
        <f t="shared" si="250"/>
        <v>2.7799104653063011</v>
      </c>
      <c r="CP88" s="18">
        <f t="shared" si="251"/>
        <v>1.369016135301071</v>
      </c>
      <c r="CR88" s="18">
        <f t="shared" si="252"/>
        <v>2.6816032932545308</v>
      </c>
      <c r="CS88" s="18">
        <f t="shared" si="253"/>
        <v>2.5274980159019078</v>
      </c>
      <c r="CT88" s="18">
        <f t="shared" si="254"/>
        <v>4.5220131418452159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8.7682824002052406</v>
      </c>
      <c r="C89" s="18">
        <f t="shared" si="210"/>
        <v>5.2547471583577199</v>
      </c>
      <c r="D89" s="18">
        <f t="shared" si="210"/>
        <v>7.973821597724351</v>
      </c>
      <c r="E89" s="18">
        <f t="shared" si="210"/>
        <v>5.9560335992204116</v>
      </c>
      <c r="F89" s="18">
        <f t="shared" si="211"/>
        <v>6.5382812841656035</v>
      </c>
      <c r="H89" s="18">
        <f t="shared" si="212"/>
        <v>6.6244046466791495</v>
      </c>
      <c r="I89" s="18">
        <f t="shared" si="213"/>
        <v>5.035046448273417</v>
      </c>
      <c r="J89" s="18">
        <f t="shared" si="214"/>
        <v>9.1269437855552304</v>
      </c>
      <c r="L89" t="str">
        <f t="shared" si="255"/>
        <v>32 Health and social care associate professionals</v>
      </c>
      <c r="M89" s="18">
        <f t="shared" si="215"/>
        <v>8.4101377141860834</v>
      </c>
      <c r="N89" s="18">
        <f t="shared" si="215"/>
        <v>11.861558183916587</v>
      </c>
      <c r="O89" s="18">
        <f t="shared" si="215"/>
        <v>5.925253106040107</v>
      </c>
      <c r="P89" s="18">
        <f t="shared" si="215"/>
        <v>4.9370409909702095</v>
      </c>
      <c r="Q89" s="18">
        <f t="shared" si="216"/>
        <v>5.6660346021545571</v>
      </c>
      <c r="S89" s="18">
        <f t="shared" si="217"/>
        <v>5.2654163851515001</v>
      </c>
      <c r="T89" s="18">
        <f t="shared" si="218"/>
        <v>4.4303111740088941</v>
      </c>
      <c r="U89" s="18">
        <f t="shared" si="219"/>
        <v>7.7766505779609085</v>
      </c>
      <c r="W89" t="str">
        <f t="shared" si="256"/>
        <v>32 Health and social care associate professionals</v>
      </c>
      <c r="X89" s="18">
        <f t="shared" si="220"/>
        <v>3.7801268331002724</v>
      </c>
      <c r="Y89" s="18">
        <f t="shared" si="220"/>
        <v>3.888189662902497</v>
      </c>
      <c r="Z89" s="18">
        <f t="shared" si="220"/>
        <v>-0.44070937886381278</v>
      </c>
      <c r="AA89" s="18">
        <f t="shared" si="220"/>
        <v>-0.6731937300674784</v>
      </c>
      <c r="AB89" s="18">
        <f t="shared" si="221"/>
        <v>-0.32127108431663221</v>
      </c>
      <c r="AD89" s="18">
        <f t="shared" si="222"/>
        <v>-0.59575932927302677</v>
      </c>
      <c r="AE89" s="18">
        <f t="shared" si="223"/>
        <v>3.2087272726921245</v>
      </c>
      <c r="AF89" s="18">
        <f t="shared" si="224"/>
        <v>2.8319503702635362</v>
      </c>
      <c r="AH89" t="str">
        <f t="shared" si="257"/>
        <v>32 Health and social care associate professionals</v>
      </c>
      <c r="AI89" s="18">
        <f t="shared" si="225"/>
        <v>-3.6614806117144294</v>
      </c>
      <c r="AJ89" s="18">
        <f t="shared" si="225"/>
        <v>-1.0892690731048704</v>
      </c>
      <c r="AK89" s="18">
        <f t="shared" si="225"/>
        <v>-7.061263309157928</v>
      </c>
      <c r="AL89" s="18">
        <f t="shared" si="225"/>
        <v>-6.421589413101259</v>
      </c>
      <c r="AM89" s="18">
        <f t="shared" si="226"/>
        <v>-6.2979715527463735</v>
      </c>
      <c r="AO89" s="18">
        <f t="shared" si="227"/>
        <v>-6.6353017451313505</v>
      </c>
      <c r="AP89" s="18">
        <f t="shared" si="228"/>
        <v>1.5990107646916218</v>
      </c>
      <c r="AQ89" s="18">
        <f t="shared" si="229"/>
        <v>-3.0774359205948398</v>
      </c>
      <c r="AS89" t="str">
        <f t="shared" si="258"/>
        <v>32 Health and social care associate professionals</v>
      </c>
      <c r="AT89" s="18">
        <f t="shared" si="230"/>
        <v>2.4750156096079445</v>
      </c>
      <c r="AU89" s="18">
        <f t="shared" si="230"/>
        <v>13.624802336948738</v>
      </c>
      <c r="AV89" s="18">
        <f t="shared" si="230"/>
        <v>-2.8161342853642579</v>
      </c>
      <c r="AW89" s="18">
        <f t="shared" si="230"/>
        <v>-1.0450173288772069</v>
      </c>
      <c r="AX89" s="18">
        <f t="shared" si="231"/>
        <v>-0.74810866440484514</v>
      </c>
      <c r="AZ89" s="18">
        <f t="shared" si="232"/>
        <v>-1.638947296380866</v>
      </c>
      <c r="BA89" s="18">
        <f t="shared" si="233"/>
        <v>2.7263282528686927</v>
      </c>
      <c r="BB89" s="18">
        <f t="shared" si="234"/>
        <v>1.645945261077375</v>
      </c>
      <c r="BD89" t="str">
        <f t="shared" si="259"/>
        <v>32 Health and social care associate professionals</v>
      </c>
      <c r="BE89" s="18">
        <f t="shared" si="235"/>
        <v>5.0508399996493258</v>
      </c>
      <c r="BF89" s="18">
        <f t="shared" si="235"/>
        <v>-7.5546336838535844</v>
      </c>
      <c r="BG89" s="18">
        <f t="shared" si="235"/>
        <v>0.25786752640373223</v>
      </c>
      <c r="BH89" s="18">
        <f t="shared" si="235"/>
        <v>-1.0681084233048366</v>
      </c>
      <c r="BI89" s="18">
        <f t="shared" si="236"/>
        <v>-1.0758022463412731</v>
      </c>
      <c r="BK89" s="18">
        <f t="shared" si="237"/>
        <v>-0.62807652736751596</v>
      </c>
      <c r="BL89" s="18">
        <f t="shared" si="238"/>
        <v>2.8542097443292169</v>
      </c>
      <c r="BM89" s="18">
        <f t="shared" si="239"/>
        <v>2.4371527324873465</v>
      </c>
      <c r="BO89" t="str">
        <f t="shared" si="260"/>
        <v>32 Health and social care associate professionals</v>
      </c>
      <c r="BP89" s="18">
        <f t="shared" si="240"/>
        <v>3.7649835935726239</v>
      </c>
      <c r="BQ89" s="18">
        <f t="shared" si="240"/>
        <v>-14.74743149413057</v>
      </c>
      <c r="BR89" s="18">
        <f t="shared" si="240"/>
        <v>-1.362845861041917</v>
      </c>
      <c r="BS89" s="18">
        <f t="shared" si="240"/>
        <v>-4.2435887303724602</v>
      </c>
      <c r="BT89" s="18">
        <f t="shared" si="241"/>
        <v>-4.0518076490767108</v>
      </c>
      <c r="BV89" s="18">
        <f t="shared" si="242"/>
        <v>-3.292812712490456</v>
      </c>
      <c r="BW89" s="18">
        <f t="shared" si="243"/>
        <v>2.1526639499100941</v>
      </c>
      <c r="BX89" s="18">
        <f t="shared" si="244"/>
        <v>-0.12388243843373115</v>
      </c>
      <c r="BZ89" t="str">
        <f t="shared" si="261"/>
        <v>32 Health and social care associate professionals</v>
      </c>
      <c r="CA89" s="18">
        <f t="shared" si="245"/>
        <v>-0.88499847498819673</v>
      </c>
      <c r="CB89" s="18">
        <f t="shared" si="245"/>
        <v>-4.6471821697951725</v>
      </c>
      <c r="CC89" s="18">
        <f t="shared" si="245"/>
        <v>-2.4723125192730677</v>
      </c>
      <c r="CD89" s="18">
        <f t="shared" si="245"/>
        <v>-5.1568580342030828</v>
      </c>
      <c r="CE89" s="18">
        <f t="shared" si="246"/>
        <v>-4.2939194731791863</v>
      </c>
      <c r="CG89" s="18">
        <f t="shared" si="247"/>
        <v>-4.2703221463726404</v>
      </c>
      <c r="CH89" s="18">
        <f t="shared" si="248"/>
        <v>1.7303021152712761</v>
      </c>
      <c r="CI89" s="18">
        <f t="shared" si="249"/>
        <v>-1.3698583685627597</v>
      </c>
      <c r="CK89" t="str">
        <f t="shared" si="262"/>
        <v>32 Health and social care associate professionals</v>
      </c>
      <c r="CL89" s="18">
        <f t="shared" si="250"/>
        <v>2.2982819484975492</v>
      </c>
      <c r="CM89" s="18">
        <f t="shared" si="250"/>
        <v>-25.687132733252682</v>
      </c>
      <c r="CN89" s="18">
        <f t="shared" si="250"/>
        <v>2.645243423596022</v>
      </c>
      <c r="CO89" s="18">
        <f t="shared" si="250"/>
        <v>0.23279679087524485</v>
      </c>
      <c r="CP89" s="18">
        <f t="shared" si="251"/>
        <v>-0.89032760380211018</v>
      </c>
      <c r="CR89" s="18">
        <f t="shared" si="252"/>
        <v>1.0305790387934</v>
      </c>
      <c r="CS89" s="18">
        <f t="shared" si="253"/>
        <v>2.4210869064614338</v>
      </c>
      <c r="CT89" s="18">
        <f t="shared" si="254"/>
        <v>3.1739957451390355</v>
      </c>
    </row>
    <row r="90" spans="1:98" x14ac:dyDescent="0.2">
      <c r="A90" t="str">
        <f t="shared" si="209"/>
        <v>33 Protective service occupations</v>
      </c>
      <c r="B90" s="18">
        <f t="shared" si="210"/>
        <v>3.6088088033456645</v>
      </c>
      <c r="C90" s="18">
        <f t="shared" si="210"/>
        <v>11.749789996971938</v>
      </c>
      <c r="D90" s="18">
        <f t="shared" si="210"/>
        <v>13.001858944805811</v>
      </c>
      <c r="E90" s="18">
        <f t="shared" si="210"/>
        <v>6.4655873577068146</v>
      </c>
      <c r="F90" s="18">
        <f t="shared" si="211"/>
        <v>8.7953791303946325</v>
      </c>
      <c r="H90" s="18">
        <f t="shared" si="212"/>
        <v>8.6012187153364117</v>
      </c>
      <c r="I90" s="18">
        <f t="shared" si="213"/>
        <v>3.8690979727320274</v>
      </c>
      <c r="J90" s="18">
        <f t="shared" si="214"/>
        <v>10.065767454537866</v>
      </c>
      <c r="L90" t="str">
        <f t="shared" si="255"/>
        <v>33 Protective service occupations</v>
      </c>
      <c r="M90" s="18">
        <f t="shared" si="215"/>
        <v>7.6072527386568334</v>
      </c>
      <c r="N90" s="18">
        <f t="shared" si="215"/>
        <v>16.859377373454997</v>
      </c>
      <c r="O90" s="18">
        <f t="shared" si="215"/>
        <v>12.190451447314011</v>
      </c>
      <c r="P90" s="18">
        <f t="shared" si="215"/>
        <v>6.8666271858940364</v>
      </c>
      <c r="Q90" s="18">
        <f t="shared" si="216"/>
        <v>9.1104896298887859</v>
      </c>
      <c r="S90" s="18">
        <f t="shared" si="217"/>
        <v>8.6125559043708009</v>
      </c>
      <c r="T90" s="18">
        <f t="shared" si="218"/>
        <v>3.6932428831539355</v>
      </c>
      <c r="U90" s="18">
        <f t="shared" si="219"/>
        <v>9.9976652899541172</v>
      </c>
      <c r="W90" t="str">
        <f t="shared" si="256"/>
        <v>33 Protective service occupations</v>
      </c>
      <c r="X90" s="18">
        <f t="shared" si="220"/>
        <v>3.2124355634064017</v>
      </c>
      <c r="Y90" s="18">
        <f t="shared" si="220"/>
        <v>12.438976971636828</v>
      </c>
      <c r="Z90" s="18">
        <f t="shared" si="220"/>
        <v>4.2282049098849139</v>
      </c>
      <c r="AA90" s="18">
        <f t="shared" si="220"/>
        <v>1.6632813770025567</v>
      </c>
      <c r="AB90" s="18">
        <f t="shared" si="221"/>
        <v>3.1051303306432798</v>
      </c>
      <c r="AD90" s="18">
        <f t="shared" si="222"/>
        <v>2.5111647843750085</v>
      </c>
      <c r="AE90" s="18">
        <f t="shared" si="223"/>
        <v>2.9213537097651399</v>
      </c>
      <c r="AF90" s="18">
        <f t="shared" si="224"/>
        <v>4.6975235725989606</v>
      </c>
      <c r="AH90" t="str">
        <f t="shared" si="257"/>
        <v>33 Protective service occupations</v>
      </c>
      <c r="AI90" s="18">
        <f t="shared" si="225"/>
        <v>2.5393142871413144</v>
      </c>
      <c r="AJ90" s="18">
        <f t="shared" si="225"/>
        <v>15.283408833762424</v>
      </c>
      <c r="AK90" s="18">
        <f t="shared" si="225"/>
        <v>4.1876678147383384</v>
      </c>
      <c r="AL90" s="18">
        <f t="shared" si="225"/>
        <v>1.9826984984879559</v>
      </c>
      <c r="AM90" s="18">
        <f t="shared" si="226"/>
        <v>3.4563343960417603</v>
      </c>
      <c r="AO90" s="18">
        <f t="shared" si="227"/>
        <v>2.712453919859481</v>
      </c>
      <c r="AP90" s="18">
        <f t="shared" si="228"/>
        <v>2.715839055774083</v>
      </c>
      <c r="AQ90" s="18">
        <f t="shared" si="229"/>
        <v>4.689898692402017</v>
      </c>
      <c r="AS90" t="str">
        <f t="shared" si="258"/>
        <v>33 Protective service occupations</v>
      </c>
      <c r="AT90" s="18">
        <f t="shared" si="230"/>
        <v>-1.9987491982906502</v>
      </c>
      <c r="AU90" s="18">
        <f t="shared" si="230"/>
        <v>9.6622253553402704</v>
      </c>
      <c r="AV90" s="18">
        <f t="shared" si="230"/>
        <v>-1.1779391855204491E-2</v>
      </c>
      <c r="AW90" s="18">
        <f t="shared" si="230"/>
        <v>-0.96474063862638237</v>
      </c>
      <c r="AX90" s="18">
        <f t="shared" si="231"/>
        <v>-3.3098697656808174E-2</v>
      </c>
      <c r="AZ90" s="18">
        <f t="shared" si="232"/>
        <v>-0.64810034620901291</v>
      </c>
      <c r="BA90" s="18">
        <f t="shared" si="233"/>
        <v>2.0381561359375855</v>
      </c>
      <c r="BB90" s="18">
        <f t="shared" si="234"/>
        <v>1.5554361885455226</v>
      </c>
      <c r="BD90" t="str">
        <f t="shared" si="259"/>
        <v>33 Protective service occupations</v>
      </c>
      <c r="BE90" s="18">
        <f t="shared" si="235"/>
        <v>-4.0920044516168037</v>
      </c>
      <c r="BF90" s="18">
        <f t="shared" si="235"/>
        <v>19.908607304855863</v>
      </c>
      <c r="BG90" s="18">
        <f t="shared" si="235"/>
        <v>-2.8698304450663237</v>
      </c>
      <c r="BH90" s="18">
        <f t="shared" si="235"/>
        <v>-4.3061644431088508</v>
      </c>
      <c r="BI90" s="18">
        <f t="shared" si="236"/>
        <v>-2.4945716248916838</v>
      </c>
      <c r="BK90" s="18">
        <f t="shared" si="237"/>
        <v>-3.8297621017218231</v>
      </c>
      <c r="BL90" s="18">
        <f t="shared" si="238"/>
        <v>1.1648589360887085</v>
      </c>
      <c r="BM90" s="18">
        <f t="shared" si="239"/>
        <v>-1.9310050431484926</v>
      </c>
      <c r="BO90" t="str">
        <f t="shared" si="260"/>
        <v>33 Protective service occupations</v>
      </c>
      <c r="BP90" s="18">
        <f t="shared" si="240"/>
        <v>2.6710172632594009</v>
      </c>
      <c r="BQ90" s="18">
        <f t="shared" si="240"/>
        <v>-15.624442163247455</v>
      </c>
      <c r="BR90" s="18">
        <f t="shared" si="240"/>
        <v>0.12278439259048035</v>
      </c>
      <c r="BS90" s="18">
        <f t="shared" si="240"/>
        <v>-7.8790855391181802</v>
      </c>
      <c r="BT90" s="18">
        <f t="shared" si="241"/>
        <v>-5.9672843916083078</v>
      </c>
      <c r="BV90" s="18">
        <f t="shared" si="242"/>
        <v>-5.2855009625985661</v>
      </c>
      <c r="BW90" s="18">
        <f t="shared" si="243"/>
        <v>1.1958769054140728</v>
      </c>
      <c r="BX90" s="18">
        <f t="shared" si="244"/>
        <v>-2.9512204291493926</v>
      </c>
      <c r="BZ90" t="str">
        <f t="shared" si="261"/>
        <v>33 Protective service occupations</v>
      </c>
      <c r="CA90" s="18">
        <f t="shared" si="245"/>
        <v>-7.3337566222164696E-2</v>
      </c>
      <c r="CB90" s="18">
        <f t="shared" si="245"/>
        <v>2.359618019689913</v>
      </c>
      <c r="CC90" s="18">
        <f t="shared" si="245"/>
        <v>0.5537653020625033</v>
      </c>
      <c r="CD90" s="18">
        <f t="shared" si="245"/>
        <v>-0.86408134606188458</v>
      </c>
      <c r="CE90" s="18">
        <f t="shared" si="246"/>
        <v>-0.22380942815047877</v>
      </c>
      <c r="CG90" s="18">
        <f t="shared" si="247"/>
        <v>-0.39370118662739317</v>
      </c>
      <c r="CH90" s="18">
        <f t="shared" si="248"/>
        <v>2.0090851517615693</v>
      </c>
      <c r="CI90" s="18">
        <f t="shared" si="249"/>
        <v>1.7132230493164258</v>
      </c>
      <c r="CK90" t="str">
        <f t="shared" si="262"/>
        <v>33 Protective service occupations</v>
      </c>
      <c r="CL90" s="18">
        <f t="shared" si="250"/>
        <v>-6.0245347249512253</v>
      </c>
      <c r="CM90" s="18">
        <f t="shared" si="250"/>
        <v>-30.677259982427952</v>
      </c>
      <c r="CN90" s="18">
        <f t="shared" si="250"/>
        <v>-6.8748793245931523</v>
      </c>
      <c r="CO90" s="18">
        <f t="shared" si="250"/>
        <v>-2.8603567103524186</v>
      </c>
      <c r="CP90" s="18">
        <f t="shared" si="251"/>
        <v>-6.1334322930625351</v>
      </c>
      <c r="CR90" s="18">
        <f t="shared" si="252"/>
        <v>-4.2174005795636678</v>
      </c>
      <c r="CS90" s="18">
        <f t="shared" si="253"/>
        <v>0.90525638266087949</v>
      </c>
      <c r="CT90" s="18">
        <f t="shared" si="254"/>
        <v>-2.6471176091173332</v>
      </c>
    </row>
    <row r="91" spans="1:98" x14ac:dyDescent="0.2">
      <c r="A91" t="str">
        <f t="shared" si="209"/>
        <v>34 Culture, media and sports occupations</v>
      </c>
      <c r="B91" s="18">
        <f t="shared" si="210"/>
        <v>6.7222260615529938</v>
      </c>
      <c r="C91" s="18">
        <f t="shared" si="210"/>
        <v>10.314654404618629</v>
      </c>
      <c r="D91" s="18">
        <f t="shared" si="210"/>
        <v>4.7968910221378724</v>
      </c>
      <c r="E91" s="18">
        <f t="shared" si="210"/>
        <v>3.9856184348911361</v>
      </c>
      <c r="F91" s="18">
        <f t="shared" si="211"/>
        <v>4.6241034795891034</v>
      </c>
      <c r="H91" s="18">
        <f t="shared" si="212"/>
        <v>4.2553423999699191</v>
      </c>
      <c r="I91" s="18">
        <f t="shared" si="213"/>
        <v>3.8357367220240857</v>
      </c>
      <c r="J91" s="18">
        <f t="shared" si="214"/>
        <v>6.6512205176511241</v>
      </c>
      <c r="L91" t="str">
        <f t="shared" si="255"/>
        <v>34 Culture, media and sports occupations</v>
      </c>
      <c r="M91" s="18">
        <f t="shared" si="215"/>
        <v>3.8655883231613508</v>
      </c>
      <c r="N91" s="18">
        <f t="shared" si="215"/>
        <v>28.1951670675777</v>
      </c>
      <c r="O91" s="18">
        <f t="shared" si="215"/>
        <v>5.9980478692998052</v>
      </c>
      <c r="P91" s="18">
        <f t="shared" si="215"/>
        <v>4.0917002143107783</v>
      </c>
      <c r="Q91" s="18">
        <f t="shared" si="216"/>
        <v>6.0553607776132834</v>
      </c>
      <c r="S91" s="18">
        <f t="shared" si="217"/>
        <v>4.723309195791292</v>
      </c>
      <c r="T91" s="18">
        <f t="shared" si="218"/>
        <v>3.821406542121264</v>
      </c>
      <c r="U91" s="18">
        <f t="shared" si="219"/>
        <v>6.9853213337609077</v>
      </c>
      <c r="W91" t="str">
        <f t="shared" si="256"/>
        <v>34 Culture, media and sports occupations</v>
      </c>
      <c r="X91" s="18">
        <f t="shared" si="220"/>
        <v>-2.5235903113753011</v>
      </c>
      <c r="Y91" s="18">
        <f t="shared" si="220"/>
        <v>14.506878738790352</v>
      </c>
      <c r="Z91" s="18">
        <f t="shared" si="220"/>
        <v>-0.92485959396556572</v>
      </c>
      <c r="AA91" s="18">
        <f t="shared" si="220"/>
        <v>-1.0101268664855945</v>
      </c>
      <c r="AB91" s="18">
        <f t="shared" si="221"/>
        <v>-7.8217917933520731E-2</v>
      </c>
      <c r="AD91" s="18">
        <f t="shared" si="222"/>
        <v>-0.98171259918536924</v>
      </c>
      <c r="AE91" s="18">
        <f t="shared" si="223"/>
        <v>2.4678057733148684</v>
      </c>
      <c r="AF91" s="18">
        <f t="shared" si="224"/>
        <v>1.7849838407566265</v>
      </c>
      <c r="AH91" t="str">
        <f t="shared" si="257"/>
        <v>34 Culture, media and sports occupations</v>
      </c>
      <c r="AI91" s="18">
        <f t="shared" si="225"/>
        <v>-7.8953796182745783E-2</v>
      </c>
      <c r="AJ91" s="18">
        <f t="shared" si="225"/>
        <v>15.65642612036784</v>
      </c>
      <c r="AK91" s="18">
        <f t="shared" si="225"/>
        <v>-0.30563898671596146</v>
      </c>
      <c r="AL91" s="18">
        <f t="shared" si="225"/>
        <v>1.0805038669168043</v>
      </c>
      <c r="AM91" s="18">
        <f t="shared" si="226"/>
        <v>1.4962028874193622</v>
      </c>
      <c r="AO91" s="18">
        <f t="shared" si="227"/>
        <v>0.61632795063779611</v>
      </c>
      <c r="AP91" s="18">
        <f t="shared" si="228"/>
        <v>2.7771627771834284</v>
      </c>
      <c r="AQ91" s="18">
        <f t="shared" si="229"/>
        <v>3.2031987646083282</v>
      </c>
      <c r="AS91" t="str">
        <f t="shared" si="258"/>
        <v>34 Culture, media and sports occupations</v>
      </c>
      <c r="AT91" s="18">
        <f t="shared" si="230"/>
        <v>-3.6700926672068701</v>
      </c>
      <c r="AU91" s="18">
        <f t="shared" si="230"/>
        <v>12.359695849518925</v>
      </c>
      <c r="AV91" s="18">
        <f t="shared" si="230"/>
        <v>-2.8314019271038937</v>
      </c>
      <c r="AW91" s="18">
        <f t="shared" si="230"/>
        <v>-1.5219686633231588</v>
      </c>
      <c r="AX91" s="18">
        <f t="shared" si="231"/>
        <v>-1.1214443870170454</v>
      </c>
      <c r="AZ91" s="18">
        <f t="shared" si="232"/>
        <v>-1.9603954085201436</v>
      </c>
      <c r="BA91" s="18">
        <f t="shared" si="233"/>
        <v>2.2128702424032198</v>
      </c>
      <c r="BB91" s="18">
        <f t="shared" si="234"/>
        <v>0.82809850488281267</v>
      </c>
      <c r="BD91" t="str">
        <f t="shared" si="259"/>
        <v>34 Culture, media and sports occupations</v>
      </c>
      <c r="BE91" s="18">
        <f t="shared" si="235"/>
        <v>-5.2791670114442635</v>
      </c>
      <c r="BF91" s="18">
        <f t="shared" si="235"/>
        <v>14.061234827525082</v>
      </c>
      <c r="BG91" s="18">
        <f t="shared" si="235"/>
        <v>-4.6060228120388675</v>
      </c>
      <c r="BH91" s="18">
        <f t="shared" si="235"/>
        <v>-3.6766205574959132</v>
      </c>
      <c r="BI91" s="18">
        <f t="shared" si="236"/>
        <v>-2.9481658320360871</v>
      </c>
      <c r="BK91" s="18">
        <f t="shared" si="237"/>
        <v>-3.9874230835986402</v>
      </c>
      <c r="BL91" s="18">
        <f t="shared" si="238"/>
        <v>1.514591693677847</v>
      </c>
      <c r="BM91" s="18">
        <f t="shared" si="239"/>
        <v>-1.5088430930940033</v>
      </c>
      <c r="BO91" t="str">
        <f t="shared" si="260"/>
        <v>34 Culture, media and sports occupations</v>
      </c>
      <c r="BP91" s="18">
        <f t="shared" si="240"/>
        <v>-2.8003712077070197</v>
      </c>
      <c r="BQ91" s="18">
        <f t="shared" si="240"/>
        <v>-13.33304432629615</v>
      </c>
      <c r="BR91" s="18">
        <f t="shared" si="240"/>
        <v>-6.2703859042755106</v>
      </c>
      <c r="BS91" s="18">
        <f t="shared" si="240"/>
        <v>-8.5368481521958408</v>
      </c>
      <c r="BT91" s="18">
        <f t="shared" si="241"/>
        <v>-8.1442796363130459</v>
      </c>
      <c r="BV91" s="18">
        <f t="shared" si="242"/>
        <v>-7.7875165620168607</v>
      </c>
      <c r="BW91" s="18">
        <f t="shared" si="243"/>
        <v>1.13605866704789</v>
      </c>
      <c r="BX91" s="18">
        <f t="shared" si="244"/>
        <v>-4.7617512023454323</v>
      </c>
      <c r="BZ91" t="str">
        <f t="shared" si="261"/>
        <v>34 Culture, media and sports occupations</v>
      </c>
      <c r="CA91" s="18">
        <f t="shared" si="245"/>
        <v>-4.379510008341625</v>
      </c>
      <c r="CB91" s="18">
        <f t="shared" si="245"/>
        <v>0.86038775773802367</v>
      </c>
      <c r="CC91" s="18">
        <f t="shared" si="245"/>
        <v>-4.0742206619962857</v>
      </c>
      <c r="CD91" s="18">
        <f t="shared" si="245"/>
        <v>-4.8329003013978911</v>
      </c>
      <c r="CE91" s="18">
        <f t="shared" si="246"/>
        <v>-4.2493780921732949</v>
      </c>
      <c r="CG91" s="18">
        <f t="shared" si="247"/>
        <v>-4.5806761558495062</v>
      </c>
      <c r="CH91" s="18">
        <f t="shared" si="248"/>
        <v>1.3198006192278733</v>
      </c>
      <c r="CI91" s="18">
        <f t="shared" si="249"/>
        <v>-2.2365070027785539</v>
      </c>
      <c r="CK91" t="str">
        <f t="shared" si="262"/>
        <v>34 Culture, media and sports occupations</v>
      </c>
      <c r="CL91" s="18">
        <f t="shared" si="250"/>
        <v>-0.64624226332625767</v>
      </c>
      <c r="CM91" s="18">
        <f t="shared" si="250"/>
        <v>-31.239615632218666</v>
      </c>
      <c r="CN91" s="18">
        <f t="shared" si="250"/>
        <v>-2.3596419020940673</v>
      </c>
      <c r="CO91" s="18">
        <f t="shared" si="250"/>
        <v>-5.051398350335301</v>
      </c>
      <c r="CP91" s="18">
        <f t="shared" si="251"/>
        <v>-6.1307867834990093</v>
      </c>
      <c r="CR91" s="18">
        <f t="shared" si="252"/>
        <v>-4.162494050447652</v>
      </c>
      <c r="CS91" s="18">
        <f t="shared" si="253"/>
        <v>1.3286874911034863</v>
      </c>
      <c r="CT91" s="18">
        <f t="shared" si="254"/>
        <v>-1.9220010556852074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8.1478438988385804</v>
      </c>
      <c r="C92" s="18">
        <f t="shared" si="210"/>
        <v>7.7560241713288125</v>
      </c>
      <c r="D92" s="18">
        <f t="shared" si="210"/>
        <v>7.0691810749727191</v>
      </c>
      <c r="E92" s="18">
        <f t="shared" si="210"/>
        <v>5.1096583898908809</v>
      </c>
      <c r="F92" s="18">
        <f t="shared" si="211"/>
        <v>5.8825490566857486</v>
      </c>
      <c r="H92" s="18">
        <f t="shared" si="212"/>
        <v>5.7588151752374861</v>
      </c>
      <c r="I92" s="18">
        <f t="shared" si="213"/>
        <v>3.9266161890054718</v>
      </c>
      <c r="J92" s="18">
        <f t="shared" si="214"/>
        <v>7.8298591819569108</v>
      </c>
      <c r="L92" t="str">
        <f t="shared" si="255"/>
        <v>35 Business and public service associate professionals</v>
      </c>
      <c r="M92" s="18">
        <f t="shared" si="215"/>
        <v>7.3615240907697554</v>
      </c>
      <c r="N92" s="18">
        <f t="shared" si="215"/>
        <v>7.8497761708594238</v>
      </c>
      <c r="O92" s="18">
        <f t="shared" si="215"/>
        <v>5.3879870366668303</v>
      </c>
      <c r="P92" s="18">
        <f t="shared" si="215"/>
        <v>3.8910559292905988</v>
      </c>
      <c r="Q92" s="18">
        <f t="shared" si="216"/>
        <v>4.600744323015804</v>
      </c>
      <c r="S92" s="18">
        <f t="shared" si="217"/>
        <v>4.387655436028548</v>
      </c>
      <c r="T92" s="18">
        <f t="shared" si="218"/>
        <v>3.6430661001879194</v>
      </c>
      <c r="U92" s="18">
        <f t="shared" si="219"/>
        <v>6.6174956072112767</v>
      </c>
      <c r="W92" t="str">
        <f t="shared" si="256"/>
        <v>35 Business and public service associate professionals</v>
      </c>
      <c r="X92" s="18">
        <f t="shared" si="220"/>
        <v>0.89637315005399731</v>
      </c>
      <c r="Y92" s="18">
        <f t="shared" si="220"/>
        <v>1.0254428040491481</v>
      </c>
      <c r="Z92" s="18">
        <f t="shared" si="220"/>
        <v>-2.4155916649302722</v>
      </c>
      <c r="AA92" s="18">
        <f t="shared" si="220"/>
        <v>-1.8514501615811585</v>
      </c>
      <c r="AB92" s="18">
        <f t="shared" si="221"/>
        <v>-1.8510319861289593</v>
      </c>
      <c r="AD92" s="18">
        <f t="shared" si="222"/>
        <v>-2.0398587722019412</v>
      </c>
      <c r="AE92" s="18">
        <f t="shared" si="223"/>
        <v>2.3995093028611469</v>
      </c>
      <c r="AF92" s="18">
        <f t="shared" si="224"/>
        <v>1.001462393953112</v>
      </c>
      <c r="AH92" t="str">
        <f t="shared" si="257"/>
        <v>35 Business and public service associate professionals</v>
      </c>
      <c r="AI92" s="18">
        <f t="shared" si="225"/>
        <v>0.79231271429713868</v>
      </c>
      <c r="AJ92" s="18">
        <f t="shared" si="225"/>
        <v>12.459856173969408</v>
      </c>
      <c r="AK92" s="18">
        <f t="shared" si="225"/>
        <v>-2.0685824388246954</v>
      </c>
      <c r="AL92" s="18">
        <f t="shared" si="225"/>
        <v>-0.91262955040019023</v>
      </c>
      <c r="AM92" s="18">
        <f t="shared" si="226"/>
        <v>-0.49110063926089964</v>
      </c>
      <c r="AO92" s="18">
        <f t="shared" si="227"/>
        <v>-1.2994553384969576</v>
      </c>
      <c r="AP92" s="18">
        <f t="shared" si="228"/>
        <v>2.4359004733678802</v>
      </c>
      <c r="AQ92" s="18">
        <f t="shared" si="229"/>
        <v>1.5345082323545256</v>
      </c>
      <c r="AS92" t="str">
        <f t="shared" si="258"/>
        <v>35 Business and public service associate professionals</v>
      </c>
      <c r="AT92" s="18">
        <f t="shared" si="230"/>
        <v>0.7003348981307278</v>
      </c>
      <c r="AU92" s="18">
        <f t="shared" si="230"/>
        <v>6.9885919791331519</v>
      </c>
      <c r="AV92" s="18">
        <f t="shared" si="230"/>
        <v>-2.5389723159950028</v>
      </c>
      <c r="AW92" s="18">
        <f t="shared" si="230"/>
        <v>-1.1842116022820925</v>
      </c>
      <c r="AX92" s="18">
        <f t="shared" si="231"/>
        <v>-1.1197085605622936</v>
      </c>
      <c r="AZ92" s="18">
        <f t="shared" si="232"/>
        <v>-1.6378781172567747</v>
      </c>
      <c r="BA92" s="18">
        <f t="shared" si="233"/>
        <v>2.3470738188601681</v>
      </c>
      <c r="BB92" s="18">
        <f t="shared" si="234"/>
        <v>1.2048990850201946</v>
      </c>
      <c r="BD92" t="str">
        <f t="shared" si="259"/>
        <v>35 Business and public service associate professionals</v>
      </c>
      <c r="BE92" s="18">
        <f t="shared" si="235"/>
        <v>-0.92507283346887625</v>
      </c>
      <c r="BF92" s="18">
        <f t="shared" si="235"/>
        <v>-0.38132126798439137</v>
      </c>
      <c r="BG92" s="18">
        <f t="shared" si="235"/>
        <v>-5.1498978861770244</v>
      </c>
      <c r="BH92" s="18">
        <f t="shared" si="235"/>
        <v>-3.4297785582259155</v>
      </c>
      <c r="BI92" s="18">
        <f t="shared" si="236"/>
        <v>-3.7839266616094824</v>
      </c>
      <c r="BK92" s="18">
        <f t="shared" si="237"/>
        <v>-4.0065900889433514</v>
      </c>
      <c r="BL92" s="18">
        <f t="shared" si="238"/>
        <v>1.6682429562831391</v>
      </c>
      <c r="BM92" s="18">
        <f t="shared" si="239"/>
        <v>-1.2885938031522381</v>
      </c>
      <c r="BO92" t="str">
        <f t="shared" si="260"/>
        <v>35 Business and public service associate professionals</v>
      </c>
      <c r="BP92" s="18">
        <f t="shared" si="240"/>
        <v>1.283599768629351</v>
      </c>
      <c r="BQ92" s="18">
        <f t="shared" si="240"/>
        <v>-17.994032549437378</v>
      </c>
      <c r="BR92" s="18">
        <f t="shared" si="240"/>
        <v>-4.5655623713459548</v>
      </c>
      <c r="BS92" s="18">
        <f t="shared" si="240"/>
        <v>-5.3105644212048109</v>
      </c>
      <c r="BT92" s="18">
        <f t="shared" si="241"/>
        <v>-5.9277253074848435</v>
      </c>
      <c r="BV92" s="18">
        <f t="shared" si="242"/>
        <v>-5.0628788573822359</v>
      </c>
      <c r="BW92" s="18">
        <f t="shared" si="243"/>
        <v>1.415560426588014</v>
      </c>
      <c r="BX92" s="18">
        <f t="shared" si="244"/>
        <v>-2.4111174883112652</v>
      </c>
      <c r="BZ92" t="str">
        <f t="shared" si="261"/>
        <v>35 Business and public service associate professionals</v>
      </c>
      <c r="CA92" s="18">
        <f t="shared" si="245"/>
        <v>-1.7433181687218857</v>
      </c>
      <c r="CB92" s="18">
        <f t="shared" si="245"/>
        <v>-4.5607806327566554</v>
      </c>
      <c r="CC92" s="18">
        <f t="shared" si="245"/>
        <v>-5.1187025435848739</v>
      </c>
      <c r="CD92" s="18">
        <f t="shared" si="245"/>
        <v>-7.2705010533060888</v>
      </c>
      <c r="CE92" s="18">
        <f t="shared" si="246"/>
        <v>-6.4350763062824168</v>
      </c>
      <c r="CG92" s="18">
        <f t="shared" si="247"/>
        <v>-6.5587125278953939</v>
      </c>
      <c r="CH92" s="18">
        <f t="shared" si="248"/>
        <v>1.2140134214162268</v>
      </c>
      <c r="CI92" s="18">
        <f t="shared" si="249"/>
        <v>-3.7928460091750327</v>
      </c>
      <c r="CK92" t="str">
        <f t="shared" si="262"/>
        <v>35 Business and public service associate professionals</v>
      </c>
      <c r="CL92" s="18">
        <f t="shared" si="250"/>
        <v>-1.0957497593111154</v>
      </c>
      <c r="CM92" s="18">
        <f t="shared" si="250"/>
        <v>-30.775074452772078</v>
      </c>
      <c r="CN92" s="18">
        <f t="shared" si="250"/>
        <v>-3.6863367053698082</v>
      </c>
      <c r="CO92" s="18">
        <f t="shared" si="250"/>
        <v>-2.3423801609666284</v>
      </c>
      <c r="CP92" s="18">
        <f t="shared" si="251"/>
        <v>-4.8332562028418629</v>
      </c>
      <c r="CR92" s="18">
        <f t="shared" si="252"/>
        <v>-2.7924365805108597</v>
      </c>
      <c r="CS92" s="18">
        <f t="shared" si="253"/>
        <v>1.4157229111216196</v>
      </c>
      <c r="CT92" s="18">
        <f t="shared" si="254"/>
        <v>-0.78403382486859075</v>
      </c>
    </row>
    <row r="93" spans="1:98" x14ac:dyDescent="0.2">
      <c r="A93" t="str">
        <f t="shared" si="209"/>
        <v>41 Administrative occupations</v>
      </c>
      <c r="B93" s="18">
        <f t="shared" si="210"/>
        <v>7.002620651254432</v>
      </c>
      <c r="C93" s="18">
        <f t="shared" si="210"/>
        <v>17.125555708834604</v>
      </c>
      <c r="D93" s="18">
        <f t="shared" si="210"/>
        <v>7.2771474666928126</v>
      </c>
      <c r="E93" s="18">
        <f t="shared" si="210"/>
        <v>5.8014175639721</v>
      </c>
      <c r="F93" s="18">
        <f t="shared" si="211"/>
        <v>6.9378414141327838</v>
      </c>
      <c r="H93" s="18">
        <f t="shared" si="212"/>
        <v>6.291058019232576</v>
      </c>
      <c r="I93" s="18">
        <f t="shared" si="213"/>
        <v>4.4372642895183612</v>
      </c>
      <c r="J93" s="18">
        <f t="shared" si="214"/>
        <v>8.5326357561475561</v>
      </c>
      <c r="L93" t="str">
        <f t="shared" si="255"/>
        <v>41 Administrative occupations</v>
      </c>
      <c r="M93" s="18">
        <f t="shared" si="215"/>
        <v>5.5866419656422472</v>
      </c>
      <c r="N93" s="18">
        <f t="shared" si="215"/>
        <v>17.954606362353132</v>
      </c>
      <c r="O93" s="18">
        <f t="shared" si="215"/>
        <v>6.1532658110272642</v>
      </c>
      <c r="P93" s="18">
        <f t="shared" si="215"/>
        <v>4.8098655658904477</v>
      </c>
      <c r="Q93" s="18">
        <f t="shared" si="216"/>
        <v>6.0077725133787618</v>
      </c>
      <c r="S93" s="18">
        <f t="shared" si="217"/>
        <v>5.2557659304747206</v>
      </c>
      <c r="T93" s="18">
        <f t="shared" si="218"/>
        <v>4.2019532135388893</v>
      </c>
      <c r="U93" s="18">
        <f t="shared" si="219"/>
        <v>7.6235924113654541</v>
      </c>
      <c r="W93" t="str">
        <f t="shared" si="256"/>
        <v>41 Administrative occupations</v>
      </c>
      <c r="X93" s="18">
        <f t="shared" si="220"/>
        <v>0.24434087968911999</v>
      </c>
      <c r="Y93" s="18">
        <f t="shared" si="220"/>
        <v>11.06385722563612</v>
      </c>
      <c r="Z93" s="18">
        <f t="shared" si="220"/>
        <v>-0.86812357881439484</v>
      </c>
      <c r="AA93" s="18">
        <f t="shared" si="220"/>
        <v>-0.60948823908633099</v>
      </c>
      <c r="AB93" s="18">
        <f t="shared" si="221"/>
        <v>1.2758459535522348E-3</v>
      </c>
      <c r="AD93" s="18">
        <f t="shared" si="222"/>
        <v>-0.69577490778004458</v>
      </c>
      <c r="AE93" s="18">
        <f t="shared" si="223"/>
        <v>2.8889748778290869</v>
      </c>
      <c r="AF93" s="18">
        <f t="shared" si="224"/>
        <v>2.4300017355144421</v>
      </c>
      <c r="AH93" t="str">
        <f t="shared" si="257"/>
        <v>41 Administrative occupations</v>
      </c>
      <c r="AI93" s="18">
        <f t="shared" si="225"/>
        <v>2.2791201972416353E-2</v>
      </c>
      <c r="AJ93" s="18">
        <f t="shared" si="225"/>
        <v>13.892042111563008</v>
      </c>
      <c r="AK93" s="18">
        <f t="shared" si="225"/>
        <v>-1.5940994115129392</v>
      </c>
      <c r="AL93" s="18">
        <f t="shared" si="225"/>
        <v>-0.82311877930949517</v>
      </c>
      <c r="AM93" s="18">
        <f t="shared" si="226"/>
        <v>-0.20553092021859953</v>
      </c>
      <c r="AO93" s="18">
        <f t="shared" si="227"/>
        <v>-1.0807811526850841</v>
      </c>
      <c r="AP93" s="18">
        <f t="shared" si="228"/>
        <v>2.8890956224401965</v>
      </c>
      <c r="AQ93" s="18">
        <f t="shared" si="229"/>
        <v>2.1831888718361725</v>
      </c>
      <c r="AS93" t="str">
        <f t="shared" si="258"/>
        <v>41 Administrative occupations</v>
      </c>
      <c r="AT93" s="18">
        <f t="shared" si="230"/>
        <v>-0.27939774656398075</v>
      </c>
      <c r="AU93" s="18">
        <f t="shared" si="230"/>
        <v>11.023699098009597</v>
      </c>
      <c r="AV93" s="18">
        <f t="shared" si="230"/>
        <v>-2.2343000897566578</v>
      </c>
      <c r="AW93" s="18">
        <f t="shared" si="230"/>
        <v>-0.86895437024422373</v>
      </c>
      <c r="AX93" s="18">
        <f t="shared" si="231"/>
        <v>-0.59623801053690917</v>
      </c>
      <c r="AZ93" s="18">
        <f t="shared" si="232"/>
        <v>-1.3261752015882977</v>
      </c>
      <c r="BA93" s="18">
        <f t="shared" si="233"/>
        <v>2.7204563737852627</v>
      </c>
      <c r="BB93" s="18">
        <f t="shared" si="234"/>
        <v>1.838487350333895</v>
      </c>
      <c r="BD93" t="str">
        <f t="shared" si="259"/>
        <v>41 Administrative occupations</v>
      </c>
      <c r="BE93" s="18">
        <f t="shared" si="235"/>
        <v>-0.92627735779335918</v>
      </c>
      <c r="BF93" s="18">
        <f t="shared" si="235"/>
        <v>-4.8508893293304434</v>
      </c>
      <c r="BG93" s="18">
        <f t="shared" si="235"/>
        <v>-3.8636142406821894</v>
      </c>
      <c r="BH93" s="18">
        <f t="shared" si="235"/>
        <v>-5.7494893924932899</v>
      </c>
      <c r="BI93" s="18">
        <f t="shared" si="236"/>
        <v>-5.1079016532679544</v>
      </c>
      <c r="BK93" s="18">
        <f t="shared" si="237"/>
        <v>-5.1250111037056012</v>
      </c>
      <c r="BL93" s="18">
        <f t="shared" si="238"/>
        <v>1.8278898991047177</v>
      </c>
      <c r="BM93" s="18">
        <f t="shared" si="239"/>
        <v>-1.7577488040240619</v>
      </c>
      <c r="BO93" t="str">
        <f t="shared" si="260"/>
        <v>41 Administrative occupations</v>
      </c>
      <c r="BP93" s="18">
        <f t="shared" si="240"/>
        <v>-1.629982058166024</v>
      </c>
      <c r="BQ93" s="18">
        <f t="shared" si="240"/>
        <v>-13.01925505708904</v>
      </c>
      <c r="BR93" s="18">
        <f t="shared" si="240"/>
        <v>-5.4583773347400166</v>
      </c>
      <c r="BS93" s="18">
        <f t="shared" si="240"/>
        <v>-8.3966388478779024</v>
      </c>
      <c r="BT93" s="18">
        <f t="shared" si="241"/>
        <v>-7.7872912223713957</v>
      </c>
      <c r="BV93" s="18">
        <f t="shared" si="242"/>
        <v>-7.4275075688456376</v>
      </c>
      <c r="BW93" s="18">
        <f t="shared" si="243"/>
        <v>1.3616922841551249</v>
      </c>
      <c r="BX93" s="18">
        <f t="shared" si="244"/>
        <v>-4.0349104183235447</v>
      </c>
      <c r="BZ93" t="str">
        <f t="shared" si="261"/>
        <v>41 Administrative occupations</v>
      </c>
      <c r="CA93" s="18">
        <f t="shared" si="245"/>
        <v>-4.9209552749541974</v>
      </c>
      <c r="CB93" s="18">
        <f t="shared" si="245"/>
        <v>-1.159479630866711</v>
      </c>
      <c r="CC93" s="18">
        <f t="shared" si="245"/>
        <v>-12.732496665748826</v>
      </c>
      <c r="CD93" s="18">
        <f t="shared" si="245"/>
        <v>-13.403019534434923</v>
      </c>
      <c r="CE93" s="18">
        <f t="shared" si="246"/>
        <v>-12.473597339320531</v>
      </c>
      <c r="CG93" s="18">
        <f t="shared" si="247"/>
        <v>-13.180086318024353</v>
      </c>
      <c r="CH93" s="18">
        <f t="shared" si="248"/>
        <v>0.89689729987896261</v>
      </c>
      <c r="CI93" s="18">
        <f t="shared" si="249"/>
        <v>-8.5110340210360782</v>
      </c>
      <c r="CK93" t="str">
        <f t="shared" si="262"/>
        <v>41 Administrative occupations</v>
      </c>
      <c r="CL93" s="18">
        <f t="shared" si="250"/>
        <v>-5.0110835189943082</v>
      </c>
      <c r="CM93" s="18">
        <f t="shared" si="250"/>
        <v>-29.887113746719795</v>
      </c>
      <c r="CN93" s="18">
        <f t="shared" si="250"/>
        <v>-6.185403555738711</v>
      </c>
      <c r="CO93" s="18">
        <f t="shared" si="250"/>
        <v>-5.3913453033939902</v>
      </c>
      <c r="CP93" s="18">
        <f t="shared" si="251"/>
        <v>-7.3909003843830483</v>
      </c>
      <c r="CR93" s="18">
        <f t="shared" si="252"/>
        <v>-5.6567753705408901</v>
      </c>
      <c r="CS93" s="18">
        <f t="shared" si="253"/>
        <v>1.1571388368911251</v>
      </c>
      <c r="CT93" s="18">
        <f t="shared" si="254"/>
        <v>-3.2854789631862724</v>
      </c>
    </row>
    <row r="94" spans="1:98" x14ac:dyDescent="0.2">
      <c r="A94" t="str">
        <f t="shared" si="209"/>
        <v>42 Secretarial and related occupations</v>
      </c>
      <c r="B94" s="18">
        <f t="shared" si="210"/>
        <v>9.4467900695075713</v>
      </c>
      <c r="C94" s="18">
        <f t="shared" si="210"/>
        <v>1.4510876966336017</v>
      </c>
      <c r="D94" s="18">
        <f t="shared" si="210"/>
        <v>12.466409203490979</v>
      </c>
      <c r="E94" s="18">
        <f t="shared" si="210"/>
        <v>8.0620074589069048</v>
      </c>
      <c r="F94" s="18">
        <f t="shared" si="211"/>
        <v>8.988662464924202</v>
      </c>
      <c r="H94" s="18">
        <f t="shared" si="212"/>
        <v>9.5106349900475173</v>
      </c>
      <c r="I94" s="18">
        <f t="shared" si="213"/>
        <v>6.8098843310578472</v>
      </c>
      <c r="J94" s="18">
        <f t="shared" si="214"/>
        <v>12.161843572882592</v>
      </c>
      <c r="L94" t="str">
        <f t="shared" si="255"/>
        <v>42 Secretarial and related occupations</v>
      </c>
      <c r="M94" s="18">
        <f t="shared" si="215"/>
        <v>5.2344870325086168</v>
      </c>
      <c r="N94" s="18">
        <f t="shared" si="215"/>
        <v>9.1708889742438071</v>
      </c>
      <c r="O94" s="18">
        <f t="shared" si="215"/>
        <v>11.48876273119901</v>
      </c>
      <c r="P94" s="18">
        <f t="shared" si="215"/>
        <v>4.1877939410931209</v>
      </c>
      <c r="Q94" s="18">
        <f t="shared" si="216"/>
        <v>6.7276438408647055</v>
      </c>
      <c r="S94" s="18">
        <f t="shared" si="217"/>
        <v>6.5667186890773888</v>
      </c>
      <c r="T94" s="18">
        <f t="shared" si="218"/>
        <v>5.2096670892688657</v>
      </c>
      <c r="U94" s="18">
        <f t="shared" si="219"/>
        <v>9.188631931450896</v>
      </c>
      <c r="W94" t="str">
        <f t="shared" si="256"/>
        <v>42 Secretarial and related occupations</v>
      </c>
      <c r="X94" s="18">
        <f t="shared" si="220"/>
        <v>3.1776681345307978E-2</v>
      </c>
      <c r="Y94" s="18">
        <f t="shared" si="220"/>
        <v>6.0083746504956626</v>
      </c>
      <c r="Z94" s="18">
        <f t="shared" si="220"/>
        <v>6.4347316509958841</v>
      </c>
      <c r="AA94" s="18">
        <f t="shared" si="220"/>
        <v>1.9969745935960015</v>
      </c>
      <c r="AB94" s="18">
        <f t="shared" si="221"/>
        <v>3.6130290667669485</v>
      </c>
      <c r="AD94" s="18">
        <f t="shared" si="222"/>
        <v>3.4552774761373639</v>
      </c>
      <c r="AE94" s="18">
        <f t="shared" si="223"/>
        <v>4.364618620517402</v>
      </c>
      <c r="AF94" s="18">
        <f t="shared" si="224"/>
        <v>6.4742700306503975</v>
      </c>
      <c r="AH94" t="str">
        <f t="shared" si="257"/>
        <v>42 Secretarial and related occupations</v>
      </c>
      <c r="AI94" s="18">
        <f t="shared" si="225"/>
        <v>-0.26888184557786188</v>
      </c>
      <c r="AJ94" s="18">
        <f t="shared" si="225"/>
        <v>13.186802046903679</v>
      </c>
      <c r="AK94" s="18">
        <f t="shared" si="225"/>
        <v>4.8107136348642499</v>
      </c>
      <c r="AL94" s="18">
        <f t="shared" si="225"/>
        <v>0.67765957264460663</v>
      </c>
      <c r="AM94" s="18">
        <f t="shared" si="226"/>
        <v>2.7004166824373455</v>
      </c>
      <c r="AO94" s="18">
        <f t="shared" si="227"/>
        <v>2.0369104040225405</v>
      </c>
      <c r="AP94" s="18">
        <f t="shared" si="228"/>
        <v>3.9129714853058495</v>
      </c>
      <c r="AQ94" s="18">
        <f t="shared" si="229"/>
        <v>5.1754926469881779</v>
      </c>
      <c r="AS94" t="str">
        <f t="shared" si="258"/>
        <v>42 Secretarial and related occupations</v>
      </c>
      <c r="AT94" s="18">
        <f t="shared" si="230"/>
        <v>-2.4563463472037417</v>
      </c>
      <c r="AU94" s="18">
        <f t="shared" si="230"/>
        <v>5.5843683770896879</v>
      </c>
      <c r="AV94" s="18">
        <f t="shared" si="230"/>
        <v>2.9889665582900848</v>
      </c>
      <c r="AW94" s="18">
        <f t="shared" si="230"/>
        <v>-2.6860165056144081</v>
      </c>
      <c r="AX94" s="18">
        <f t="shared" si="231"/>
        <v>-0.44075327245394202</v>
      </c>
      <c r="AZ94" s="18">
        <f t="shared" si="232"/>
        <v>-0.82998008838960358</v>
      </c>
      <c r="BA94" s="18">
        <f t="shared" si="233"/>
        <v>3.2843494566166864</v>
      </c>
      <c r="BB94" s="18">
        <f t="shared" si="234"/>
        <v>2.7683453607998842</v>
      </c>
      <c r="BD94" t="str">
        <f t="shared" si="259"/>
        <v>42 Secretarial and related occupations</v>
      </c>
      <c r="BE94" s="18">
        <f t="shared" si="235"/>
        <v>-2.3010975894299013</v>
      </c>
      <c r="BF94" s="18">
        <f t="shared" si="235"/>
        <v>-18.027374074306412</v>
      </c>
      <c r="BG94" s="18">
        <f t="shared" si="235"/>
        <v>-3.3467112375751507</v>
      </c>
      <c r="BH94" s="18">
        <f t="shared" si="235"/>
        <v>-18.218291612979655</v>
      </c>
      <c r="BI94" s="18">
        <f t="shared" si="236"/>
        <v>-13.822356683795856</v>
      </c>
      <c r="BK94" s="18">
        <f t="shared" si="237"/>
        <v>-13.53447202020166</v>
      </c>
      <c r="BL94" s="18">
        <f t="shared" si="238"/>
        <v>1.4903960414209383</v>
      </c>
      <c r="BM94" s="18">
        <f t="shared" si="239"/>
        <v>-6.5609916243619004</v>
      </c>
      <c r="BO94" t="str">
        <f t="shared" si="260"/>
        <v>42 Secretarial and related occupations</v>
      </c>
      <c r="BP94" s="18">
        <f t="shared" si="240"/>
        <v>-5.3523582469011899</v>
      </c>
      <c r="BQ94" s="18">
        <f t="shared" si="240"/>
        <v>-19.888631875276563</v>
      </c>
      <c r="BR94" s="18">
        <f t="shared" si="240"/>
        <v>-9.5786134184971736</v>
      </c>
      <c r="BS94" s="18">
        <f t="shared" si="240"/>
        <v>-21.720622463056838</v>
      </c>
      <c r="BT94" s="18">
        <f t="shared" si="241"/>
        <v>-17.994076297619298</v>
      </c>
      <c r="BV94" s="18">
        <f t="shared" si="242"/>
        <v>-17.866191136172095</v>
      </c>
      <c r="BW94" s="18">
        <f t="shared" si="243"/>
        <v>1.0368533715569006</v>
      </c>
      <c r="BX94" s="18">
        <f t="shared" si="244"/>
        <v>-9.6135423865100442</v>
      </c>
      <c r="BZ94" t="str">
        <f t="shared" si="261"/>
        <v>42 Secretarial and related occupations</v>
      </c>
      <c r="CA94" s="18">
        <f t="shared" si="245"/>
        <v>-4.9496082233074006</v>
      </c>
      <c r="CB94" s="18">
        <f t="shared" si="245"/>
        <v>-3.534071281690776</v>
      </c>
      <c r="CC94" s="18">
        <f t="shared" si="245"/>
        <v>-18.090975019336764</v>
      </c>
      <c r="CD94" s="18">
        <f t="shared" si="245"/>
        <v>-18.978326471487637</v>
      </c>
      <c r="CE94" s="18">
        <f t="shared" si="246"/>
        <v>-17.810696219362221</v>
      </c>
      <c r="CG94" s="18">
        <f t="shared" si="247"/>
        <v>-18.68361594228719</v>
      </c>
      <c r="CH94" s="18">
        <f t="shared" si="248"/>
        <v>0.89708998197381984</v>
      </c>
      <c r="CI94" s="18">
        <f t="shared" si="249"/>
        <v>-10.534432740534195</v>
      </c>
      <c r="CK94" t="str">
        <f t="shared" si="262"/>
        <v>42 Secretarial and related occupations</v>
      </c>
      <c r="CL94" s="18">
        <f t="shared" si="250"/>
        <v>-1.5197386455836015</v>
      </c>
      <c r="CM94" s="18">
        <f t="shared" si="250"/>
        <v>-26.563400287299675</v>
      </c>
      <c r="CN94" s="18">
        <f t="shared" si="250"/>
        <v>1.4635919167053757</v>
      </c>
      <c r="CO94" s="18">
        <f t="shared" si="250"/>
        <v>-5.5280376536334668</v>
      </c>
      <c r="CP94" s="18">
        <f t="shared" si="251"/>
        <v>-4.9054083107956554</v>
      </c>
      <c r="CR94" s="18">
        <f t="shared" si="252"/>
        <v>-3.2527338088681801</v>
      </c>
      <c r="CS94" s="18">
        <f t="shared" si="253"/>
        <v>2.0212072582957097</v>
      </c>
      <c r="CT94" s="18">
        <f t="shared" si="254"/>
        <v>-0.27856499598536422</v>
      </c>
    </row>
    <row r="95" spans="1:98" x14ac:dyDescent="0.2">
      <c r="A95" t="str">
        <f t="shared" si="209"/>
        <v>51 Skilled agricultural and related trades</v>
      </c>
      <c r="B95" s="18">
        <f t="shared" si="210"/>
        <v>9.1595026086361599</v>
      </c>
      <c r="C95" s="18">
        <f t="shared" si="210"/>
        <v>-14.311846187395183</v>
      </c>
      <c r="D95" s="18">
        <f t="shared" si="210"/>
        <v>7.0917921621617586</v>
      </c>
      <c r="E95" s="18">
        <f t="shared" si="210"/>
        <v>6.0692778350281973</v>
      </c>
      <c r="F95" s="18">
        <f t="shared" si="211"/>
        <v>4.9783795957835109</v>
      </c>
      <c r="H95" s="18">
        <f t="shared" si="212"/>
        <v>6.4090265388538459</v>
      </c>
      <c r="I95" s="18">
        <f t="shared" si="213"/>
        <v>5.8099124552205783</v>
      </c>
      <c r="J95" s="18">
        <f t="shared" si="214"/>
        <v>9.4449022052377263</v>
      </c>
      <c r="L95" t="str">
        <f t="shared" si="255"/>
        <v>51 Skilled agricultural and related trades</v>
      </c>
      <c r="M95" s="18">
        <f t="shared" si="215"/>
        <v>8.2556917391080056</v>
      </c>
      <c r="N95" s="18">
        <f t="shared" si="215"/>
        <v>-11.595793785581577</v>
      </c>
      <c r="O95" s="18">
        <f t="shared" si="215"/>
        <v>7.6415792301205876</v>
      </c>
      <c r="P95" s="18">
        <f t="shared" si="215"/>
        <v>6.149213761695016</v>
      </c>
      <c r="Q95" s="18">
        <f t="shared" si="216"/>
        <v>5.4013845092272694</v>
      </c>
      <c r="S95" s="18">
        <f t="shared" si="217"/>
        <v>6.6443556954933314</v>
      </c>
      <c r="T95" s="18">
        <f t="shared" si="218"/>
        <v>5.810052399058252</v>
      </c>
      <c r="U95" s="18">
        <f t="shared" si="219"/>
        <v>9.6045516199521952</v>
      </c>
      <c r="W95" t="str">
        <f t="shared" si="256"/>
        <v>51 Skilled agricultural and related trades</v>
      </c>
      <c r="X95" s="18">
        <f t="shared" si="220"/>
        <v>0.53069405037209361</v>
      </c>
      <c r="Y95" s="18">
        <f t="shared" si="220"/>
        <v>35.91096728148888</v>
      </c>
      <c r="Z95" s="18">
        <f t="shared" si="220"/>
        <v>2.8535086309255941</v>
      </c>
      <c r="AA95" s="18">
        <f t="shared" si="220"/>
        <v>3.4513799827255776</v>
      </c>
      <c r="AB95" s="18">
        <f t="shared" si="221"/>
        <v>5.0405673758412428</v>
      </c>
      <c r="AD95" s="18">
        <f t="shared" si="222"/>
        <v>3.2517043782955168</v>
      </c>
      <c r="AE95" s="18">
        <f t="shared" si="223"/>
        <v>4.7680322680810017</v>
      </c>
      <c r="AF95" s="18">
        <f t="shared" si="224"/>
        <v>6.6511917308278878</v>
      </c>
      <c r="AH95" t="str">
        <f t="shared" si="257"/>
        <v>51 Skilled agricultural and related trades</v>
      </c>
      <c r="AI95" s="18">
        <f t="shared" si="225"/>
        <v>2.3056011998832782</v>
      </c>
      <c r="AJ95" s="18">
        <f t="shared" si="225"/>
        <v>1.9161349391705107</v>
      </c>
      <c r="AK95" s="18">
        <f t="shared" si="225"/>
        <v>3.1957327819500447</v>
      </c>
      <c r="AL95" s="18">
        <f t="shared" si="225"/>
        <v>2.2356787733478711</v>
      </c>
      <c r="AM95" s="18">
        <f t="shared" si="226"/>
        <v>2.5146729605111551</v>
      </c>
      <c r="AO95" s="18">
        <f t="shared" si="227"/>
        <v>2.5547002497128712</v>
      </c>
      <c r="AP95" s="18">
        <f t="shared" si="228"/>
        <v>4.8388911697355041</v>
      </c>
      <c r="AQ95" s="18">
        <f t="shared" si="229"/>
        <v>6.2749793846990309</v>
      </c>
      <c r="AS95" t="str">
        <f t="shared" si="258"/>
        <v>51 Skilled agricultural and related trades</v>
      </c>
      <c r="AT95" s="18">
        <f t="shared" si="230"/>
        <v>1.1994281978110033</v>
      </c>
      <c r="AU95" s="18">
        <f t="shared" si="230"/>
        <v>2.6844728084037595</v>
      </c>
      <c r="AV95" s="18">
        <f t="shared" si="230"/>
        <v>2.4647018924420339</v>
      </c>
      <c r="AW95" s="18">
        <f t="shared" si="230"/>
        <v>3.1519516335060782</v>
      </c>
      <c r="AX95" s="18">
        <f t="shared" si="231"/>
        <v>2.9074737989551291</v>
      </c>
      <c r="AZ95" s="18">
        <f t="shared" si="232"/>
        <v>2.9223577393676647</v>
      </c>
      <c r="BA95" s="18">
        <f t="shared" si="233"/>
        <v>4.542719773634607</v>
      </c>
      <c r="BB95" s="18">
        <f t="shared" si="234"/>
        <v>6.2638853536489458</v>
      </c>
      <c r="BD95" t="str">
        <f t="shared" si="259"/>
        <v>51 Skilled agricultural and related trades</v>
      </c>
      <c r="BE95" s="18">
        <f t="shared" si="235"/>
        <v>-2.1371969995932938</v>
      </c>
      <c r="BF95" s="18">
        <f t="shared" si="235"/>
        <v>-2.3378406677831864</v>
      </c>
      <c r="BG95" s="18">
        <f t="shared" si="235"/>
        <v>-4.9635153303546176</v>
      </c>
      <c r="BH95" s="18">
        <f t="shared" si="235"/>
        <v>-2.5857902657020371</v>
      </c>
      <c r="BI95" s="18">
        <f t="shared" si="236"/>
        <v>-3.3197914374208715</v>
      </c>
      <c r="BK95" s="18">
        <f t="shared" si="237"/>
        <v>-3.3849026753921319</v>
      </c>
      <c r="BL95" s="18">
        <f t="shared" si="238"/>
        <v>2.270140080212979</v>
      </c>
      <c r="BM95" s="18">
        <f t="shared" si="239"/>
        <v>-2.052133060617134E-2</v>
      </c>
      <c r="BO95" t="str">
        <f t="shared" si="260"/>
        <v>51 Skilled agricultural and related trades</v>
      </c>
      <c r="BP95" s="18">
        <f t="shared" si="240"/>
        <v>3.3071389911314863</v>
      </c>
      <c r="BQ95" s="18">
        <f t="shared" si="240"/>
        <v>-20.956971379552101</v>
      </c>
      <c r="BR95" s="18">
        <f t="shared" si="240"/>
        <v>1.6730883674193286</v>
      </c>
      <c r="BS95" s="18">
        <f t="shared" si="240"/>
        <v>-0.77004101220639054</v>
      </c>
      <c r="BT95" s="18">
        <f t="shared" si="241"/>
        <v>-1.4242453356241525</v>
      </c>
      <c r="BV95" s="18">
        <f t="shared" si="242"/>
        <v>3.7741836875060386E-2</v>
      </c>
      <c r="BW95" s="18">
        <f t="shared" si="243"/>
        <v>3.0309873232614803</v>
      </c>
      <c r="BX95" s="18">
        <f t="shared" si="244"/>
        <v>3.0558579494114557</v>
      </c>
      <c r="BZ95" t="str">
        <f t="shared" si="261"/>
        <v>51 Skilled agricultural and related trades</v>
      </c>
      <c r="CA95" s="18">
        <f t="shared" si="245"/>
        <v>-1.1648058724121335</v>
      </c>
      <c r="CB95" s="18">
        <f t="shared" si="245"/>
        <v>-7.740504617605815</v>
      </c>
      <c r="CC95" s="18">
        <f t="shared" si="245"/>
        <v>0.71222317637615884</v>
      </c>
      <c r="CD95" s="18">
        <f t="shared" si="245"/>
        <v>2.3479885257995825</v>
      </c>
      <c r="CE95" s="18">
        <f t="shared" si="246"/>
        <v>1.1756362586772706</v>
      </c>
      <c r="CG95" s="18">
        <f t="shared" si="247"/>
        <v>1.7998025125612216</v>
      </c>
      <c r="CH95" s="18">
        <f t="shared" si="248"/>
        <v>2.79159550344521</v>
      </c>
      <c r="CI95" s="18">
        <f t="shared" si="249"/>
        <v>4.065877590312672</v>
      </c>
      <c r="CK95" t="str">
        <f t="shared" si="262"/>
        <v>51 Skilled agricultural and related trades</v>
      </c>
      <c r="CL95" s="18">
        <f t="shared" si="250"/>
        <v>-6.3696226542688468</v>
      </c>
      <c r="CM95" s="18">
        <f t="shared" si="250"/>
        <v>-37.404267285550098</v>
      </c>
      <c r="CN95" s="18">
        <f t="shared" si="250"/>
        <v>-1.8352933353656176</v>
      </c>
      <c r="CO95" s="18">
        <f t="shared" si="250"/>
        <v>-9.5402665257888657</v>
      </c>
      <c r="CP95" s="18">
        <f t="shared" si="251"/>
        <v>-9.3109892706292214</v>
      </c>
      <c r="CR95" s="18">
        <f t="shared" si="252"/>
        <v>-7.0415956675702667</v>
      </c>
      <c r="CS95" s="18">
        <f t="shared" si="253"/>
        <v>1.5912180072959803</v>
      </c>
      <c r="CT95" s="18">
        <f t="shared" si="254"/>
        <v>-3.330566443455929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9.8099816091616212</v>
      </c>
      <c r="C96" s="18">
        <f t="shared" si="210"/>
        <v>11.538987711803994</v>
      </c>
      <c r="D96" s="18">
        <f t="shared" si="210"/>
        <v>8.0515688720739433</v>
      </c>
      <c r="E96" s="18">
        <f t="shared" si="210"/>
        <v>6.4530032530481174</v>
      </c>
      <c r="F96" s="18">
        <f t="shared" si="211"/>
        <v>7.2624170611829797</v>
      </c>
      <c r="H96" s="18">
        <f t="shared" si="212"/>
        <v>6.9832132603629082</v>
      </c>
      <c r="I96" s="18">
        <f t="shared" si="213"/>
        <v>4.2276909960869524</v>
      </c>
      <c r="J96" s="18">
        <f t="shared" si="214"/>
        <v>8.9420603641346741</v>
      </c>
      <c r="L96" t="str">
        <f t="shared" si="255"/>
        <v>52 Skilled metal, electrical and electronic trades</v>
      </c>
      <c r="M96" s="18">
        <f t="shared" si="215"/>
        <v>8.8594836523572482</v>
      </c>
      <c r="N96" s="18">
        <f t="shared" si="215"/>
        <v>-2.99458669469016</v>
      </c>
      <c r="O96" s="18">
        <f t="shared" si="215"/>
        <v>12.868928813893387</v>
      </c>
      <c r="P96" s="18">
        <f t="shared" si="215"/>
        <v>6.5369815130514208</v>
      </c>
      <c r="Q96" s="18">
        <f t="shared" si="216"/>
        <v>7.8430076879567379</v>
      </c>
      <c r="S96" s="18">
        <f t="shared" si="217"/>
        <v>8.6071439153763372</v>
      </c>
      <c r="T96" s="18">
        <f t="shared" si="218"/>
        <v>5.0630085296470728</v>
      </c>
      <c r="U96" s="18">
        <f t="shared" si="219"/>
        <v>10.625637505173779</v>
      </c>
      <c r="W96" t="str">
        <f t="shared" si="256"/>
        <v>52 Skilled metal, electrical and electronic trades</v>
      </c>
      <c r="X96" s="18">
        <f t="shared" si="220"/>
        <v>1.9952814802664864</v>
      </c>
      <c r="Y96" s="18">
        <f t="shared" si="220"/>
        <v>-12.98564926150112</v>
      </c>
      <c r="Z96" s="18">
        <f t="shared" si="220"/>
        <v>3.7241993130980866</v>
      </c>
      <c r="AA96" s="18">
        <f t="shared" si="220"/>
        <v>1.8801418025045535</v>
      </c>
      <c r="AB96" s="18">
        <f t="shared" si="221"/>
        <v>1.4478673514755958</v>
      </c>
      <c r="AD96" s="18">
        <f t="shared" si="222"/>
        <v>2.4911558296802694</v>
      </c>
      <c r="AE96" s="18">
        <f t="shared" si="223"/>
        <v>3.3631785092222088</v>
      </c>
      <c r="AF96" s="18">
        <f t="shared" si="224"/>
        <v>5.0333621768193559</v>
      </c>
      <c r="AH96" t="str">
        <f t="shared" si="257"/>
        <v>52 Skilled metal, electrical and electronic trades</v>
      </c>
      <c r="AI96" s="18">
        <f t="shared" si="225"/>
        <v>3.3948112973245292</v>
      </c>
      <c r="AJ96" s="18">
        <f t="shared" si="225"/>
        <v>-3.6833944822841636</v>
      </c>
      <c r="AK96" s="18">
        <f t="shared" si="225"/>
        <v>2.5296434416087754</v>
      </c>
      <c r="AL96" s="18">
        <f t="shared" si="225"/>
        <v>3.1527749444515418</v>
      </c>
      <c r="AM96" s="18">
        <f t="shared" si="226"/>
        <v>2.5173443340428925</v>
      </c>
      <c r="AO96" s="18">
        <f t="shared" si="227"/>
        <v>2.9446447841251722</v>
      </c>
      <c r="AP96" s="18">
        <f t="shared" si="228"/>
        <v>3.2477170832847735</v>
      </c>
      <c r="AQ96" s="18">
        <f t="shared" si="229"/>
        <v>5.2700253676791542</v>
      </c>
      <c r="AS96" t="str">
        <f t="shared" si="258"/>
        <v>52 Skilled metal, electrical and electronic trades</v>
      </c>
      <c r="AT96" s="18">
        <f t="shared" si="230"/>
        <v>1.8590097342270129</v>
      </c>
      <c r="AU96" s="18">
        <f t="shared" si="230"/>
        <v>-8.2376816474583165</v>
      </c>
      <c r="AV96" s="18">
        <f t="shared" si="230"/>
        <v>2.4922416269072656</v>
      </c>
      <c r="AW96" s="18">
        <f t="shared" si="230"/>
        <v>2.7281543885790294</v>
      </c>
      <c r="AX96" s="18">
        <f t="shared" si="231"/>
        <v>1.932666921877968</v>
      </c>
      <c r="AZ96" s="18">
        <f t="shared" si="232"/>
        <v>2.6494565279883142</v>
      </c>
      <c r="BA96" s="18">
        <f t="shared" si="233"/>
        <v>3.1124059031825579</v>
      </c>
      <c r="BB96" s="18">
        <f t="shared" si="234"/>
        <v>4.9494540521956898</v>
      </c>
      <c r="BD96" t="str">
        <f t="shared" si="259"/>
        <v>52 Skilled metal, electrical and electronic trades</v>
      </c>
      <c r="BE96" s="18">
        <f t="shared" si="235"/>
        <v>-2.1009944429675964</v>
      </c>
      <c r="BF96" s="18">
        <f t="shared" si="235"/>
        <v>5.1113704045131492</v>
      </c>
      <c r="BG96" s="18">
        <f t="shared" si="235"/>
        <v>-3.2592955263446299</v>
      </c>
      <c r="BH96" s="18">
        <f t="shared" si="235"/>
        <v>-2.5748153009425789</v>
      </c>
      <c r="BI96" s="18">
        <f t="shared" si="236"/>
        <v>-2.3267769281962836</v>
      </c>
      <c r="BK96" s="18">
        <f t="shared" si="237"/>
        <v>-2.8035117996299319</v>
      </c>
      <c r="BL96" s="18">
        <f t="shared" si="238"/>
        <v>1.573644703042687</v>
      </c>
      <c r="BM96" s="18">
        <f t="shared" si="239"/>
        <v>-0.57833018392691171</v>
      </c>
      <c r="BO96" t="str">
        <f t="shared" si="260"/>
        <v>52 Skilled metal, electrical and electronic trades</v>
      </c>
      <c r="BP96" s="18">
        <f t="shared" si="240"/>
        <v>4.0923652208424643</v>
      </c>
      <c r="BQ96" s="18">
        <f t="shared" si="240"/>
        <v>-27.211113929312759</v>
      </c>
      <c r="BR96" s="18">
        <f t="shared" si="240"/>
        <v>-0.1355076812328937</v>
      </c>
      <c r="BS96" s="18">
        <f t="shared" si="240"/>
        <v>-4.3382797597680378</v>
      </c>
      <c r="BT96" s="18">
        <f t="shared" si="241"/>
        <v>-4.6860645144975788</v>
      </c>
      <c r="BV96" s="18">
        <f t="shared" si="242"/>
        <v>-2.9573851178391397</v>
      </c>
      <c r="BW96" s="18">
        <f t="shared" si="243"/>
        <v>1.6636742601859655</v>
      </c>
      <c r="BX96" s="18">
        <f t="shared" si="244"/>
        <v>-0.56692877487581894</v>
      </c>
      <c r="BZ96" t="str">
        <f t="shared" si="261"/>
        <v>52 Skilled metal, electrical and electronic trades</v>
      </c>
      <c r="CA96" s="18">
        <f t="shared" si="245"/>
        <v>0.56568923299662455</v>
      </c>
      <c r="CB96" s="18">
        <f t="shared" si="245"/>
        <v>-19.035235512741011</v>
      </c>
      <c r="CC96" s="18">
        <f t="shared" si="245"/>
        <v>0.52240538457466457</v>
      </c>
      <c r="CD96" s="18">
        <f t="shared" si="245"/>
        <v>-7.3759456245629407</v>
      </c>
      <c r="CE96" s="18">
        <f t="shared" si="246"/>
        <v>-5.7724242055862458</v>
      </c>
      <c r="CG96" s="18">
        <f t="shared" si="247"/>
        <v>-4.814641738444891</v>
      </c>
      <c r="CH96" s="18">
        <f t="shared" si="248"/>
        <v>1.5386287043158253</v>
      </c>
      <c r="CI96" s="18">
        <f t="shared" si="249"/>
        <v>-2.0367506580812655</v>
      </c>
      <c r="CK96" t="str">
        <f t="shared" si="262"/>
        <v>52 Skilled metal, electrical and electronic trades</v>
      </c>
      <c r="CL96" s="18">
        <f t="shared" si="250"/>
        <v>1.1035895427789821</v>
      </c>
      <c r="CM96" s="18">
        <f t="shared" si="250"/>
        <v>-41.031483624014875</v>
      </c>
      <c r="CN96" s="18">
        <f t="shared" si="250"/>
        <v>-4.907041333660489E-2</v>
      </c>
      <c r="CO96" s="18">
        <f t="shared" si="250"/>
        <v>-8.4189929894252451</v>
      </c>
      <c r="CP96" s="18">
        <f t="shared" si="251"/>
        <v>-8.4358362267464297</v>
      </c>
      <c r="CR96" s="18">
        <f t="shared" si="252"/>
        <v>-5.7099450208531906</v>
      </c>
      <c r="CS96" s="18">
        <f t="shared" si="253"/>
        <v>1.5408693994584999</v>
      </c>
      <c r="CT96" s="18">
        <f t="shared" si="254"/>
        <v>-2.6171748354974822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-3.6312057961522148</v>
      </c>
      <c r="C97" s="18">
        <f t="shared" si="210"/>
        <v>-26.976607740294668</v>
      </c>
      <c r="D97" s="18">
        <f t="shared" si="210"/>
        <v>16.203856272617422</v>
      </c>
      <c r="E97" s="18">
        <f t="shared" si="210"/>
        <v>5.1026148409810457</v>
      </c>
      <c r="F97" s="18">
        <f t="shared" si="211"/>
        <v>6.0122970384637986</v>
      </c>
      <c r="H97" s="18">
        <f t="shared" si="212"/>
        <v>8.6798909924253653</v>
      </c>
      <c r="I97" s="18">
        <f t="shared" si="213"/>
        <v>5.127207156113478</v>
      </c>
      <c r="J97" s="18">
        <f t="shared" si="214"/>
        <v>10.712944140756985</v>
      </c>
      <c r="L97" t="str">
        <f t="shared" si="255"/>
        <v>53 Skilled construction and building trades</v>
      </c>
      <c r="M97" s="18">
        <f t="shared" si="215"/>
        <v>5.6320793597649965</v>
      </c>
      <c r="N97" s="18">
        <f t="shared" si="215"/>
        <v>-17.368165544141835</v>
      </c>
      <c r="O97" s="18">
        <f t="shared" si="215"/>
        <v>12.212176757620741</v>
      </c>
      <c r="P97" s="18">
        <f t="shared" si="215"/>
        <v>7.4650236937992887</v>
      </c>
      <c r="Q97" s="18">
        <f t="shared" si="216"/>
        <v>7.1522191613615282</v>
      </c>
      <c r="S97" s="18">
        <f t="shared" si="217"/>
        <v>9.0246634963773165</v>
      </c>
      <c r="T97" s="18">
        <f t="shared" si="218"/>
        <v>5.4355044171155109</v>
      </c>
      <c r="U97" s="18">
        <f t="shared" si="219"/>
        <v>11.126379934199736</v>
      </c>
      <c r="W97" t="str">
        <f t="shared" si="256"/>
        <v>53 Skilled construction and building trades</v>
      </c>
      <c r="X97" s="18">
        <f t="shared" si="220"/>
        <v>-1.1265257454772026</v>
      </c>
      <c r="Y97" s="18">
        <f t="shared" si="220"/>
        <v>-12.217913821615522</v>
      </c>
      <c r="Z97" s="18">
        <f t="shared" si="220"/>
        <v>4.1892448643142455</v>
      </c>
      <c r="AA97" s="18">
        <f t="shared" si="220"/>
        <v>1.6399098202969808</v>
      </c>
      <c r="AB97" s="18">
        <f t="shared" si="221"/>
        <v>1.4957112392149696</v>
      </c>
      <c r="AD97" s="18">
        <f t="shared" si="222"/>
        <v>2.4826808218195273</v>
      </c>
      <c r="AE97" s="18">
        <f t="shared" si="223"/>
        <v>3.821619909571683</v>
      </c>
      <c r="AF97" s="18">
        <f t="shared" si="224"/>
        <v>5.3963216432777239</v>
      </c>
      <c r="AH97" t="str">
        <f t="shared" si="257"/>
        <v>53 Skilled construction and building trades</v>
      </c>
      <c r="AI97" s="18">
        <f t="shared" si="225"/>
        <v>0.55262633758494939</v>
      </c>
      <c r="AJ97" s="18">
        <f t="shared" si="225"/>
        <v>-17.521766405530048</v>
      </c>
      <c r="AK97" s="18">
        <f t="shared" si="225"/>
        <v>4.1816492871938227</v>
      </c>
      <c r="AL97" s="18">
        <f t="shared" si="225"/>
        <v>2.1218404753407416</v>
      </c>
      <c r="AM97" s="18">
        <f t="shared" si="226"/>
        <v>1.3981693044626375</v>
      </c>
      <c r="AO97" s="18">
        <f t="shared" si="227"/>
        <v>2.8038781697909076</v>
      </c>
      <c r="AP97" s="18">
        <f t="shared" si="228"/>
        <v>4.0423364806880357</v>
      </c>
      <c r="AQ97" s="18">
        <f t="shared" si="229"/>
        <v>5.7891231414051836</v>
      </c>
      <c r="AS97" t="str">
        <f t="shared" si="258"/>
        <v>53 Skilled construction and building trades</v>
      </c>
      <c r="AT97" s="18">
        <f t="shared" si="230"/>
        <v>-3.3607571340416365</v>
      </c>
      <c r="AU97" s="18">
        <f t="shared" si="230"/>
        <v>-9.5218295175380945</v>
      </c>
      <c r="AV97" s="18">
        <f t="shared" si="230"/>
        <v>5.7381162279631859</v>
      </c>
      <c r="AW97" s="18">
        <f t="shared" si="230"/>
        <v>2.1760144715184948</v>
      </c>
      <c r="AX97" s="18">
        <f t="shared" si="231"/>
        <v>2.4942383387702272</v>
      </c>
      <c r="AZ97" s="18">
        <f t="shared" si="232"/>
        <v>3.3498447499752615</v>
      </c>
      <c r="BA97" s="18">
        <f t="shared" si="233"/>
        <v>4.2872461337035705</v>
      </c>
      <c r="BB97" s="18">
        <f t="shared" si="234"/>
        <v>6.3450307645947168</v>
      </c>
      <c r="BD97" t="str">
        <f t="shared" si="259"/>
        <v>53 Skilled construction and building trades</v>
      </c>
      <c r="BE97" s="18">
        <f t="shared" si="235"/>
        <v>-7.623129294857689</v>
      </c>
      <c r="BF97" s="18">
        <f t="shared" si="235"/>
        <v>-2.7606887380248191</v>
      </c>
      <c r="BG97" s="18">
        <f t="shared" si="235"/>
        <v>-2.200024837204495</v>
      </c>
      <c r="BH97" s="18">
        <f t="shared" si="235"/>
        <v>-2.4110083624761081</v>
      </c>
      <c r="BI97" s="18">
        <f t="shared" si="236"/>
        <v>-2.3670315467709591</v>
      </c>
      <c r="BK97" s="18">
        <f t="shared" si="237"/>
        <v>-2.3407311419334387</v>
      </c>
      <c r="BL97" s="18">
        <f t="shared" si="238"/>
        <v>1.8556525961880066</v>
      </c>
      <c r="BM97" s="18">
        <f t="shared" si="239"/>
        <v>0.12263703684907146</v>
      </c>
      <c r="BO97" t="str">
        <f t="shared" si="260"/>
        <v>53 Skilled construction and building trades</v>
      </c>
      <c r="BP97" s="18">
        <f t="shared" si="240"/>
        <v>1.1458178151400267</v>
      </c>
      <c r="BQ97" s="18">
        <f t="shared" si="240"/>
        <v>-31.030940668847894</v>
      </c>
      <c r="BR97" s="18">
        <f t="shared" si="240"/>
        <v>5.360437033726595</v>
      </c>
      <c r="BS97" s="18">
        <f t="shared" si="240"/>
        <v>1.0061082832836687</v>
      </c>
      <c r="BT97" s="18">
        <f t="shared" si="241"/>
        <v>-6.4473141315324334E-2</v>
      </c>
      <c r="BV97" s="18">
        <f t="shared" si="242"/>
        <v>2.4371797825218255</v>
      </c>
      <c r="BW97" s="18">
        <f t="shared" si="243"/>
        <v>2.8745323291374802</v>
      </c>
      <c r="BX97" s="18">
        <f t="shared" si="244"/>
        <v>4.6054462501740279</v>
      </c>
      <c r="BZ97" t="str">
        <f t="shared" si="261"/>
        <v>53 Skilled construction and building trades</v>
      </c>
      <c r="CA97" s="18">
        <f t="shared" si="245"/>
        <v>-2.9591243358012442</v>
      </c>
      <c r="CB97" s="18">
        <f t="shared" si="245"/>
        <v>-24.024123434033061</v>
      </c>
      <c r="CC97" s="18">
        <f t="shared" si="245"/>
        <v>4.5540828850793913</v>
      </c>
      <c r="CD97" s="18">
        <f t="shared" si="245"/>
        <v>1.5905872047270675</v>
      </c>
      <c r="CE97" s="18">
        <f t="shared" si="246"/>
        <v>0.66296380437440572</v>
      </c>
      <c r="CG97" s="18">
        <f t="shared" si="247"/>
        <v>2.5689664619911845</v>
      </c>
      <c r="CH97" s="18">
        <f t="shared" si="248"/>
        <v>2.5420187334769029</v>
      </c>
      <c r="CI97" s="18">
        <f t="shared" si="249"/>
        <v>4.4455577208434072</v>
      </c>
      <c r="CK97" t="str">
        <f t="shared" si="262"/>
        <v>53 Skilled construction and building trades</v>
      </c>
      <c r="CL97" s="18">
        <f t="shared" si="250"/>
        <v>-8.5115904022089133</v>
      </c>
      <c r="CM97" s="18">
        <f t="shared" si="250"/>
        <v>-48.690087402921357</v>
      </c>
      <c r="CN97" s="18">
        <f t="shared" si="250"/>
        <v>-4.2927200331236204</v>
      </c>
      <c r="CO97" s="18">
        <f t="shared" si="250"/>
        <v>-17.470891081992679</v>
      </c>
      <c r="CP97" s="18">
        <f t="shared" si="251"/>
        <v>-16.090263668020079</v>
      </c>
      <c r="CR97" s="18">
        <f t="shared" si="252"/>
        <v>-13.293212630813811</v>
      </c>
      <c r="CS97" s="18">
        <f t="shared" si="253"/>
        <v>0.97096028750192076</v>
      </c>
      <c r="CT97" s="18">
        <f t="shared" si="254"/>
        <v>-8.2760830080353731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6.6631059122832959</v>
      </c>
      <c r="C98" s="18">
        <f t="shared" si="210"/>
        <v>10.751068767309846</v>
      </c>
      <c r="D98" s="18">
        <f t="shared" si="210"/>
        <v>8.5473125034855038</v>
      </c>
      <c r="E98" s="18">
        <f t="shared" si="210"/>
        <v>5.5058069635541607</v>
      </c>
      <c r="F98" s="18">
        <f t="shared" si="211"/>
        <v>6.7702927809146773</v>
      </c>
      <c r="H98" s="18">
        <f t="shared" si="212"/>
        <v>6.5100530039542859</v>
      </c>
      <c r="I98" s="18">
        <f t="shared" si="213"/>
        <v>4.4615592370472301</v>
      </c>
      <c r="J98" s="18">
        <f t="shared" si="214"/>
        <v>8.710668144996303</v>
      </c>
      <c r="L98" t="str">
        <f t="shared" si="255"/>
        <v>54 Textiles, printing and other skilled trades</v>
      </c>
      <c r="M98" s="18">
        <f t="shared" si="215"/>
        <v>6.5547247032776923</v>
      </c>
      <c r="N98" s="18">
        <f t="shared" si="215"/>
        <v>9.7215887590901939</v>
      </c>
      <c r="O98" s="18">
        <f t="shared" si="215"/>
        <v>10.905470391199135</v>
      </c>
      <c r="P98" s="18">
        <f t="shared" si="215"/>
        <v>7.9534882401373519</v>
      </c>
      <c r="Q98" s="18">
        <f t="shared" si="216"/>
        <v>8.9780375651193687</v>
      </c>
      <c r="S98" s="18">
        <f t="shared" si="217"/>
        <v>8.9286470228668868</v>
      </c>
      <c r="T98" s="18">
        <f t="shared" si="218"/>
        <v>5.1905741972978703</v>
      </c>
      <c r="U98" s="18">
        <f t="shared" si="219"/>
        <v>10.935618369076083</v>
      </c>
      <c r="W98" t="str">
        <f t="shared" si="256"/>
        <v>54 Textiles, printing and other skilled trades</v>
      </c>
      <c r="X98" s="18">
        <f t="shared" si="220"/>
        <v>2.0627011881586554</v>
      </c>
      <c r="Y98" s="18">
        <f t="shared" si="220"/>
        <v>-3.6536756038969553</v>
      </c>
      <c r="Z98" s="18">
        <f t="shared" si="220"/>
        <v>4.314527974946869</v>
      </c>
      <c r="AA98" s="18">
        <f t="shared" si="220"/>
        <v>2.7285569209829941</v>
      </c>
      <c r="AB98" s="18">
        <f t="shared" si="221"/>
        <v>2.8085983492938116</v>
      </c>
      <c r="AD98" s="18">
        <f t="shared" si="222"/>
        <v>3.254516484800174</v>
      </c>
      <c r="AE98" s="18">
        <f t="shared" si="223"/>
        <v>3.752154514242112</v>
      </c>
      <c r="AF98" s="18">
        <f t="shared" si="224"/>
        <v>5.8745135250218183</v>
      </c>
      <c r="AH98" t="str">
        <f t="shared" si="257"/>
        <v>54 Textiles, printing and other skilled trades</v>
      </c>
      <c r="AI98" s="18">
        <f t="shared" si="225"/>
        <v>1.8967536430857912</v>
      </c>
      <c r="AJ98" s="18">
        <f t="shared" si="225"/>
        <v>-0.83152059961034697</v>
      </c>
      <c r="AK98" s="18">
        <f t="shared" si="225"/>
        <v>0.71661508829274911</v>
      </c>
      <c r="AL98" s="18">
        <f t="shared" si="225"/>
        <v>1.2637024516956474</v>
      </c>
      <c r="AM98" s="18">
        <f t="shared" si="226"/>
        <v>0.96040410660420683</v>
      </c>
      <c r="AO98" s="18">
        <f t="shared" si="227"/>
        <v>1.0810105974413231</v>
      </c>
      <c r="AP98" s="18">
        <f t="shared" si="228"/>
        <v>3.1437709253608892</v>
      </c>
      <c r="AQ98" s="18">
        <f t="shared" si="229"/>
        <v>3.8639403266036876</v>
      </c>
      <c r="AS98" t="str">
        <f t="shared" si="258"/>
        <v>54 Textiles, printing and other skilled trades</v>
      </c>
      <c r="AT98" s="18">
        <f t="shared" si="230"/>
        <v>0.43986411077820975</v>
      </c>
      <c r="AU98" s="18">
        <f t="shared" si="230"/>
        <v>0.85421432940007147</v>
      </c>
      <c r="AV98" s="18">
        <f t="shared" si="230"/>
        <v>3.0556749334096134</v>
      </c>
      <c r="AW98" s="18">
        <f t="shared" si="230"/>
        <v>2.178941706750126</v>
      </c>
      <c r="AX98" s="18">
        <f t="shared" si="231"/>
        <v>2.3685910234353846</v>
      </c>
      <c r="AZ98" s="18">
        <f t="shared" si="232"/>
        <v>2.4703542222535901</v>
      </c>
      <c r="BA98" s="18">
        <f t="shared" si="233"/>
        <v>3.4489667563566417</v>
      </c>
      <c r="BB98" s="18">
        <f t="shared" si="234"/>
        <v>5.0873704346982462</v>
      </c>
      <c r="BD98" t="str">
        <f t="shared" si="259"/>
        <v>54 Textiles, printing and other skilled trades</v>
      </c>
      <c r="BE98" s="18">
        <f t="shared" si="235"/>
        <v>-0.48357219719167288</v>
      </c>
      <c r="BF98" s="18">
        <f t="shared" si="235"/>
        <v>-3.8558540909742089</v>
      </c>
      <c r="BG98" s="18">
        <f t="shared" si="235"/>
        <v>0.25977758567552467</v>
      </c>
      <c r="BH98" s="18">
        <f t="shared" si="235"/>
        <v>-0.84351237807598345</v>
      </c>
      <c r="BI98" s="18">
        <f t="shared" si="236"/>
        <v>-0.69171264799953169</v>
      </c>
      <c r="BK98" s="18">
        <f t="shared" si="237"/>
        <v>-0.47710469137892675</v>
      </c>
      <c r="BL98" s="18">
        <f t="shared" si="238"/>
        <v>2.1834740738932545</v>
      </c>
      <c r="BM98" s="18">
        <f t="shared" si="239"/>
        <v>1.8341725667302633</v>
      </c>
      <c r="BO98" t="str">
        <f t="shared" si="260"/>
        <v>54 Textiles, printing and other skilled trades</v>
      </c>
      <c r="BP98" s="18">
        <f t="shared" si="240"/>
        <v>-1.1179510093950462</v>
      </c>
      <c r="BQ98" s="18">
        <f t="shared" si="240"/>
        <v>-23.16169886966297</v>
      </c>
      <c r="BR98" s="18">
        <f t="shared" si="240"/>
        <v>-6.1099473409353289</v>
      </c>
      <c r="BS98" s="18">
        <f t="shared" si="240"/>
        <v>-2.8524934631795285</v>
      </c>
      <c r="BT98" s="18">
        <f t="shared" si="241"/>
        <v>-5.2810193609244109</v>
      </c>
      <c r="BV98" s="18">
        <f t="shared" si="242"/>
        <v>-3.9506788712634022</v>
      </c>
      <c r="BW98" s="18">
        <f t="shared" si="243"/>
        <v>1.5054822835555814</v>
      </c>
      <c r="BX98" s="18">
        <f t="shared" si="244"/>
        <v>-1.4969683278471591</v>
      </c>
      <c r="BZ98" t="str">
        <f t="shared" si="261"/>
        <v>54 Textiles, printing and other skilled trades</v>
      </c>
      <c r="CA98" s="18">
        <f t="shared" si="245"/>
        <v>0.26058427837976073</v>
      </c>
      <c r="CB98" s="18">
        <f t="shared" si="245"/>
        <v>-14.402387351198199</v>
      </c>
      <c r="CC98" s="18">
        <f t="shared" si="245"/>
        <v>1.270768558533697</v>
      </c>
      <c r="CD98" s="18">
        <f t="shared" si="245"/>
        <v>-1.9090272122375018</v>
      </c>
      <c r="CE98" s="18">
        <f t="shared" si="246"/>
        <v>-1.7662355025935161</v>
      </c>
      <c r="CG98" s="18">
        <f t="shared" si="247"/>
        <v>-0.86034657992257735</v>
      </c>
      <c r="CH98" s="18">
        <f t="shared" si="248"/>
        <v>1.8233414372682555</v>
      </c>
      <c r="CI98" s="18">
        <f t="shared" si="249"/>
        <v>1.1650909825041023</v>
      </c>
      <c r="CK98" t="str">
        <f t="shared" si="262"/>
        <v>54 Textiles, printing and other skilled trades</v>
      </c>
      <c r="CL98" s="18">
        <f t="shared" si="250"/>
        <v>-3.5169627215646093</v>
      </c>
      <c r="CM98" s="18">
        <f t="shared" si="250"/>
        <v>-39.451805288394738</v>
      </c>
      <c r="CN98" s="18">
        <f t="shared" si="250"/>
        <v>-7.2817351822262566</v>
      </c>
      <c r="CO98" s="18">
        <f t="shared" si="250"/>
        <v>-7.7872744871530841</v>
      </c>
      <c r="CP98" s="18">
        <f t="shared" si="251"/>
        <v>-10.026468648115861</v>
      </c>
      <c r="CR98" s="18">
        <f t="shared" si="252"/>
        <v>-7.6190683983607066</v>
      </c>
      <c r="CS98" s="18">
        <f t="shared" si="253"/>
        <v>0.99465322999865435</v>
      </c>
      <c r="CT98" s="18">
        <f t="shared" si="254"/>
        <v>-4.9814366353710726</v>
      </c>
    </row>
    <row r="99" spans="1:98" x14ac:dyDescent="0.2">
      <c r="A99" t="str">
        <f t="shared" si="209"/>
        <v>61 Caring personal service occupations</v>
      </c>
      <c r="B99" s="18">
        <f t="shared" si="210"/>
        <v>5.0286045694769133</v>
      </c>
      <c r="C99" s="18">
        <f t="shared" si="210"/>
        <v>9.2866714703373034</v>
      </c>
      <c r="D99" s="18">
        <f t="shared" si="210"/>
        <v>12.210670244657141</v>
      </c>
      <c r="E99" s="18">
        <f t="shared" si="210"/>
        <v>6.9866787808165354</v>
      </c>
      <c r="F99" s="18">
        <f t="shared" si="211"/>
        <v>8.7369607125321593</v>
      </c>
      <c r="H99" s="18">
        <f t="shared" si="212"/>
        <v>8.7004117954019513</v>
      </c>
      <c r="I99" s="18">
        <f t="shared" si="213"/>
        <v>5.4128584989744155</v>
      </c>
      <c r="J99" s="18">
        <f t="shared" si="214"/>
        <v>10.868302949728159</v>
      </c>
      <c r="L99" t="str">
        <f t="shared" si="255"/>
        <v>61 Caring personal service occupations</v>
      </c>
      <c r="M99" s="18">
        <f t="shared" si="215"/>
        <v>9.567820302697406</v>
      </c>
      <c r="N99" s="18">
        <f t="shared" si="215"/>
        <v>6.6912026889467624</v>
      </c>
      <c r="O99" s="18">
        <f t="shared" si="215"/>
        <v>9.7335767845180712</v>
      </c>
      <c r="P99" s="18">
        <f t="shared" si="215"/>
        <v>6.3979306819960113</v>
      </c>
      <c r="Q99" s="18">
        <f t="shared" si="216"/>
        <v>7.4477638033667137</v>
      </c>
      <c r="S99" s="18">
        <f t="shared" si="217"/>
        <v>7.498391542638716</v>
      </c>
      <c r="T99" s="18">
        <f t="shared" si="218"/>
        <v>5.3049679477713108</v>
      </c>
      <c r="U99" s="18">
        <f t="shared" si="219"/>
        <v>9.9158652868191801</v>
      </c>
      <c r="W99" t="str">
        <f t="shared" si="256"/>
        <v>61 Caring personal service occupations</v>
      </c>
      <c r="X99" s="18">
        <f t="shared" si="220"/>
        <v>2.0807479906340021</v>
      </c>
      <c r="Y99" s="18">
        <f t="shared" si="220"/>
        <v>7.3227160018033866</v>
      </c>
      <c r="Z99" s="18">
        <f t="shared" si="220"/>
        <v>1.4406996499401803</v>
      </c>
      <c r="AA99" s="18">
        <f t="shared" si="220"/>
        <v>0.75185904575727491</v>
      </c>
      <c r="AB99" s="18">
        <f t="shared" si="221"/>
        <v>1.3660958660116185</v>
      </c>
      <c r="AD99" s="18">
        <f t="shared" si="222"/>
        <v>0.98095126974335756</v>
      </c>
      <c r="AE99" s="18">
        <f t="shared" si="223"/>
        <v>3.6576145838290275</v>
      </c>
      <c r="AF99" s="18">
        <f t="shared" si="224"/>
        <v>4.2675955799104104</v>
      </c>
      <c r="AH99" t="str">
        <f t="shared" si="257"/>
        <v>61 Caring personal service occupations</v>
      </c>
      <c r="AI99" s="18">
        <f t="shared" si="225"/>
        <v>-0.40544867101190984</v>
      </c>
      <c r="AJ99" s="18">
        <f t="shared" si="225"/>
        <v>5.8522768603450848</v>
      </c>
      <c r="AK99" s="18">
        <f t="shared" si="225"/>
        <v>-0.81925348810464316</v>
      </c>
      <c r="AL99" s="18">
        <f t="shared" si="225"/>
        <v>-0.90695324986138637</v>
      </c>
      <c r="AM99" s="18">
        <f t="shared" si="226"/>
        <v>-0.46993097695624542</v>
      </c>
      <c r="AO99" s="18">
        <f t="shared" si="227"/>
        <v>-0.8777286157521158</v>
      </c>
      <c r="AP99" s="18">
        <f t="shared" si="228"/>
        <v>3.0447629159250145</v>
      </c>
      <c r="AQ99" s="18">
        <f t="shared" si="229"/>
        <v>2.4810397705326892</v>
      </c>
      <c r="AS99" t="str">
        <f t="shared" si="258"/>
        <v>61 Caring personal service occupations</v>
      </c>
      <c r="AT99" s="18">
        <f t="shared" si="230"/>
        <v>2.1564644080843687</v>
      </c>
      <c r="AU99" s="18">
        <f t="shared" si="230"/>
        <v>6.3566799499392923</v>
      </c>
      <c r="AV99" s="18">
        <f t="shared" si="230"/>
        <v>-0.36206735484202168</v>
      </c>
      <c r="AW99" s="18">
        <f t="shared" si="230"/>
        <v>-7.5204017601138151E-2</v>
      </c>
      <c r="AX99" s="18">
        <f t="shared" si="231"/>
        <v>0.22505733360700386</v>
      </c>
      <c r="AZ99" s="18">
        <f t="shared" si="232"/>
        <v>-0.17091677901620583</v>
      </c>
      <c r="BA99" s="18">
        <f t="shared" si="233"/>
        <v>3.1818913485060829</v>
      </c>
      <c r="BB99" s="18">
        <f t="shared" si="234"/>
        <v>3.0721480851305882</v>
      </c>
      <c r="BD99" t="str">
        <f t="shared" si="259"/>
        <v>61 Caring personal service occupations</v>
      </c>
      <c r="BE99" s="18">
        <f t="shared" si="235"/>
        <v>2.6921974580204511</v>
      </c>
      <c r="BF99" s="18">
        <f t="shared" si="235"/>
        <v>-10.82129375609645</v>
      </c>
      <c r="BG99" s="18">
        <f t="shared" si="235"/>
        <v>1.7442860846159647</v>
      </c>
      <c r="BH99" s="18">
        <f t="shared" si="235"/>
        <v>-0.36499555644636805</v>
      </c>
      <c r="BI99" s="18">
        <f t="shared" si="236"/>
        <v>-0.40313410823742402</v>
      </c>
      <c r="BK99" s="18">
        <f t="shared" si="237"/>
        <v>0.333194346771859</v>
      </c>
      <c r="BL99" s="18">
        <f t="shared" si="238"/>
        <v>2.9111699367658561</v>
      </c>
      <c r="BM99" s="18">
        <f t="shared" si="239"/>
        <v>3.1359345769541358</v>
      </c>
      <c r="BO99" t="str">
        <f t="shared" si="260"/>
        <v>61 Caring personal service occupations</v>
      </c>
      <c r="BP99" s="18">
        <f t="shared" si="240"/>
        <v>0.44407487913948884</v>
      </c>
      <c r="BQ99" s="18">
        <f t="shared" si="240"/>
        <v>-17.352771972296878</v>
      </c>
      <c r="BR99" s="18">
        <f t="shared" si="240"/>
        <v>0.36544498010264714</v>
      </c>
      <c r="BS99" s="18">
        <f t="shared" si="240"/>
        <v>-4.0513201403148962</v>
      </c>
      <c r="BT99" s="18">
        <f t="shared" si="241"/>
        <v>-3.5957428276095049</v>
      </c>
      <c r="BV99" s="18">
        <f t="shared" si="242"/>
        <v>-2.601095093572181</v>
      </c>
      <c r="BW99" s="18">
        <f t="shared" si="243"/>
        <v>2.1570755289037624</v>
      </c>
      <c r="BX99" s="18">
        <f t="shared" si="244"/>
        <v>0.33059419624474895</v>
      </c>
      <c r="BZ99" t="str">
        <f t="shared" si="261"/>
        <v>61 Caring personal service occupations</v>
      </c>
      <c r="CA99" s="18">
        <f t="shared" si="245"/>
        <v>-10.900700333689539</v>
      </c>
      <c r="CB99" s="18">
        <f t="shared" si="245"/>
        <v>-11.461661593628513</v>
      </c>
      <c r="CC99" s="18">
        <f t="shared" si="245"/>
        <v>-4.1100538263744273</v>
      </c>
      <c r="CD99" s="18">
        <f t="shared" si="245"/>
        <v>-0.44962435690630853</v>
      </c>
      <c r="CE99" s="18">
        <f t="shared" si="246"/>
        <v>-2.3265313868225501</v>
      </c>
      <c r="CG99" s="18">
        <f t="shared" si="247"/>
        <v>-1.6850354318995842</v>
      </c>
      <c r="CH99" s="18">
        <f t="shared" si="248"/>
        <v>1.3839660722994696</v>
      </c>
      <c r="CI99" s="18">
        <f t="shared" si="249"/>
        <v>2.6291163862102174E-2</v>
      </c>
      <c r="CK99" t="str">
        <f t="shared" si="262"/>
        <v>61 Caring personal service occupations</v>
      </c>
      <c r="CL99" s="18">
        <f t="shared" si="250"/>
        <v>-4.1197938255309481</v>
      </c>
      <c r="CM99" s="18">
        <f t="shared" si="250"/>
        <v>-33.909558939267583</v>
      </c>
      <c r="CN99" s="18">
        <f t="shared" si="250"/>
        <v>-7.2393999055697655E-2</v>
      </c>
      <c r="CO99" s="18">
        <f t="shared" si="250"/>
        <v>-5.4353236300849535</v>
      </c>
      <c r="CP99" s="18">
        <f t="shared" si="251"/>
        <v>-5.9213737923427772</v>
      </c>
      <c r="CR99" s="18">
        <f t="shared" si="252"/>
        <v>-3.6804478224889636</v>
      </c>
      <c r="CS99" s="18">
        <f t="shared" si="253"/>
        <v>1.3469857811701846</v>
      </c>
      <c r="CT99" s="18">
        <f t="shared" si="254"/>
        <v>-1.5421923758812128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6.3041887665663543</v>
      </c>
      <c r="C100" s="18">
        <f t="shared" si="210"/>
        <v>23.310168654995756</v>
      </c>
      <c r="D100" s="18">
        <f t="shared" si="210"/>
        <v>9.9159936228315981</v>
      </c>
      <c r="E100" s="18">
        <f t="shared" si="210"/>
        <v>7.1459556891393827</v>
      </c>
      <c r="F100" s="18">
        <f t="shared" si="211"/>
        <v>8.9566704094685043</v>
      </c>
      <c r="H100" s="18">
        <f t="shared" si="212"/>
        <v>8.0614569499529054</v>
      </c>
      <c r="I100" s="18">
        <f t="shared" si="213"/>
        <v>5.0322208405539248</v>
      </c>
      <c r="J100" s="18">
        <f t="shared" si="214"/>
        <v>10.191844682718699</v>
      </c>
      <c r="L100" t="str">
        <f t="shared" si="255"/>
        <v>62 Leisure, travel and related personal service occupations</v>
      </c>
      <c r="M100" s="18">
        <f t="shared" si="215"/>
        <v>7.551596018990181</v>
      </c>
      <c r="N100" s="18">
        <f t="shared" si="215"/>
        <v>-3.5113939820464624</v>
      </c>
      <c r="O100" s="18">
        <f t="shared" si="215"/>
        <v>8.6195392959993669</v>
      </c>
      <c r="P100" s="18">
        <f t="shared" si="215"/>
        <v>6.6705529907883365</v>
      </c>
      <c r="Q100" s="18">
        <f t="shared" si="216"/>
        <v>6.60530817697631</v>
      </c>
      <c r="S100" s="18">
        <f t="shared" si="217"/>
        <v>7.3162980961420709</v>
      </c>
      <c r="T100" s="18">
        <f t="shared" si="218"/>
        <v>5.0857795753902035</v>
      </c>
      <c r="U100" s="18">
        <f t="shared" si="219"/>
        <v>9.6614171224455259</v>
      </c>
      <c r="W100" t="str">
        <f t="shared" si="256"/>
        <v>62 Leisure, travel and related personal service occupations</v>
      </c>
      <c r="X100" s="18">
        <f t="shared" si="220"/>
        <v>3.0911428108599814</v>
      </c>
      <c r="Y100" s="18">
        <f t="shared" si="220"/>
        <v>-5.0521264659311171</v>
      </c>
      <c r="Z100" s="18">
        <f t="shared" si="220"/>
        <v>3.0108653861548262</v>
      </c>
      <c r="AA100" s="18">
        <f t="shared" si="220"/>
        <v>2.5950391158523045</v>
      </c>
      <c r="AB100" s="18">
        <f t="shared" si="221"/>
        <v>2.2286797785442181</v>
      </c>
      <c r="AD100" s="18">
        <f t="shared" si="222"/>
        <v>2.7334610288564098</v>
      </c>
      <c r="AE100" s="18">
        <f t="shared" si="223"/>
        <v>3.8368565033686686</v>
      </c>
      <c r="AF100" s="18">
        <f t="shared" si="224"/>
        <v>5.5787535459821846</v>
      </c>
      <c r="AH100" t="str">
        <f t="shared" si="257"/>
        <v>62 Leisure, travel and related personal service occupations</v>
      </c>
      <c r="AI100" s="18">
        <f t="shared" si="225"/>
        <v>5.3789014627890319</v>
      </c>
      <c r="AJ100" s="18">
        <f t="shared" si="225"/>
        <v>3.4926965304567847</v>
      </c>
      <c r="AK100" s="18">
        <f t="shared" si="225"/>
        <v>2.3137692346424821</v>
      </c>
      <c r="AL100" s="18">
        <f t="shared" si="225"/>
        <v>2.4471114782648185</v>
      </c>
      <c r="AM100" s="18">
        <f t="shared" si="226"/>
        <v>2.470435378471314</v>
      </c>
      <c r="AO100" s="18">
        <f t="shared" si="227"/>
        <v>2.4026447659381001</v>
      </c>
      <c r="AP100" s="18">
        <f t="shared" si="228"/>
        <v>3.8954664284357454</v>
      </c>
      <c r="AQ100" s="18">
        <f t="shared" si="229"/>
        <v>5.4026711957689377</v>
      </c>
      <c r="AS100" t="str">
        <f t="shared" si="258"/>
        <v>62 Leisure, travel and related personal service occupations</v>
      </c>
      <c r="AT100" s="18">
        <f t="shared" si="230"/>
        <v>5.1589665747223012</v>
      </c>
      <c r="AU100" s="18">
        <f t="shared" si="230"/>
        <v>10.450843830717726</v>
      </c>
      <c r="AV100" s="18">
        <f t="shared" si="230"/>
        <v>3.1021170704784939</v>
      </c>
      <c r="AW100" s="18">
        <f t="shared" si="230"/>
        <v>3.2092010993637787</v>
      </c>
      <c r="AX100" s="18">
        <f t="shared" si="231"/>
        <v>3.6139415319335733</v>
      </c>
      <c r="AZ100" s="18">
        <f t="shared" si="232"/>
        <v>3.1734940710223203</v>
      </c>
      <c r="BA100" s="18">
        <f t="shared" si="233"/>
        <v>4.0870138688430924</v>
      </c>
      <c r="BB100" s="18">
        <f t="shared" si="234"/>
        <v>6.0731235359354763</v>
      </c>
      <c r="BD100" t="str">
        <f t="shared" si="259"/>
        <v>62 Leisure, travel and related personal service occupations</v>
      </c>
      <c r="BE100" s="18">
        <f t="shared" si="235"/>
        <v>1.1319377278894427</v>
      </c>
      <c r="BF100" s="18">
        <f t="shared" si="235"/>
        <v>-13.356102017108862</v>
      </c>
      <c r="BG100" s="18">
        <f t="shared" si="235"/>
        <v>0.12051543825730704</v>
      </c>
      <c r="BH100" s="18">
        <f t="shared" si="235"/>
        <v>-1.7214670884203476</v>
      </c>
      <c r="BI100" s="18">
        <f t="shared" si="236"/>
        <v>-1.9249019769641884</v>
      </c>
      <c r="BK100" s="18">
        <f t="shared" si="237"/>
        <v>-1.1112693863079892</v>
      </c>
      <c r="BL100" s="18">
        <f t="shared" si="238"/>
        <v>2.3388825408036995</v>
      </c>
      <c r="BM100" s="18">
        <f t="shared" si="239"/>
        <v>1.5537247760460282</v>
      </c>
      <c r="BO100" t="str">
        <f t="shared" si="260"/>
        <v>62 Leisure, travel and related personal service occupations</v>
      </c>
      <c r="BP100" s="18">
        <f t="shared" si="240"/>
        <v>2.0388342261654202</v>
      </c>
      <c r="BQ100" s="18">
        <f t="shared" si="240"/>
        <v>-20.103561223241673</v>
      </c>
      <c r="BR100" s="18">
        <f t="shared" si="240"/>
        <v>-1.085699640847837</v>
      </c>
      <c r="BS100" s="18">
        <f t="shared" si="240"/>
        <v>-3.8254461408550933</v>
      </c>
      <c r="BT100" s="18">
        <f t="shared" si="241"/>
        <v>-4.0954879193841993</v>
      </c>
      <c r="BV100" s="18">
        <f t="shared" si="242"/>
        <v>-2.9207345920615801</v>
      </c>
      <c r="BW100" s="18">
        <f t="shared" si="243"/>
        <v>2.0005899588450893</v>
      </c>
      <c r="BX100" s="18">
        <f t="shared" si="244"/>
        <v>-8.6907003737113353E-2</v>
      </c>
      <c r="BZ100" t="str">
        <f t="shared" si="261"/>
        <v>62 Leisure, travel and related personal service occupations</v>
      </c>
      <c r="CA100" s="18">
        <f t="shared" si="245"/>
        <v>0.93585252204986258</v>
      </c>
      <c r="CB100" s="18">
        <f t="shared" si="245"/>
        <v>-8.4952285676960333</v>
      </c>
      <c r="CC100" s="18">
        <f t="shared" si="245"/>
        <v>-0.45564388308527715</v>
      </c>
      <c r="CD100" s="18">
        <f t="shared" si="245"/>
        <v>-1.9534338895415559</v>
      </c>
      <c r="CE100" s="18">
        <f t="shared" si="246"/>
        <v>-1.9120457600633745</v>
      </c>
      <c r="CG100" s="18">
        <f t="shared" si="247"/>
        <v>-1.4566914962064303</v>
      </c>
      <c r="CH100" s="18">
        <f t="shared" si="248"/>
        <v>1.9919955183975935</v>
      </c>
      <c r="CI100" s="18">
        <f t="shared" si="249"/>
        <v>0.91685208108889249</v>
      </c>
      <c r="CK100" t="str">
        <f t="shared" si="262"/>
        <v>62 Leisure, travel and related personal service occupations</v>
      </c>
      <c r="CL100" s="18">
        <f t="shared" si="250"/>
        <v>-1.7288745879254441</v>
      </c>
      <c r="CM100" s="18">
        <f t="shared" si="250"/>
        <v>-32.202983865047642</v>
      </c>
      <c r="CN100" s="18">
        <f t="shared" si="250"/>
        <v>-3.6573175968871996</v>
      </c>
      <c r="CO100" s="18">
        <f t="shared" si="250"/>
        <v>-5.535232950072122</v>
      </c>
      <c r="CP100" s="18">
        <f t="shared" si="251"/>
        <v>-6.9025733040545934</v>
      </c>
      <c r="CR100" s="18">
        <f t="shared" si="252"/>
        <v>-4.9133639614194369</v>
      </c>
      <c r="CS100" s="18">
        <f t="shared" si="253"/>
        <v>1.323487005136692</v>
      </c>
      <c r="CT100" s="18">
        <f t="shared" si="254"/>
        <v>-2.4652911782097608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-0.64811417284303952</v>
      </c>
      <c r="C101" s="18">
        <f t="shared" si="210"/>
        <v>38.027166308858028</v>
      </c>
      <c r="D101" s="18">
        <f t="shared" si="210"/>
        <v>5.1594177159953958</v>
      </c>
      <c r="E101" s="18">
        <f t="shared" si="210"/>
        <v>6.7547134119853913</v>
      </c>
      <c r="F101" s="18">
        <f t="shared" si="211"/>
        <v>7.97351794476584</v>
      </c>
      <c r="H101" s="18">
        <f t="shared" si="212"/>
        <v>6.2202771457489536</v>
      </c>
      <c r="I101" s="18">
        <f t="shared" si="213"/>
        <v>4.5635355517353648</v>
      </c>
      <c r="J101" s="18">
        <f t="shared" si="214"/>
        <v>8.5543251494381689</v>
      </c>
      <c r="L101" t="str">
        <f t="shared" si="255"/>
        <v>63 Community and civil enforcement occupations</v>
      </c>
      <c r="M101" s="18">
        <f t="shared" si="215"/>
        <v>1.947670426008985</v>
      </c>
      <c r="N101" s="18">
        <f t="shared" si="215"/>
        <v>51.352470332110236</v>
      </c>
      <c r="O101" s="18">
        <f t="shared" si="215"/>
        <v>2.9555089860813233</v>
      </c>
      <c r="P101" s="18">
        <f t="shared" si="215"/>
        <v>6.8680968014800614</v>
      </c>
      <c r="Q101" s="18">
        <f t="shared" si="216"/>
        <v>7.9524214869504339</v>
      </c>
      <c r="S101" s="18">
        <f t="shared" si="217"/>
        <v>5.5476528796627234</v>
      </c>
      <c r="T101" s="18">
        <f t="shared" si="218"/>
        <v>4.1070734068659798</v>
      </c>
      <c r="U101" s="18">
        <f t="shared" si="219"/>
        <v>7.7799899444922938</v>
      </c>
      <c r="W101" t="str">
        <f t="shared" si="256"/>
        <v>63 Community and civil enforcement occupations</v>
      </c>
      <c r="X101" s="18">
        <f t="shared" si="220"/>
        <v>1.3513500364042752</v>
      </c>
      <c r="Y101" s="18">
        <f t="shared" si="220"/>
        <v>16.592595550907106</v>
      </c>
      <c r="Z101" s="18">
        <f t="shared" si="220"/>
        <v>0.51496351164816989</v>
      </c>
      <c r="AA101" s="18">
        <f t="shared" si="220"/>
        <v>0.92610190463648934</v>
      </c>
      <c r="AB101" s="18">
        <f t="shared" si="221"/>
        <v>1.7106015238696815</v>
      </c>
      <c r="AD101" s="18">
        <f t="shared" si="222"/>
        <v>0.78886925832877264</v>
      </c>
      <c r="AE101" s="18">
        <f t="shared" si="223"/>
        <v>3.6947549752679665</v>
      </c>
      <c r="AF101" s="18">
        <f t="shared" si="224"/>
        <v>4.1803309224685004</v>
      </c>
      <c r="AH101" t="str">
        <f t="shared" si="257"/>
        <v>63 Community and civil enforcement occupations</v>
      </c>
      <c r="AI101" s="18">
        <f t="shared" si="225"/>
        <v>-0.81793714670385098</v>
      </c>
      <c r="AJ101" s="18">
        <f t="shared" si="225"/>
        <v>39.093340522291122</v>
      </c>
      <c r="AK101" s="18">
        <f t="shared" si="225"/>
        <v>-3.5186711641317925</v>
      </c>
      <c r="AL101" s="18">
        <f t="shared" si="225"/>
        <v>0.77447946576916227</v>
      </c>
      <c r="AM101" s="18">
        <f t="shared" si="226"/>
        <v>1.4353360124988335</v>
      </c>
      <c r="AO101" s="18">
        <f t="shared" si="227"/>
        <v>-0.6773874690449766</v>
      </c>
      <c r="AP101" s="18">
        <f t="shared" si="228"/>
        <v>3.0061650899303238</v>
      </c>
      <c r="AQ101" s="18">
        <f t="shared" si="229"/>
        <v>2.5664124393752319</v>
      </c>
      <c r="AS101" t="str">
        <f t="shared" si="258"/>
        <v>63 Community and civil enforcement occupations</v>
      </c>
      <c r="AT101" s="18">
        <f t="shared" si="230"/>
        <v>-3.3366916363541832</v>
      </c>
      <c r="AU101" s="18">
        <f t="shared" si="230"/>
        <v>31.183311715023464</v>
      </c>
      <c r="AV101" s="18">
        <f t="shared" si="230"/>
        <v>-5.6469498829924358</v>
      </c>
      <c r="AW101" s="18">
        <f t="shared" si="230"/>
        <v>-0.69330685468285136</v>
      </c>
      <c r="AX101" s="18">
        <f t="shared" si="231"/>
        <v>-0.55333585902034299</v>
      </c>
      <c r="AZ101" s="18">
        <f t="shared" si="232"/>
        <v>-2.3727637563469628</v>
      </c>
      <c r="BA101" s="18">
        <f t="shared" si="233"/>
        <v>2.6315667890028704</v>
      </c>
      <c r="BB101" s="18">
        <f t="shared" si="234"/>
        <v>1.07500268590488</v>
      </c>
      <c r="BD101" t="str">
        <f t="shared" si="259"/>
        <v>63 Community and civil enforcement occupations</v>
      </c>
      <c r="BE101" s="18">
        <f t="shared" si="235"/>
        <v>-9.8275423716931201</v>
      </c>
      <c r="BF101" s="18">
        <f t="shared" si="235"/>
        <v>57.992769194792658</v>
      </c>
      <c r="BG101" s="18">
        <f t="shared" si="235"/>
        <v>-11.196050573513716</v>
      </c>
      <c r="BH101" s="18">
        <f t="shared" si="235"/>
        <v>-3.3274824120944624</v>
      </c>
      <c r="BI101" s="18">
        <f t="shared" si="236"/>
        <v>-2.9234560541926302</v>
      </c>
      <c r="BK101" s="18">
        <f t="shared" si="237"/>
        <v>-6.0249036854042481</v>
      </c>
      <c r="BL101" s="18">
        <f t="shared" si="238"/>
        <v>1.2177897413468974</v>
      </c>
      <c r="BM101" s="18">
        <f t="shared" si="239"/>
        <v>-3.4257484350653788</v>
      </c>
      <c r="BO101" t="str">
        <f t="shared" si="260"/>
        <v>63 Community and civil enforcement occupations</v>
      </c>
      <c r="BP101" s="18">
        <f t="shared" si="240"/>
        <v>-1.6249592505996557</v>
      </c>
      <c r="BQ101" s="18">
        <f t="shared" si="240"/>
        <v>11.061819641382776</v>
      </c>
      <c r="BR101" s="18">
        <f t="shared" si="240"/>
        <v>-6.2509911943118057</v>
      </c>
      <c r="BS101" s="18">
        <f t="shared" si="240"/>
        <v>-2.7124365435084008</v>
      </c>
      <c r="BT101" s="18">
        <f t="shared" si="241"/>
        <v>-3.0331657241042587</v>
      </c>
      <c r="BV101" s="18">
        <f t="shared" si="242"/>
        <v>-3.9065514514502464</v>
      </c>
      <c r="BW101" s="18">
        <f t="shared" si="243"/>
        <v>1.5264412961129237</v>
      </c>
      <c r="BX101" s="18">
        <f t="shared" si="244"/>
        <v>-1.4341948358570167</v>
      </c>
      <c r="BZ101" t="str">
        <f t="shared" si="261"/>
        <v>63 Community and civil enforcement occupations</v>
      </c>
      <c r="CA101" s="18">
        <f t="shared" si="245"/>
        <v>-2.624084471056376</v>
      </c>
      <c r="CB101" s="18">
        <f t="shared" si="245"/>
        <v>23.913783242915688</v>
      </c>
      <c r="CC101" s="18">
        <f t="shared" si="245"/>
        <v>-3.5989291119395639</v>
      </c>
      <c r="CD101" s="18">
        <f t="shared" si="245"/>
        <v>-1.1826199614396349</v>
      </c>
      <c r="CE101" s="18">
        <f t="shared" si="246"/>
        <v>-0.54734278261284741</v>
      </c>
      <c r="CG101" s="18">
        <f t="shared" si="247"/>
        <v>-1.9947119227063603</v>
      </c>
      <c r="CH101" s="18">
        <f t="shared" si="248"/>
        <v>1.8061663533875727</v>
      </c>
      <c r="CI101" s="18">
        <f t="shared" si="249"/>
        <v>0.30779704170076361</v>
      </c>
      <c r="CK101" t="str">
        <f t="shared" si="262"/>
        <v>63 Community and civil enforcement occupations</v>
      </c>
      <c r="CL101" s="18">
        <f t="shared" si="250"/>
        <v>-10.89945152038162</v>
      </c>
      <c r="CM101" s="18">
        <f t="shared" si="250"/>
        <v>-4.3572099902589034E-2</v>
      </c>
      <c r="CN101" s="18">
        <f t="shared" si="250"/>
        <v>-13.555097285905504</v>
      </c>
      <c r="CO101" s="18">
        <f t="shared" si="250"/>
        <v>-8.1606928801443388</v>
      </c>
      <c r="CP101" s="18">
        <f t="shared" si="251"/>
        <v>-9.4033573294365347</v>
      </c>
      <c r="CR101" s="18">
        <f t="shared" si="252"/>
        <v>-9.9952294718876562</v>
      </c>
      <c r="CS101" s="18">
        <f t="shared" si="253"/>
        <v>0.65960347160236577</v>
      </c>
      <c r="CT101" s="18">
        <f t="shared" si="254"/>
        <v>-7.5168829310344414</v>
      </c>
    </row>
    <row r="102" spans="1:98" x14ac:dyDescent="0.2">
      <c r="A102" t="str">
        <f t="shared" si="209"/>
        <v>71 Sales occupations</v>
      </c>
      <c r="B102" s="18">
        <f t="shared" si="210"/>
        <v>4.4498614100350276</v>
      </c>
      <c r="C102" s="18">
        <f t="shared" si="210"/>
        <v>-4.0292131974599021</v>
      </c>
      <c r="D102" s="18">
        <f t="shared" si="210"/>
        <v>7.0239666245088372</v>
      </c>
      <c r="E102" s="18">
        <f t="shared" si="210"/>
        <v>5.7166853630290504</v>
      </c>
      <c r="F102" s="18">
        <f t="shared" si="211"/>
        <v>5.4839120787664619</v>
      </c>
      <c r="H102" s="18">
        <f t="shared" si="212"/>
        <v>6.150661833451343</v>
      </c>
      <c r="I102" s="18">
        <f t="shared" si="213"/>
        <v>3.9180964109141847</v>
      </c>
      <c r="J102" s="18">
        <f t="shared" si="214"/>
        <v>8.1255814573235838</v>
      </c>
      <c r="L102" t="str">
        <f t="shared" si="255"/>
        <v>71 Sales occupations</v>
      </c>
      <c r="M102" s="18">
        <f t="shared" si="215"/>
        <v>5.4839064465617815</v>
      </c>
      <c r="N102" s="18">
        <f t="shared" si="215"/>
        <v>11.763888370191378</v>
      </c>
      <c r="O102" s="18">
        <f t="shared" si="215"/>
        <v>7.7297299983010381</v>
      </c>
      <c r="P102" s="18">
        <f t="shared" si="215"/>
        <v>7.1579877636471334</v>
      </c>
      <c r="Q102" s="18">
        <f t="shared" si="216"/>
        <v>7.6190251080340721</v>
      </c>
      <c r="S102" s="18">
        <f t="shared" si="217"/>
        <v>7.3482305613490118</v>
      </c>
      <c r="T102" s="18">
        <f t="shared" si="218"/>
        <v>4.32013759240093</v>
      </c>
      <c r="U102" s="18">
        <f t="shared" si="219"/>
        <v>9.2749191292847541</v>
      </c>
      <c r="W102" t="str">
        <f t="shared" si="256"/>
        <v>71 Sales occupations</v>
      </c>
      <c r="X102" s="18">
        <f t="shared" si="220"/>
        <v>-0.55661108820717065</v>
      </c>
      <c r="Y102" s="18">
        <f t="shared" si="220"/>
        <v>7.9476997842853336</v>
      </c>
      <c r="Z102" s="18">
        <f t="shared" si="220"/>
        <v>0.2174052435672591</v>
      </c>
      <c r="AA102" s="18">
        <f t="shared" si="220"/>
        <v>1.0454451558969291</v>
      </c>
      <c r="AB102" s="18">
        <f t="shared" si="221"/>
        <v>1.2030348355080989</v>
      </c>
      <c r="AD102" s="18">
        <f t="shared" si="222"/>
        <v>0.76867444916974836</v>
      </c>
      <c r="AE102" s="18">
        <f t="shared" si="223"/>
        <v>3.0859114162218093</v>
      </c>
      <c r="AF102" s="18">
        <f t="shared" si="224"/>
        <v>3.5979538495126917</v>
      </c>
      <c r="AH102" t="str">
        <f t="shared" si="257"/>
        <v>71 Sales occupations</v>
      </c>
      <c r="AI102" s="18">
        <f t="shared" si="225"/>
        <v>-1.5038874390472912</v>
      </c>
      <c r="AJ102" s="18">
        <f t="shared" si="225"/>
        <v>12.353272650871205</v>
      </c>
      <c r="AK102" s="18">
        <f t="shared" si="225"/>
        <v>-1.1678577383513966</v>
      </c>
      <c r="AL102" s="18">
        <f t="shared" si="225"/>
        <v>0.72248715976608313</v>
      </c>
      <c r="AM102" s="18">
        <f t="shared" si="226"/>
        <v>0.81411085391625004</v>
      </c>
      <c r="AO102" s="18">
        <f t="shared" si="227"/>
        <v>8.8388602530153904E-2</v>
      </c>
      <c r="AP102" s="18">
        <f t="shared" si="228"/>
        <v>2.9084027397978662</v>
      </c>
      <c r="AQ102" s="18">
        <f t="shared" si="229"/>
        <v>2.9676981497310129</v>
      </c>
      <c r="AS102" t="str">
        <f t="shared" si="258"/>
        <v>71 Sales occupations</v>
      </c>
      <c r="AT102" s="18">
        <f t="shared" si="230"/>
        <v>-2.9810166703026719</v>
      </c>
      <c r="AU102" s="18">
        <f t="shared" si="230"/>
        <v>6.3621126255823279</v>
      </c>
      <c r="AV102" s="18">
        <f t="shared" si="230"/>
        <v>-1.4319902295741316</v>
      </c>
      <c r="AW102" s="18">
        <f t="shared" si="230"/>
        <v>0.68176227029919101</v>
      </c>
      <c r="AX102" s="18">
        <f t="shared" si="231"/>
        <v>0.36006551833083211</v>
      </c>
      <c r="AZ102" s="18">
        <f t="shared" si="232"/>
        <v>-2.7810996504640251E-2</v>
      </c>
      <c r="BA102" s="18">
        <f t="shared" si="233"/>
        <v>2.5451547892413995</v>
      </c>
      <c r="BB102" s="18">
        <f t="shared" si="234"/>
        <v>2.5256051510879951</v>
      </c>
      <c r="BD102" t="str">
        <f t="shared" si="259"/>
        <v>71 Sales occupations</v>
      </c>
      <c r="BE102" s="18">
        <f t="shared" si="235"/>
        <v>-3.3761700386197746</v>
      </c>
      <c r="BF102" s="18">
        <f t="shared" si="235"/>
        <v>2.9420430400916908</v>
      </c>
      <c r="BG102" s="18">
        <f t="shared" si="235"/>
        <v>-2.882494550713488</v>
      </c>
      <c r="BH102" s="18">
        <f t="shared" si="235"/>
        <v>-2.2584177547240625</v>
      </c>
      <c r="BI102" s="18">
        <f t="shared" si="236"/>
        <v>-2.1373150759320336</v>
      </c>
      <c r="BK102" s="18">
        <f t="shared" si="237"/>
        <v>-2.4668876761534064</v>
      </c>
      <c r="BL102" s="18">
        <f t="shared" si="238"/>
        <v>2.0253972029161238</v>
      </c>
      <c r="BM102" s="18">
        <f t="shared" si="239"/>
        <v>0.25163419592191261</v>
      </c>
      <c r="BO102" t="str">
        <f t="shared" si="260"/>
        <v>71 Sales occupations</v>
      </c>
      <c r="BP102" s="18">
        <f t="shared" si="240"/>
        <v>-3.5052761092155271</v>
      </c>
      <c r="BQ102" s="18">
        <f t="shared" si="240"/>
        <v>-15.336172506344559</v>
      </c>
      <c r="BR102" s="18">
        <f t="shared" si="240"/>
        <v>-3.8553577547645879</v>
      </c>
      <c r="BS102" s="18">
        <f t="shared" si="240"/>
        <v>-4.0190427887825226</v>
      </c>
      <c r="BT102" s="18">
        <f t="shared" si="241"/>
        <v>-4.7179962667490249</v>
      </c>
      <c r="BV102" s="18">
        <f t="shared" si="242"/>
        <v>-3.9645120977503279</v>
      </c>
      <c r="BW102" s="18">
        <f t="shared" si="243"/>
        <v>1.7509660059921828</v>
      </c>
      <c r="BX102" s="18">
        <f t="shared" si="244"/>
        <v>-1.1359429524048337</v>
      </c>
      <c r="BZ102" t="str">
        <f t="shared" si="261"/>
        <v>71 Sales occupations</v>
      </c>
      <c r="CA102" s="18">
        <f t="shared" si="245"/>
        <v>-4.4036756492054074</v>
      </c>
      <c r="CB102" s="18">
        <f t="shared" si="245"/>
        <v>-3.4802665818379319</v>
      </c>
      <c r="CC102" s="18">
        <f t="shared" si="245"/>
        <v>-5.1459334225401054</v>
      </c>
      <c r="CD102" s="18">
        <f t="shared" si="245"/>
        <v>-12.090810252482331</v>
      </c>
      <c r="CE102" s="18">
        <f t="shared" si="246"/>
        <v>-9.4496952674664847</v>
      </c>
      <c r="CG102" s="18">
        <f t="shared" si="247"/>
        <v>-9.8342700296904617</v>
      </c>
      <c r="CH102" s="18">
        <f t="shared" si="248"/>
        <v>1.1801340568162955</v>
      </c>
      <c r="CI102" s="18">
        <f t="shared" si="249"/>
        <v>-5.8622474391459845</v>
      </c>
      <c r="CK102" t="str">
        <f t="shared" si="262"/>
        <v>71 Sales occupations</v>
      </c>
      <c r="CL102" s="18">
        <f t="shared" si="250"/>
        <v>-7.8117307779280161</v>
      </c>
      <c r="CM102" s="18">
        <f t="shared" si="250"/>
        <v>-36.716536195586578</v>
      </c>
      <c r="CN102" s="18">
        <f t="shared" si="250"/>
        <v>-8.2538386938893602</v>
      </c>
      <c r="CO102" s="18">
        <f t="shared" si="250"/>
        <v>-12.796699048735361</v>
      </c>
      <c r="CP102" s="18">
        <f t="shared" si="251"/>
        <v>-13.159475549107459</v>
      </c>
      <c r="CR102" s="18">
        <f t="shared" si="252"/>
        <v>-11.307972300006741</v>
      </c>
      <c r="CS102" s="18">
        <f t="shared" si="253"/>
        <v>0.75770056795976259</v>
      </c>
      <c r="CT102" s="18">
        <f t="shared" si="254"/>
        <v>-8.0238918098941898</v>
      </c>
    </row>
    <row r="103" spans="1:98" x14ac:dyDescent="0.2">
      <c r="A103" t="str">
        <f t="shared" si="209"/>
        <v>72 Customer service occupations</v>
      </c>
      <c r="B103" s="18">
        <f t="shared" si="210"/>
        <v>6.526798699884373</v>
      </c>
      <c r="C103" s="18">
        <f t="shared" si="210"/>
        <v>21.45821807581083</v>
      </c>
      <c r="D103" s="18">
        <f t="shared" si="210"/>
        <v>13.097784098892129</v>
      </c>
      <c r="E103" s="18">
        <f t="shared" si="210"/>
        <v>6.7654327166814188</v>
      </c>
      <c r="F103" s="18">
        <f t="shared" si="211"/>
        <v>9.5847829884471825</v>
      </c>
      <c r="H103" s="18">
        <f t="shared" si="212"/>
        <v>8.8358086395173387</v>
      </c>
      <c r="I103" s="18">
        <f t="shared" si="213"/>
        <v>5.192298421670194</v>
      </c>
      <c r="J103" s="18">
        <f t="shared" si="214"/>
        <v>10.864648861693604</v>
      </c>
      <c r="L103" t="str">
        <f t="shared" si="255"/>
        <v>72 Customer service occupations</v>
      </c>
      <c r="M103" s="18">
        <f t="shared" si="215"/>
        <v>7.9755876691315786</v>
      </c>
      <c r="N103" s="18">
        <f t="shared" si="215"/>
        <v>14.238571759385522</v>
      </c>
      <c r="O103" s="18">
        <f t="shared" si="215"/>
        <v>12.371893235741261</v>
      </c>
      <c r="P103" s="18">
        <f t="shared" si="215"/>
        <v>5.9351011833458367</v>
      </c>
      <c r="Q103" s="18">
        <f t="shared" si="216"/>
        <v>8.4160941134869169</v>
      </c>
      <c r="S103" s="18">
        <f t="shared" si="217"/>
        <v>8.038651902525995</v>
      </c>
      <c r="T103" s="18">
        <f t="shared" si="218"/>
        <v>5.0640235001595313</v>
      </c>
      <c r="U103" s="18">
        <f t="shared" si="219"/>
        <v>10.190804740074366</v>
      </c>
      <c r="W103" t="str">
        <f t="shared" si="256"/>
        <v>72 Customer service occupations</v>
      </c>
      <c r="X103" s="18">
        <f t="shared" si="220"/>
        <v>2.1125385932534213</v>
      </c>
      <c r="Y103" s="18">
        <f t="shared" si="220"/>
        <v>11.847566919973506</v>
      </c>
      <c r="Z103" s="18">
        <f t="shared" si="220"/>
        <v>4.5773937462726622</v>
      </c>
      <c r="AA103" s="18">
        <f t="shared" si="220"/>
        <v>1.4682920852114645</v>
      </c>
      <c r="AB103" s="18">
        <f t="shared" si="221"/>
        <v>3.0552081371377326</v>
      </c>
      <c r="AD103" s="18">
        <f t="shared" si="222"/>
        <v>2.4942507456258145</v>
      </c>
      <c r="AE103" s="18">
        <f t="shared" si="223"/>
        <v>3.4939056300312687</v>
      </c>
      <c r="AF103" s="18">
        <f t="shared" si="224"/>
        <v>5.140174344848103</v>
      </c>
      <c r="AH103" t="str">
        <f t="shared" si="257"/>
        <v>72 Customer service occupations</v>
      </c>
      <c r="AI103" s="18">
        <f t="shared" si="225"/>
        <v>3.7070937968598283</v>
      </c>
      <c r="AJ103" s="18">
        <f t="shared" si="225"/>
        <v>17.783425792363449</v>
      </c>
      <c r="AK103" s="18">
        <f t="shared" si="225"/>
        <v>5.443084684322419</v>
      </c>
      <c r="AL103" s="18">
        <f t="shared" si="225"/>
        <v>1.9062430345042403</v>
      </c>
      <c r="AM103" s="18">
        <f t="shared" si="226"/>
        <v>3.9349024198218618</v>
      </c>
      <c r="AO103" s="18">
        <f t="shared" si="227"/>
        <v>3.0718081318965584</v>
      </c>
      <c r="AP103" s="18">
        <f t="shared" si="228"/>
        <v>3.8914386981905968</v>
      </c>
      <c r="AQ103" s="18">
        <f t="shared" si="229"/>
        <v>5.8533095394799117</v>
      </c>
      <c r="AS103" t="str">
        <f t="shared" si="258"/>
        <v>72 Customer service occupations</v>
      </c>
      <c r="AT103" s="18">
        <f t="shared" si="230"/>
        <v>2.0881861363287735</v>
      </c>
      <c r="AU103" s="18">
        <f t="shared" si="230"/>
        <v>4.1575977537914977</v>
      </c>
      <c r="AV103" s="18">
        <f t="shared" si="230"/>
        <v>4.6264651173392179</v>
      </c>
      <c r="AW103" s="18">
        <f t="shared" si="230"/>
        <v>0.51344849704901829</v>
      </c>
      <c r="AX103" s="18">
        <f t="shared" si="231"/>
        <v>2.0078932445014575</v>
      </c>
      <c r="AZ103" s="18">
        <f t="shared" si="232"/>
        <v>1.8661673590882</v>
      </c>
      <c r="BA103" s="18">
        <f t="shared" si="233"/>
        <v>3.2021250651674382</v>
      </c>
      <c r="BB103" s="18">
        <f t="shared" si="234"/>
        <v>4.4595800202989366</v>
      </c>
      <c r="BD103" t="str">
        <f t="shared" si="259"/>
        <v>72 Customer service occupations</v>
      </c>
      <c r="BE103" s="18">
        <f t="shared" si="235"/>
        <v>1.3065151949275267</v>
      </c>
      <c r="BF103" s="18">
        <f t="shared" si="235"/>
        <v>-2.307158785675123</v>
      </c>
      <c r="BG103" s="18">
        <f t="shared" si="235"/>
        <v>2.8327835506079424</v>
      </c>
      <c r="BH103" s="18">
        <f t="shared" si="235"/>
        <v>-0.97397423101108771</v>
      </c>
      <c r="BI103" s="18">
        <f t="shared" si="236"/>
        <v>0.11540009978294741</v>
      </c>
      <c r="BK103" s="18">
        <f t="shared" si="237"/>
        <v>0.27902370301340351</v>
      </c>
      <c r="BL103" s="18">
        <f t="shared" si="238"/>
        <v>2.5073109571733587</v>
      </c>
      <c r="BM103" s="18">
        <f t="shared" si="239"/>
        <v>2.7057742396298545</v>
      </c>
      <c r="BO103" t="str">
        <f t="shared" si="260"/>
        <v>72 Customer service occupations</v>
      </c>
      <c r="BP103" s="18">
        <f t="shared" si="240"/>
        <v>2.3185507696249053</v>
      </c>
      <c r="BQ103" s="18">
        <f t="shared" si="240"/>
        <v>-14.438184855308389</v>
      </c>
      <c r="BR103" s="18">
        <f t="shared" si="240"/>
        <v>4.578265189509767</v>
      </c>
      <c r="BS103" s="18">
        <f t="shared" si="240"/>
        <v>-2.9262188945707424</v>
      </c>
      <c r="BT103" s="18">
        <f t="shared" si="241"/>
        <v>-1.4216230263116025</v>
      </c>
      <c r="BV103" s="18">
        <f t="shared" si="242"/>
        <v>-0.48655178505299101</v>
      </c>
      <c r="BW103" s="18">
        <f t="shared" si="243"/>
        <v>2.568410089380202</v>
      </c>
      <c r="BX103" s="18">
        <f t="shared" si="244"/>
        <v>2.2309823338743984</v>
      </c>
      <c r="BZ103" t="str">
        <f t="shared" si="261"/>
        <v>72 Customer service occupations</v>
      </c>
      <c r="CA103" s="18">
        <f t="shared" si="245"/>
        <v>-2.8016507674269553</v>
      </c>
      <c r="CB103" s="18">
        <f t="shared" si="245"/>
        <v>-0.20718183203610741</v>
      </c>
      <c r="CC103" s="18">
        <f t="shared" si="245"/>
        <v>-2.0740920733608448E-2</v>
      </c>
      <c r="CD103" s="18">
        <f t="shared" si="245"/>
        <v>-2.3460747009653393</v>
      </c>
      <c r="CE103" s="18">
        <f t="shared" si="246"/>
        <v>-1.4919733667884572</v>
      </c>
      <c r="CG103" s="18">
        <f t="shared" si="247"/>
        <v>-1.5770356350423675</v>
      </c>
      <c r="CH103" s="18">
        <f t="shared" si="248"/>
        <v>1.5802083302063119</v>
      </c>
      <c r="CI103" s="18">
        <f t="shared" si="249"/>
        <v>0.34481468277625105</v>
      </c>
      <c r="CK103" t="str">
        <f t="shared" si="262"/>
        <v>72 Customer service occupations</v>
      </c>
      <c r="CL103" s="18">
        <f t="shared" si="250"/>
        <v>1.2182908656283464</v>
      </c>
      <c r="CM103" s="18">
        <f t="shared" si="250"/>
        <v>-27.894273902878318</v>
      </c>
      <c r="CN103" s="18">
        <f t="shared" si="250"/>
        <v>6.8307013348150258</v>
      </c>
      <c r="CO103" s="18">
        <f t="shared" si="250"/>
        <v>-1.1585330251600801</v>
      </c>
      <c r="CP103" s="18">
        <f t="shared" si="251"/>
        <v>-0.7049443535856792</v>
      </c>
      <c r="CR103" s="18">
        <f t="shared" si="252"/>
        <v>1.4358520233412664</v>
      </c>
      <c r="CS103" s="18">
        <f t="shared" si="253"/>
        <v>2.2827513224914497</v>
      </c>
      <c r="CT103" s="18">
        <f t="shared" si="254"/>
        <v>3.3586819482573693</v>
      </c>
    </row>
    <row r="104" spans="1:98" x14ac:dyDescent="0.2">
      <c r="A104" t="str">
        <f t="shared" si="209"/>
        <v>81 Process, plant and machine operatives</v>
      </c>
      <c r="B104" s="18">
        <f t="shared" si="210"/>
        <v>4.8279120887164018</v>
      </c>
      <c r="C104" s="18">
        <f t="shared" si="210"/>
        <v>10.179437794144697</v>
      </c>
      <c r="D104" s="18">
        <f t="shared" si="210"/>
        <v>14.903808151122689</v>
      </c>
      <c r="E104" s="18">
        <f t="shared" si="210"/>
        <v>8.7958087651786254</v>
      </c>
      <c r="F104" s="18">
        <f t="shared" si="211"/>
        <v>10.756288681491789</v>
      </c>
      <c r="H104" s="18">
        <f t="shared" si="212"/>
        <v>10.794852615479611</v>
      </c>
      <c r="I104" s="18">
        <f t="shared" si="213"/>
        <v>5.7407196537684335</v>
      </c>
      <c r="J104" s="18">
        <f t="shared" si="214"/>
        <v>12.642266104062472</v>
      </c>
      <c r="L104" t="str">
        <f t="shared" si="255"/>
        <v>81 Process, plant and machine operatives</v>
      </c>
      <c r="M104" s="18">
        <f t="shared" si="215"/>
        <v>9.877535608977194</v>
      </c>
      <c r="N104" s="18">
        <f t="shared" si="215"/>
        <v>11.906073196936262</v>
      </c>
      <c r="O104" s="18">
        <f t="shared" si="215"/>
        <v>13.885077632265453</v>
      </c>
      <c r="P104" s="18">
        <f t="shared" si="215"/>
        <v>8.4741487964736351</v>
      </c>
      <c r="Q104" s="18">
        <f t="shared" si="216"/>
        <v>10.351474944302531</v>
      </c>
      <c r="S104" s="18">
        <f t="shared" si="217"/>
        <v>10.248606276330863</v>
      </c>
      <c r="T104" s="18">
        <f t="shared" si="218"/>
        <v>5.9252014868760527</v>
      </c>
      <c r="U104" s="18">
        <f t="shared" si="219"/>
        <v>12.293140169420425</v>
      </c>
      <c r="W104" t="str">
        <f t="shared" si="256"/>
        <v>81 Process, plant and machine operatives</v>
      </c>
      <c r="X104" s="18">
        <f t="shared" si="220"/>
        <v>-2.4136960467348589</v>
      </c>
      <c r="Y104" s="18">
        <f t="shared" si="220"/>
        <v>4.1426398207530024</v>
      </c>
      <c r="Z104" s="18">
        <f t="shared" si="220"/>
        <v>7.6057536321119112</v>
      </c>
      <c r="AA104" s="18">
        <f t="shared" si="220"/>
        <v>4.7426598378423446</v>
      </c>
      <c r="AB104" s="18">
        <f t="shared" si="221"/>
        <v>5.5911760459526505</v>
      </c>
      <c r="AD104" s="18">
        <f t="shared" si="222"/>
        <v>5.6884584187190113</v>
      </c>
      <c r="AE104" s="18">
        <f t="shared" si="223"/>
        <v>4.3171548591548703</v>
      </c>
      <c r="AF104" s="18">
        <f t="shared" si="224"/>
        <v>8.0135780699350114</v>
      </c>
      <c r="AH104" t="str">
        <f t="shared" si="257"/>
        <v>81 Process, plant and machine operatives</v>
      </c>
      <c r="AI104" s="18">
        <f t="shared" si="225"/>
        <v>-1.6961949610627913</v>
      </c>
      <c r="AJ104" s="18">
        <f t="shared" si="225"/>
        <v>15.158895694912932</v>
      </c>
      <c r="AK104" s="18">
        <f t="shared" si="225"/>
        <v>7.5671105670302774</v>
      </c>
      <c r="AL104" s="18">
        <f t="shared" si="225"/>
        <v>4.9751532874894755</v>
      </c>
      <c r="AM104" s="18">
        <f t="shared" si="226"/>
        <v>6.3922543585006153</v>
      </c>
      <c r="AO104" s="18">
        <f t="shared" si="227"/>
        <v>5.8321240790255136</v>
      </c>
      <c r="AP104" s="18">
        <f t="shared" si="228"/>
        <v>4.3076914928982246</v>
      </c>
      <c r="AQ104" s="18">
        <f t="shared" si="229"/>
        <v>8.1140622814807948</v>
      </c>
      <c r="AS104" t="str">
        <f t="shared" si="258"/>
        <v>81 Process, plant and machine operatives</v>
      </c>
      <c r="AT104" s="18">
        <f t="shared" si="230"/>
        <v>0.47194833081840581</v>
      </c>
      <c r="AU104" s="18">
        <f t="shared" si="230"/>
        <v>11.049440826217506</v>
      </c>
      <c r="AV104" s="18">
        <f t="shared" si="230"/>
        <v>6.8954073504815527</v>
      </c>
      <c r="AW104" s="18">
        <f t="shared" si="230"/>
        <v>2.8855131887007612</v>
      </c>
      <c r="AX104" s="18">
        <f t="shared" si="231"/>
        <v>4.620277627935665</v>
      </c>
      <c r="AZ104" s="18">
        <f t="shared" si="232"/>
        <v>4.2051462949223462</v>
      </c>
      <c r="BA104" s="18">
        <f t="shared" si="233"/>
        <v>4.1029355169679871</v>
      </c>
      <c r="BB104" s="18">
        <f t="shared" si="234"/>
        <v>6.8004256194149182</v>
      </c>
      <c r="BD104" t="str">
        <f t="shared" si="259"/>
        <v>81 Process, plant and machine operatives</v>
      </c>
      <c r="BE104" s="18">
        <f t="shared" si="235"/>
        <v>-2.3595197939578094</v>
      </c>
      <c r="BF104" s="18">
        <f t="shared" si="235"/>
        <v>9.1047664284269025</v>
      </c>
      <c r="BG104" s="18">
        <f t="shared" si="235"/>
        <v>1.690192650804212</v>
      </c>
      <c r="BH104" s="18">
        <f t="shared" si="235"/>
        <v>-0.76406542839085878</v>
      </c>
      <c r="BI104" s="18">
        <f t="shared" si="236"/>
        <v>0.5907496450219929</v>
      </c>
      <c r="BK104" s="18">
        <f t="shared" si="237"/>
        <v>4.736758329206836E-2</v>
      </c>
      <c r="BL104" s="18">
        <f t="shared" si="238"/>
        <v>2.2542669251270242</v>
      </c>
      <c r="BM104" s="18">
        <f t="shared" si="239"/>
        <v>2.2889685380058644</v>
      </c>
      <c r="BO104" t="str">
        <f t="shared" si="260"/>
        <v>81 Process, plant and machine operatives</v>
      </c>
      <c r="BP104" s="18">
        <f t="shared" si="240"/>
        <v>2.7351632297397233</v>
      </c>
      <c r="BQ104" s="18">
        <f t="shared" si="240"/>
        <v>-20.688383568757207</v>
      </c>
      <c r="BR104" s="18">
        <f t="shared" si="240"/>
        <v>5.1942962502028678</v>
      </c>
      <c r="BS104" s="18">
        <f t="shared" si="240"/>
        <v>-1.2134869837336471</v>
      </c>
      <c r="BT104" s="18">
        <f t="shared" si="241"/>
        <v>-0.62728736317041456</v>
      </c>
      <c r="BV104" s="18">
        <f t="shared" si="242"/>
        <v>0.87785399304542988</v>
      </c>
      <c r="BW104" s="18">
        <f t="shared" si="243"/>
        <v>2.3826928843450057</v>
      </c>
      <c r="BX104" s="18">
        <f t="shared" si="244"/>
        <v>3.0253077602102829</v>
      </c>
      <c r="BZ104" t="str">
        <f t="shared" si="261"/>
        <v>81 Process, plant and machine operatives</v>
      </c>
      <c r="CA104" s="18">
        <f t="shared" si="245"/>
        <v>-1.866054823813057</v>
      </c>
      <c r="CB104" s="18">
        <f t="shared" si="245"/>
        <v>-10.975765291486194</v>
      </c>
      <c r="CC104" s="18">
        <f t="shared" si="245"/>
        <v>1.4080723829682285</v>
      </c>
      <c r="CD104" s="18">
        <f t="shared" si="245"/>
        <v>-5.3468332417644371</v>
      </c>
      <c r="CE104" s="18">
        <f t="shared" si="246"/>
        <v>-3.6556173543204729</v>
      </c>
      <c r="CG104" s="18">
        <f t="shared" si="247"/>
        <v>-3.1467329669934485</v>
      </c>
      <c r="CH104" s="18">
        <f t="shared" si="248"/>
        <v>1.704834893876761</v>
      </c>
      <c r="CI104" s="18">
        <f t="shared" si="249"/>
        <v>-0.6438881470466451</v>
      </c>
      <c r="CK104" t="str">
        <f t="shared" si="262"/>
        <v>81 Process, plant and machine operatives</v>
      </c>
      <c r="CL104" s="18">
        <f t="shared" si="250"/>
        <v>-7.1579955185544168</v>
      </c>
      <c r="CM104" s="18">
        <f t="shared" si="250"/>
        <v>-34.949022428710265</v>
      </c>
      <c r="CN104" s="18">
        <f t="shared" si="250"/>
        <v>-3.1602030623125832</v>
      </c>
      <c r="CO104" s="18">
        <f t="shared" si="250"/>
        <v>-7.2427775473613787</v>
      </c>
      <c r="CP104" s="18">
        <f t="shared" si="251"/>
        <v>-8.0477134187090353</v>
      </c>
      <c r="CR104" s="18">
        <f t="shared" si="252"/>
        <v>-5.9014104687813651</v>
      </c>
      <c r="CS104" s="18">
        <f t="shared" si="253"/>
        <v>1.113721865870998</v>
      </c>
      <c r="CT104" s="18">
        <f t="shared" si="254"/>
        <v>-3.5410422437556321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13.439863554977771</v>
      </c>
      <c r="C105" s="18">
        <f t="shared" si="210"/>
        <v>-2.6766797849615109</v>
      </c>
      <c r="D105" s="18">
        <f t="shared" si="210"/>
        <v>14.289789678003185</v>
      </c>
      <c r="E105" s="18">
        <f t="shared" si="210"/>
        <v>7.5153333702207226</v>
      </c>
      <c r="F105" s="18">
        <f t="shared" si="211"/>
        <v>8.9080253889512804</v>
      </c>
      <c r="H105" s="18">
        <f t="shared" si="212"/>
        <v>9.7276509051027702</v>
      </c>
      <c r="I105" s="18">
        <f t="shared" si="213"/>
        <v>6.7687049964914481</v>
      </c>
      <c r="J105" s="18">
        <f t="shared" si="214"/>
        <v>12.297406037538172</v>
      </c>
      <c r="L105" t="str">
        <f t="shared" si="255"/>
        <v>82 Transport and mobile machine drivers and operatives</v>
      </c>
      <c r="M105" s="18">
        <f t="shared" si="215"/>
        <v>11.397488759938824</v>
      </c>
      <c r="N105" s="18">
        <f t="shared" si="215"/>
        <v>4.8773006616976478</v>
      </c>
      <c r="O105" s="18">
        <f t="shared" si="215"/>
        <v>11.879925260464042</v>
      </c>
      <c r="P105" s="18">
        <f t="shared" si="215"/>
        <v>7.3315220349291277</v>
      </c>
      <c r="Q105" s="18">
        <f t="shared" si="216"/>
        <v>8.5755907943101626</v>
      </c>
      <c r="S105" s="18">
        <f t="shared" si="217"/>
        <v>8.8267303512544082</v>
      </c>
      <c r="T105" s="18">
        <f t="shared" si="218"/>
        <v>6.2340848876991206</v>
      </c>
      <c r="U105" s="18">
        <f t="shared" si="219"/>
        <v>11.376331388065974</v>
      </c>
      <c r="W105" t="str">
        <f t="shared" si="256"/>
        <v>82 Transport and mobile machine drivers and operatives</v>
      </c>
      <c r="X105" s="18">
        <f t="shared" si="220"/>
        <v>5.8774824211023535</v>
      </c>
      <c r="Y105" s="18">
        <f t="shared" si="220"/>
        <v>3.4463452286792595</v>
      </c>
      <c r="Z105" s="18">
        <f t="shared" si="220"/>
        <v>4.206598288265373</v>
      </c>
      <c r="AA105" s="18">
        <f t="shared" si="220"/>
        <v>1.8748842963441481</v>
      </c>
      <c r="AB105" s="18">
        <f t="shared" si="221"/>
        <v>2.6960898684073253</v>
      </c>
      <c r="AD105" s="18">
        <f t="shared" si="222"/>
        <v>2.6462667510807503</v>
      </c>
      <c r="AE105" s="18">
        <f t="shared" si="223"/>
        <v>4.4876774969580868</v>
      </c>
      <c r="AF105" s="18">
        <f t="shared" si="224"/>
        <v>6.0438504853725261</v>
      </c>
      <c r="AH105" t="str">
        <f t="shared" si="257"/>
        <v>82 Transport and mobile machine drivers and operatives</v>
      </c>
      <c r="AI105" s="18">
        <f t="shared" si="225"/>
        <v>6.9338362139540921</v>
      </c>
      <c r="AJ105" s="18">
        <f t="shared" si="225"/>
        <v>7.8652382105699248</v>
      </c>
      <c r="AK105" s="18">
        <f t="shared" si="225"/>
        <v>4.5569716887066569</v>
      </c>
      <c r="AL105" s="18">
        <f t="shared" si="225"/>
        <v>1.8810816447843326</v>
      </c>
      <c r="AM105" s="18">
        <f t="shared" si="226"/>
        <v>3.0769056009410711</v>
      </c>
      <c r="AO105" s="18">
        <f t="shared" si="227"/>
        <v>2.7653478913961971</v>
      </c>
      <c r="AP105" s="18">
        <f t="shared" si="228"/>
        <v>4.4857278362146813</v>
      </c>
      <c r="AQ105" s="18">
        <f t="shared" si="229"/>
        <v>6.1180007725854413</v>
      </c>
      <c r="AS105" t="str">
        <f t="shared" si="258"/>
        <v>82 Transport and mobile machine drivers and operatives</v>
      </c>
      <c r="AT105" s="18">
        <f t="shared" si="230"/>
        <v>4.0928685667818598</v>
      </c>
      <c r="AU105" s="18">
        <f t="shared" si="230"/>
        <v>7.4169360128061967</v>
      </c>
      <c r="AV105" s="18">
        <f t="shared" si="230"/>
        <v>3.2654505573678216</v>
      </c>
      <c r="AW105" s="18">
        <f t="shared" si="230"/>
        <v>1.4123030955967897</v>
      </c>
      <c r="AX105" s="18">
        <f t="shared" si="231"/>
        <v>2.3551390084335599</v>
      </c>
      <c r="AZ105" s="18">
        <f t="shared" si="232"/>
        <v>2.0262940652031602</v>
      </c>
      <c r="BA105" s="18">
        <f t="shared" si="233"/>
        <v>4.2848158858947105</v>
      </c>
      <c r="BB105" s="18">
        <f t="shared" si="234"/>
        <v>5.4841222198756423</v>
      </c>
      <c r="BD105" t="str">
        <f t="shared" si="259"/>
        <v>82 Transport and mobile machine drivers and operatives</v>
      </c>
      <c r="BE105" s="18">
        <f t="shared" si="235"/>
        <v>5.2318933315698146E-2</v>
      </c>
      <c r="BF105" s="18">
        <f t="shared" si="235"/>
        <v>14.63112387173744</v>
      </c>
      <c r="BG105" s="18">
        <f t="shared" si="235"/>
        <v>-0.65674581662366061</v>
      </c>
      <c r="BH105" s="18">
        <f t="shared" si="235"/>
        <v>-1.380826302563043</v>
      </c>
      <c r="BI105" s="18">
        <f t="shared" si="236"/>
        <v>-0.2212627547391488</v>
      </c>
      <c r="BK105" s="18">
        <f t="shared" si="237"/>
        <v>-1.1400544467092821</v>
      </c>
      <c r="BL105" s="18">
        <f t="shared" si="238"/>
        <v>2.5594956350625475</v>
      </c>
      <c r="BM105" s="18">
        <f t="shared" si="239"/>
        <v>1.7798426286993685</v>
      </c>
      <c r="BO105" t="str">
        <f t="shared" si="260"/>
        <v>82 Transport and mobile machine drivers and operatives</v>
      </c>
      <c r="BP105" s="18">
        <f t="shared" si="240"/>
        <v>5.7638432735373391</v>
      </c>
      <c r="BQ105" s="18">
        <f t="shared" si="240"/>
        <v>-23.147657161096578</v>
      </c>
      <c r="BR105" s="18">
        <f t="shared" si="240"/>
        <v>3.3220962621662853</v>
      </c>
      <c r="BS105" s="18">
        <f t="shared" si="240"/>
        <v>-1.1828417790110013</v>
      </c>
      <c r="BT105" s="18">
        <f t="shared" si="241"/>
        <v>-1.3586125093469792</v>
      </c>
      <c r="BV105" s="18">
        <f t="shared" si="242"/>
        <v>0.29654585800280575</v>
      </c>
      <c r="BW105" s="18">
        <f t="shared" si="243"/>
        <v>2.8760610240573747</v>
      </c>
      <c r="BX105" s="18">
        <f t="shared" si="244"/>
        <v>3.0768708453971838</v>
      </c>
      <c r="BZ105" t="str">
        <f t="shared" si="261"/>
        <v>82 Transport and mobile machine drivers and operatives</v>
      </c>
      <c r="CA105" s="18">
        <f t="shared" si="245"/>
        <v>1.6090593785642593</v>
      </c>
      <c r="CB105" s="18">
        <f t="shared" si="245"/>
        <v>-13.900637765921598</v>
      </c>
      <c r="CC105" s="18">
        <f t="shared" si="245"/>
        <v>1.0697862458477481</v>
      </c>
      <c r="CD105" s="18">
        <f t="shared" si="245"/>
        <v>-2.8852882848089179</v>
      </c>
      <c r="CE105" s="18">
        <f t="shared" si="246"/>
        <v>-2.4033731611850517</v>
      </c>
      <c r="CG105" s="18">
        <f t="shared" si="247"/>
        <v>-1.5844329193623108</v>
      </c>
      <c r="CH105" s="18">
        <f t="shared" si="248"/>
        <v>2.1878780716801938</v>
      </c>
      <c r="CI105" s="18">
        <f t="shared" si="249"/>
        <v>1.0550938251890685</v>
      </c>
      <c r="CK105" t="str">
        <f t="shared" si="262"/>
        <v>82 Transport and mobile machine drivers and operatives</v>
      </c>
      <c r="CL105" s="18">
        <f t="shared" si="250"/>
        <v>-4.7787280807387589E-2</v>
      </c>
      <c r="CM105" s="18">
        <f t="shared" si="250"/>
        <v>-38.417558656507609</v>
      </c>
      <c r="CN105" s="18">
        <f t="shared" si="250"/>
        <v>-3.9648131248724683</v>
      </c>
      <c r="CO105" s="18">
        <f t="shared" si="250"/>
        <v>-8.3049757731782687</v>
      </c>
      <c r="CP105" s="18">
        <f t="shared" si="251"/>
        <v>-9.2562635112442884</v>
      </c>
      <c r="CR105" s="18">
        <f t="shared" si="252"/>
        <v>-6.8804986552900793</v>
      </c>
      <c r="CS105" s="18">
        <f t="shared" si="253"/>
        <v>1.5472196364872071</v>
      </c>
      <c r="CT105" s="18">
        <f t="shared" si="254"/>
        <v>-3.324217157414433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3.8779585864852306</v>
      </c>
      <c r="C106" s="18">
        <f t="shared" si="210"/>
        <v>13.588573595037289</v>
      </c>
      <c r="D106" s="18">
        <f t="shared" si="210"/>
        <v>5.1796637083582731</v>
      </c>
      <c r="E106" s="18">
        <f t="shared" si="210"/>
        <v>8.683228105472951</v>
      </c>
      <c r="F106" s="18">
        <f t="shared" si="211"/>
        <v>7.8732285058850104</v>
      </c>
      <c r="H106" s="18">
        <f t="shared" si="212"/>
        <v>7.5025944393760646</v>
      </c>
      <c r="I106" s="18">
        <f t="shared" si="213"/>
        <v>4.3393022299133888</v>
      </c>
      <c r="J106" s="18">
        <f t="shared" si="214"/>
        <v>9.4053967852109732</v>
      </c>
      <c r="L106" t="str">
        <f t="shared" si="255"/>
        <v>91 Elementary trades and related occupations</v>
      </c>
      <c r="M106" s="18">
        <f t="shared" si="215"/>
        <v>4.0343001989898708</v>
      </c>
      <c r="N106" s="18">
        <f t="shared" si="215"/>
        <v>1.9740442525619573</v>
      </c>
      <c r="O106" s="18">
        <f t="shared" si="215"/>
        <v>6.6643244629773557</v>
      </c>
      <c r="P106" s="18">
        <f t="shared" si="215"/>
        <v>8.4425472071905094</v>
      </c>
      <c r="Q106" s="18">
        <f t="shared" si="216"/>
        <v>7.4697942881575941</v>
      </c>
      <c r="S106" s="18">
        <f t="shared" si="217"/>
        <v>7.8465365620011385</v>
      </c>
      <c r="T106" s="18">
        <f t="shared" si="218"/>
        <v>4.6819019429673814</v>
      </c>
      <c r="U106" s="18">
        <f t="shared" si="219"/>
        <v>9.8482876457067103</v>
      </c>
      <c r="W106" t="str">
        <f t="shared" si="256"/>
        <v>91 Elementary trades and related occupations</v>
      </c>
      <c r="X106" s="18">
        <f t="shared" si="220"/>
        <v>-0.16223791272248489</v>
      </c>
      <c r="Y106" s="18">
        <f t="shared" si="220"/>
        <v>2.4268696796814204</v>
      </c>
      <c r="Z106" s="18">
        <f t="shared" si="220"/>
        <v>-3.4879750446575652</v>
      </c>
      <c r="AA106" s="18">
        <f t="shared" si="220"/>
        <v>0.32519418950764933</v>
      </c>
      <c r="AB106" s="18">
        <f t="shared" si="221"/>
        <v>-0.75381522403439316</v>
      </c>
      <c r="AD106" s="18">
        <f t="shared" si="222"/>
        <v>-0.96231459651970885</v>
      </c>
      <c r="AE106" s="18">
        <f t="shared" si="223"/>
        <v>2.9439916390757492</v>
      </c>
      <c r="AF106" s="18">
        <f t="shared" si="224"/>
        <v>2.3184381221661443</v>
      </c>
      <c r="AH106" t="str">
        <f t="shared" si="257"/>
        <v>91 Elementary trades and related occupations</v>
      </c>
      <c r="AI106" s="18">
        <f t="shared" si="225"/>
        <v>-1.4386709148768606</v>
      </c>
      <c r="AJ106" s="18">
        <f t="shared" si="225"/>
        <v>7.7068229106308506</v>
      </c>
      <c r="AK106" s="18">
        <f t="shared" si="225"/>
        <v>-3.8566900215485922</v>
      </c>
      <c r="AL106" s="18">
        <f t="shared" si="225"/>
        <v>0.23065117537501845</v>
      </c>
      <c r="AM106" s="18">
        <f t="shared" si="226"/>
        <v>-0.6191389571168382</v>
      </c>
      <c r="AO106" s="18">
        <f t="shared" si="227"/>
        <v>-1.1507471249030399</v>
      </c>
      <c r="AP106" s="18">
        <f t="shared" si="228"/>
        <v>2.8395934680205182</v>
      </c>
      <c r="AQ106" s="18">
        <f t="shared" si="229"/>
        <v>2.0839969072954823</v>
      </c>
      <c r="AS106" t="str">
        <f t="shared" si="258"/>
        <v>91 Elementary trades and related occupations</v>
      </c>
      <c r="AT106" s="18">
        <f t="shared" si="230"/>
        <v>0.8730025067175351</v>
      </c>
      <c r="AU106" s="18">
        <f t="shared" si="230"/>
        <v>15.097854356719886</v>
      </c>
      <c r="AV106" s="18">
        <f t="shared" si="230"/>
        <v>-2.5891870845096143</v>
      </c>
      <c r="AW106" s="18">
        <f t="shared" si="230"/>
        <v>1.1176093094111383</v>
      </c>
      <c r="AX106" s="18">
        <f t="shared" si="231"/>
        <v>0.75652655110400868</v>
      </c>
      <c r="AZ106" s="18">
        <f t="shared" si="232"/>
        <v>-0.13340300259193638</v>
      </c>
      <c r="BA106" s="18">
        <f t="shared" si="233"/>
        <v>2.9102755370546074</v>
      </c>
      <c r="BB106" s="18">
        <f t="shared" si="234"/>
        <v>2.8212900817786046</v>
      </c>
      <c r="BD106" t="str">
        <f t="shared" si="259"/>
        <v>91 Elementary trades and related occupations</v>
      </c>
      <c r="BE106" s="18">
        <f t="shared" si="235"/>
        <v>-5.2896470004664469</v>
      </c>
      <c r="BF106" s="18">
        <f t="shared" si="235"/>
        <v>8.4660190176879979</v>
      </c>
      <c r="BG106" s="18">
        <f t="shared" si="235"/>
        <v>-4.581956031503287</v>
      </c>
      <c r="BH106" s="18">
        <f t="shared" si="235"/>
        <v>-7.6612713981938363E-2</v>
      </c>
      <c r="BI106" s="18">
        <f t="shared" si="236"/>
        <v>-1.0006466613860732</v>
      </c>
      <c r="BK106" s="18">
        <f t="shared" si="237"/>
        <v>-1.6015475255604761</v>
      </c>
      <c r="BL106" s="18">
        <f t="shared" si="238"/>
        <v>1.7414220731834851</v>
      </c>
      <c r="BM106" s="18">
        <f t="shared" si="239"/>
        <v>0.51753049943006335</v>
      </c>
      <c r="BO106" t="str">
        <f t="shared" si="260"/>
        <v>91 Elementary trades and related occupations</v>
      </c>
      <c r="BP106" s="18">
        <f t="shared" si="240"/>
        <v>0.64830209819779494</v>
      </c>
      <c r="BQ106" s="18">
        <f t="shared" si="240"/>
        <v>-17.801517927861433</v>
      </c>
      <c r="BR106" s="18">
        <f t="shared" si="240"/>
        <v>-2.990533179856536</v>
      </c>
      <c r="BS106" s="18">
        <f t="shared" si="240"/>
        <v>-0.57010999643368754</v>
      </c>
      <c r="BT106" s="18">
        <f t="shared" si="241"/>
        <v>-2.4995773128559273</v>
      </c>
      <c r="BV106" s="18">
        <f t="shared" si="242"/>
        <v>-1.3835544348093309</v>
      </c>
      <c r="BW106" s="18">
        <f t="shared" si="243"/>
        <v>1.7059038415501382</v>
      </c>
      <c r="BX106" s="18">
        <f t="shared" si="244"/>
        <v>0.63882821675926849</v>
      </c>
      <c r="BZ106" t="str">
        <f t="shared" si="261"/>
        <v>91 Elementary trades and related occupations</v>
      </c>
      <c r="CA106" s="18">
        <f t="shared" si="245"/>
        <v>-3.374423378237279</v>
      </c>
      <c r="CB106" s="18">
        <f t="shared" si="245"/>
        <v>-9.7493233912687156</v>
      </c>
      <c r="CC106" s="18">
        <f t="shared" si="245"/>
        <v>-4.9445533285056413</v>
      </c>
      <c r="CD106" s="18">
        <f t="shared" si="245"/>
        <v>-3.13289036890807</v>
      </c>
      <c r="CE106" s="18">
        <f t="shared" si="246"/>
        <v>-4.1275817250384872</v>
      </c>
      <c r="CG106" s="18">
        <f t="shared" si="247"/>
        <v>-3.7405823819449235</v>
      </c>
      <c r="CH106" s="18">
        <f t="shared" si="248"/>
        <v>1.4519055799233405</v>
      </c>
      <c r="CI106" s="18">
        <f t="shared" si="249"/>
        <v>-1.4287034085279871</v>
      </c>
      <c r="CK106" t="str">
        <f t="shared" si="262"/>
        <v>91 Elementary trades and related occupations</v>
      </c>
      <c r="CL106" s="18">
        <f t="shared" si="250"/>
        <v>-4.9099830411566288</v>
      </c>
      <c r="CM106" s="18">
        <f t="shared" si="250"/>
        <v>-28.98692525802301</v>
      </c>
      <c r="CN106" s="18">
        <f t="shared" si="250"/>
        <v>-7.3596995443681141</v>
      </c>
      <c r="CO106" s="18">
        <f t="shared" si="250"/>
        <v>-3.1329044640136527</v>
      </c>
      <c r="CP106" s="18">
        <f t="shared" si="251"/>
        <v>-6.3098779912713958</v>
      </c>
      <c r="CR106" s="18">
        <f t="shared" si="252"/>
        <v>-4.562840778146815</v>
      </c>
      <c r="CS106" s="18">
        <f t="shared" si="253"/>
        <v>1.1809965969255432</v>
      </c>
      <c r="CT106" s="18">
        <f t="shared" si="254"/>
        <v>-2.453862633123427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7.5118521975877206</v>
      </c>
      <c r="C107" s="18">
        <f t="shared" si="210"/>
        <v>14.235874749636345</v>
      </c>
      <c r="D107" s="18">
        <f t="shared" si="210"/>
        <v>9.5270919417786093</v>
      </c>
      <c r="E107" s="18">
        <f t="shared" si="210"/>
        <v>5.8444010313313921</v>
      </c>
      <c r="F107" s="18">
        <f t="shared" si="211"/>
        <v>7.4930967290100403</v>
      </c>
      <c r="H107" s="18">
        <f t="shared" si="212"/>
        <v>7.057996586906623</v>
      </c>
      <c r="I107" s="18">
        <f t="shared" si="213"/>
        <v>5.0945700817889072</v>
      </c>
      <c r="J107" s="18">
        <f t="shared" si="214"/>
        <v>9.4764237124955066</v>
      </c>
      <c r="L107" t="str">
        <f t="shared" ref="L107" si="263">A107</f>
        <v>92 Elementary administration and service occupations</v>
      </c>
      <c r="M107" s="18">
        <f t="shared" si="215"/>
        <v>10.662716478845224</v>
      </c>
      <c r="N107" s="18">
        <f t="shared" si="215"/>
        <v>13.035205947449512</v>
      </c>
      <c r="O107" s="18">
        <f t="shared" si="215"/>
        <v>10.865187801712818</v>
      </c>
      <c r="P107" s="18">
        <f t="shared" si="215"/>
        <v>8.1569874937804432</v>
      </c>
      <c r="Q107" s="18">
        <f t="shared" si="216"/>
        <v>9.2970577834371007</v>
      </c>
      <c r="S107" s="18">
        <f t="shared" si="217"/>
        <v>9.0522893512058786</v>
      </c>
      <c r="T107" s="18">
        <f t="shared" si="218"/>
        <v>5.8691128238991253</v>
      </c>
      <c r="U107" s="18">
        <f t="shared" si="219"/>
        <v>11.357959721621636</v>
      </c>
      <c r="W107" t="str">
        <f t="shared" ref="W107" si="264">A107</f>
        <v>92 Elementary administration and service occupations</v>
      </c>
      <c r="X107" s="18">
        <f t="shared" si="220"/>
        <v>5.4090790007126355</v>
      </c>
      <c r="Y107" s="18">
        <f t="shared" si="220"/>
        <v>7.6338472664366552</v>
      </c>
      <c r="Z107" s="18">
        <f t="shared" si="220"/>
        <v>2.3452056144186439</v>
      </c>
      <c r="AA107" s="18">
        <f t="shared" si="220"/>
        <v>2.0965338930637678</v>
      </c>
      <c r="AB107" s="18">
        <f t="shared" si="221"/>
        <v>2.5120155676103151</v>
      </c>
      <c r="AD107" s="18">
        <f t="shared" si="222"/>
        <v>2.1793572602080369</v>
      </c>
      <c r="AE107" s="18">
        <f t="shared" si="223"/>
        <v>4.0401218830918406</v>
      </c>
      <c r="AF107" s="18">
        <f t="shared" si="224"/>
        <v>5.375235738147488</v>
      </c>
      <c r="AH107" t="str">
        <f t="shared" ref="AH107" si="265">L107</f>
        <v>92 Elementary administration and service occupations</v>
      </c>
      <c r="AI107" s="18">
        <f t="shared" si="225"/>
        <v>5.1905713515776108</v>
      </c>
      <c r="AJ107" s="18">
        <f t="shared" si="225"/>
        <v>11.927250348323071</v>
      </c>
      <c r="AK107" s="18">
        <f t="shared" si="225"/>
        <v>1.6681371645486553</v>
      </c>
      <c r="AL107" s="18">
        <f t="shared" si="225"/>
        <v>2.1068605989902345</v>
      </c>
      <c r="AM107" s="18">
        <f t="shared" si="226"/>
        <v>2.5564755596873878</v>
      </c>
      <c r="AO107" s="18">
        <f t="shared" si="227"/>
        <v>1.9604095008999067</v>
      </c>
      <c r="AP107" s="18">
        <f t="shared" si="228"/>
        <v>3.8460866096816426</v>
      </c>
      <c r="AQ107" s="18">
        <f t="shared" si="229"/>
        <v>5.0687149526991604</v>
      </c>
      <c r="AS107" t="str">
        <f t="shared" ref="AS107" si="266">W107</f>
        <v>92 Elementary administration and service occupations</v>
      </c>
      <c r="AT107" s="18">
        <f t="shared" si="230"/>
        <v>3.5399012768547067</v>
      </c>
      <c r="AU107" s="18">
        <f t="shared" si="230"/>
        <v>17.025623618661644</v>
      </c>
      <c r="AV107" s="18">
        <f t="shared" si="230"/>
        <v>1.5706941352864101</v>
      </c>
      <c r="AW107" s="18">
        <f t="shared" si="230"/>
        <v>2.2640193553586263</v>
      </c>
      <c r="AX107" s="18">
        <f t="shared" si="231"/>
        <v>2.9104501667120308</v>
      </c>
      <c r="AZ107" s="18">
        <f t="shared" si="232"/>
        <v>2.0323866862304252</v>
      </c>
      <c r="BA107" s="18">
        <f t="shared" si="233"/>
        <v>3.7386483056519593</v>
      </c>
      <c r="BB107" s="18">
        <f t="shared" si="234"/>
        <v>5.025555815923477</v>
      </c>
      <c r="BD107" t="str">
        <f t="shared" ref="BD107" si="267">AH107</f>
        <v>92 Elementary administration and service occupations</v>
      </c>
      <c r="BE107" s="18">
        <f t="shared" si="235"/>
        <v>0.27050305976359379</v>
      </c>
      <c r="BF107" s="18">
        <f t="shared" si="235"/>
        <v>-6.0074404576535789</v>
      </c>
      <c r="BG107" s="18">
        <f t="shared" si="235"/>
        <v>-1.5852015123259955</v>
      </c>
      <c r="BH107" s="18">
        <f t="shared" si="235"/>
        <v>-1.2449093495620733</v>
      </c>
      <c r="BI107" s="18">
        <f t="shared" si="236"/>
        <v>-1.6556527445742097</v>
      </c>
      <c r="BK107" s="18">
        <f t="shared" si="237"/>
        <v>-1.3584706077149233</v>
      </c>
      <c r="BL107" s="18">
        <f t="shared" si="238"/>
        <v>2.4658548948556902</v>
      </c>
      <c r="BM107" s="18">
        <f t="shared" si="239"/>
        <v>1.528936228911304</v>
      </c>
      <c r="BO107" t="str">
        <f t="shared" ref="BO107" si="268">AS107</f>
        <v>92 Elementary administration and service occupations</v>
      </c>
      <c r="BP107" s="18">
        <f t="shared" si="240"/>
        <v>3.2695037178136044</v>
      </c>
      <c r="BQ107" s="18">
        <f t="shared" si="240"/>
        <v>-18.970014832558778</v>
      </c>
      <c r="BR107" s="18">
        <f t="shared" si="240"/>
        <v>0.79078464218218514</v>
      </c>
      <c r="BS107" s="18">
        <f t="shared" si="240"/>
        <v>-2.8871936652229202</v>
      </c>
      <c r="BT107" s="18">
        <f t="shared" si="241"/>
        <v>-2.8579680766980475</v>
      </c>
      <c r="BV107" s="18">
        <f t="shared" si="242"/>
        <v>-1.6763606869591996</v>
      </c>
      <c r="BW107" s="18">
        <f t="shared" si="243"/>
        <v>2.3069301337740988</v>
      </c>
      <c r="BX107" s="18">
        <f t="shared" si="244"/>
        <v>1.1319334086069777</v>
      </c>
      <c r="BZ107" t="str">
        <f t="shared" ref="BZ107" si="269">BD107</f>
        <v>92 Elementary administration and service occupations</v>
      </c>
      <c r="CA107" s="18">
        <f t="shared" si="245"/>
        <v>0.13992398215720847</v>
      </c>
      <c r="CB107" s="18">
        <f t="shared" si="245"/>
        <v>-5.6227839689805936</v>
      </c>
      <c r="CC107" s="18">
        <f t="shared" si="245"/>
        <v>-1.2160281017729813</v>
      </c>
      <c r="CD107" s="18">
        <f t="shared" si="245"/>
        <v>-4.9041323080708521</v>
      </c>
      <c r="CE107" s="18">
        <f t="shared" si="246"/>
        <v>-3.8122530039329861</v>
      </c>
      <c r="CG107" s="18">
        <f t="shared" si="247"/>
        <v>-3.6903232845836631</v>
      </c>
      <c r="CH107" s="18">
        <f t="shared" si="248"/>
        <v>1.7730712191375453</v>
      </c>
      <c r="CI107" s="18">
        <f t="shared" si="249"/>
        <v>-0.91983740697685334</v>
      </c>
      <c r="CK107" t="str">
        <f t="shared" ref="CK107" si="270">BO107</f>
        <v>92 Elementary administration and service occupations</v>
      </c>
      <c r="CL107" s="18">
        <f t="shared" si="250"/>
        <v>-6.0030633628780583</v>
      </c>
      <c r="CM107" s="18">
        <f t="shared" si="250"/>
        <v>-38.044970451055072</v>
      </c>
      <c r="CN107" s="18">
        <f t="shared" si="250"/>
        <v>-7.1355479383054092</v>
      </c>
      <c r="CO107" s="18">
        <f t="shared" si="250"/>
        <v>-9.039518240230537</v>
      </c>
      <c r="CP107" s="18">
        <f t="shared" si="251"/>
        <v>-10.619923019439648</v>
      </c>
      <c r="CR107" s="18">
        <f t="shared" si="252"/>
        <v>-8.4092388643404181</v>
      </c>
      <c r="CS107" s="18">
        <f t="shared" si="253"/>
        <v>0.93182694364584151</v>
      </c>
      <c r="CT107" s="18">
        <f t="shared" si="254"/>
        <v>-5.6636508245529456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7.4167821158668712</v>
      </c>
      <c r="C109" s="26">
        <f>IF(AND(D$6-C$6 &lt;&gt; 0,C35&lt;&gt;0,D35&lt;&gt;0),(EXP(LN(D35/C35)/(D$6-C$6))-1)*100,0)</f>
        <v>6.8411436385794833</v>
      </c>
      <c r="D109" s="26">
        <f>IF(AND(E$6-D$6 &lt;&gt; 0,D35&lt;&gt;0,E35&lt;&gt;0),(EXP(LN(E35/D35)/(E$6-D$6))-1)*100,0)</f>
        <v>6.400832880385865</v>
      </c>
      <c r="E109" s="26">
        <f>IF(AND(F$6-E$6 &lt;&gt; 0,E35&lt;&gt;0,F35&lt;&gt;0),(EXP(LN(F35/E35)/(F$6-E$6))-1)*100,0)</f>
        <v>4.1579523297081478</v>
      </c>
      <c r="F109" s="26">
        <f>IF(AND(F$6-C$6 &lt;&gt; 0,C35&lt;&gt;0,F35&lt;&gt;0),(EXP(LN(F35/C35)/(F$6-C$6))-1)*100,0)</f>
        <v>5.0205407118752099</v>
      </c>
      <c r="H109" s="26">
        <f t="shared" ref="H109" si="271">IF($F$6-$D$6 &lt;&gt; 0,(EXP(LN(1+(H72/100))/($F$6-$D$6))-1)*100,0)</f>
        <v>4.9002761405720241</v>
      </c>
      <c r="I109" s="26">
        <f t="shared" ref="I109" si="272">IF(D35&gt;0,((1+(I35/D35))^(1/($F$6-$D$6))-1)*100,0)</f>
        <v>3.8236987065193739</v>
      </c>
      <c r="J109" s="26">
        <f t="shared" ref="J109" si="273">IF($F$6-$D$6 &lt;&gt; 0,(EXP(LN(1+(J72/100))/($F$6-$D$6))-1)*100,0)</f>
        <v>7.1184331215614849</v>
      </c>
      <c r="L109" s="24" t="str">
        <f>L35</f>
        <v>All occupations</v>
      </c>
      <c r="M109" s="26">
        <f>IF(AND(N$6-M$6 &lt;&gt; 0,M35&lt;&gt;0,N35&lt;&gt;0),(EXP(LN(N35/M35)/(N$6-M$6))-1)*100,0)</f>
        <v>7.3575947239819639</v>
      </c>
      <c r="N109" s="26">
        <f>IF(AND(O$6-N$6 &lt;&gt; 0,N35&lt;&gt;0,O35&lt;&gt;0),(EXP(LN(O35/N35)/(O$6-N$6))-1)*100,0)</f>
        <v>9.8904341610588808</v>
      </c>
      <c r="O109" s="26">
        <f>IF(AND(P$6-O$6 &lt;&gt; 0,O35&lt;&gt;0,P35&lt;&gt;0),(EXP(LN(P35/O35)/(P$6-O$6))-1)*100,0)</f>
        <v>6.2604252875229749</v>
      </c>
      <c r="P109" s="26">
        <f>IF(AND(Q$6-P$6 &lt;&gt; 0,P35&lt;&gt;0,Q35&lt;&gt;0),(EXP(LN(Q35/P35)/(Q$6-P$6))-1)*100,0)</f>
        <v>4.2141005185646119</v>
      </c>
      <c r="Q109" s="26">
        <f>IF(AND(Q$6-N$6 &lt;&gt; 0,N35&lt;&gt;0,Q35&lt;&gt;0),(EXP(LN(Q35/N35)/(Q$6-N$6))-1)*100,0)</f>
        <v>5.1974360874933456</v>
      </c>
      <c r="S109" s="26">
        <f t="shared" ref="S109" si="274">IF($F$6-$D$6 &lt;&gt; 0,(EXP(LN(1+(S72/100))/($F$6-$D$6))-1)*100,0)</f>
        <v>4.8917922743245024</v>
      </c>
      <c r="T109" s="26">
        <f t="shared" ref="T109" si="275">IF(O35&gt;0,((1+(T35/O35))^(1/($F$6-$D$6))-1)*100,0)</f>
        <v>3.9139445478524992</v>
      </c>
      <c r="U109" s="26">
        <f t="shared" ref="U109" si="276">IF($F$6-$D$6 &lt;&gt; 0,(EXP(LN(1+(U72/100))/($F$6-$D$6))-1)*100,0)</f>
        <v>7.170559788964237</v>
      </c>
      <c r="W109" s="24" t="str">
        <f>W35</f>
        <v>All occupations</v>
      </c>
      <c r="X109" s="26">
        <f>IF(AND(Y$6-X$6 &lt;&gt; 0,X35&lt;&gt;0,Y35&lt;&gt;0),(EXP(LN(Y35/X35)/(Y$6-X$6))-1)*100,0)</f>
        <v>1.657045421459391</v>
      </c>
      <c r="Y109" s="26">
        <f>IF(AND(Z$6-Y$6 &lt;&gt; 0,Y35&lt;&gt;0,Z35&lt;&gt;0),(EXP(LN(Z35/Y35)/(Z$6-Y$6))-1)*100,0)</f>
        <v>4.1684661741118401</v>
      </c>
      <c r="Z109" s="26">
        <f>IF(AND(AA$6-Z$6 &lt;&gt; 0,Z35&lt;&gt;0,AA35&lt;&gt;0),(EXP(LN(AA35/Z35)/(AA$6-Z$6))-1)*100,0)</f>
        <v>-0.48654262704516116</v>
      </c>
      <c r="AA109" s="26">
        <f>IF(AND(AB$6-AA$6 &lt;&gt; 0,AA35&lt;&gt;0,AB35&lt;&gt;0),(EXP(LN(AB35/AA35)/(AB$6-AA$6))-1)*100,0)</f>
        <v>-0.7485385655717991</v>
      </c>
      <c r="AB109" s="26">
        <f>IF(AND(AB$6-Y$6 &lt;&gt; 0,Y35&lt;&gt;0,AB35&lt;&gt;0),(EXP(LN(AB35/Y35)/(AB$6-Y$6))-1)*100,0)</f>
        <v>-0.36609481287692702</v>
      </c>
      <c r="AD109" s="26">
        <f t="shared" ref="AD109" si="277">IF($F$6-$D$6 &lt;&gt; 0,(EXP(LN(1+(AD72/100))/($F$6-$D$6))-1)*100,0)</f>
        <v>-0.66128331752147718</v>
      </c>
      <c r="AE109" s="26">
        <f t="shared" ref="AE109" si="278">IF(Z35&gt;0,((1+(AE35/Z35))^(1/($F$6-$D$6))-1)*100,0)</f>
        <v>2.8293349282095814</v>
      </c>
      <c r="AF109" s="26">
        <f t="shared" ref="AF109" si="279">IF($F$6-$D$6 &lt;&gt; 0,(EXP(LN(1+(AF72/100))/($F$6-$D$6))-1)*100,0)</f>
        <v>2.3890567165927301</v>
      </c>
      <c r="AH109" s="24" t="str">
        <f>AH35</f>
        <v>All occupations</v>
      </c>
      <c r="AI109" s="26">
        <f>IF(AND(AJ$6-AI$6 &lt;&gt; 0,AI35&lt;&gt;0,AJ35&lt;&gt;0),(EXP(LN(AJ35/AI35)/(AJ$6-AI$6))-1)*100,0)</f>
        <v>-0.12127933016640169</v>
      </c>
      <c r="AJ109" s="26">
        <f>IF(AND(AK$6-AJ$6 &lt;&gt; 0,AJ35&lt;&gt;0,AK35&lt;&gt;0),(EXP(LN(AK35/AJ35)/(AK$6-AJ$6))-1)*100,0)</f>
        <v>6.8425944530952965</v>
      </c>
      <c r="AK109" s="26">
        <f>IF(AND(AL$6-AK$6 &lt;&gt; 0,AK35&lt;&gt;0,AL35&lt;&gt;0),(EXP(LN(AL35/AK35)/(AL$6-AK$6))-1)*100,0)</f>
        <v>-1.134707758185316</v>
      </c>
      <c r="AL109" s="26">
        <f>IF(AND(AM$6-AL$6 &lt;&gt; 0,AL35&lt;&gt;0,AM35&lt;&gt;0),(EXP(LN(AM35/AL35)/(AM$6-AL$6))-1)*100,0)</f>
        <v>-0.18134036075948545</v>
      </c>
      <c r="AM109" s="26">
        <f>IF(AND(AM$6-AJ$6 &lt;&gt; 0,AJ35&lt;&gt;0,AM35&lt;&gt;0),(EXP(LN(AM35/AJ35)/(AM$6-AJ$6))-1)*100,0)</f>
        <v>-5.638251723349974E-2</v>
      </c>
      <c r="AO109" s="26">
        <f t="shared" ref="AO109" si="280">IF($F$6-$D$6 &lt;&gt; 0,(EXP(LN(1+(AO72/100))/($F$6-$D$6))-1)*100,0)</f>
        <v>-0.50014663003701276</v>
      </c>
      <c r="AP109" s="26">
        <f t="shared" ref="AP109" si="281">IF(AK35&gt;0,((1+(AP35/AK35))^(1/($F$6-$D$6))-1)*100,0)</f>
        <v>2.7903404003529975</v>
      </c>
      <c r="AQ109" s="26">
        <f t="shared" ref="AQ109" si="282">IF($F$6-$D$6 &lt;&gt; 0,(EXP(LN(1+(AQ72/100))/($F$6-$D$6))-1)*100,0)</f>
        <v>2.4541860326317444</v>
      </c>
      <c r="AS109" s="24" t="str">
        <f>AS35</f>
        <v>All occupations</v>
      </c>
      <c r="AT109" s="26">
        <f>IF(AND(AU$6-AT$6 &lt;&gt; 0,AT35&lt;&gt;0,AU35&lt;&gt;0),(EXP(LN(AU35/AT35)/(AU$6-AT$6))-1)*100,0)</f>
        <v>1.3598285858214654</v>
      </c>
      <c r="AU109" s="26">
        <f>IF(AND(AV$6-AU$6 &lt;&gt; 0,AU35&lt;&gt;0,AV35&lt;&gt;0),(EXP(LN(AV35/AU35)/(AV$6-AU$6))-1)*100,0)</f>
        <v>6.8251762144921901</v>
      </c>
      <c r="AV109" s="26">
        <f>IF(AND(AW$6-AV$6 &lt;&gt; 0,AV35&lt;&gt;0,AW35&lt;&gt;0),(EXP(LN(AW35/AV35)/(AW$6-AV$6))-1)*100,0)</f>
        <v>-0.38825143400093021</v>
      </c>
      <c r="AW109" s="26">
        <f>IF(AND(AX$6-AW$6 &lt;&gt; 0,AW35&lt;&gt;0,AX35&lt;&gt;0),(EXP(LN(AX35/AW35)/(AX$6-AW$6))-1)*100,0)</f>
        <v>-5.1485386617367013E-4</v>
      </c>
      <c r="AX109" s="26">
        <f>IF(AND(AX$6-AU$6 &lt;&gt; 0,AU35&lt;&gt;0,AX35&lt;&gt;0),(EXP(LN(AX35/AU35)/(AX$6-AU$6))-1)*100,0)</f>
        <v>0.29118314986706917</v>
      </c>
      <c r="AZ109" s="26">
        <f t="shared" ref="AZ109" si="283">IF($F$6-$D$6 &lt;&gt; 0,(EXP(LN(1+(AZ72/100))/($F$6-$D$6))-1)*100,0)</f>
        <v>-0.12992778626433887</v>
      </c>
      <c r="BA109" s="26">
        <f t="shared" ref="BA109" si="284">IF(AV35&gt;0,((1+(BA35/AV35))^(1/($F$6-$D$6))-1)*100,0)</f>
        <v>2.8913490131267316</v>
      </c>
      <c r="BB109" s="26">
        <f t="shared" ref="BB109" si="285">IF($F$6-$D$6 &lt;&gt; 0,(EXP(LN(1+(BB72/100))/($F$6-$D$6))-1)*100,0)</f>
        <v>2.8044493412643812</v>
      </c>
      <c r="BD109" s="24" t="str">
        <f>BD35</f>
        <v>All occupations</v>
      </c>
      <c r="BE109" s="26">
        <f>IF(AND(BF$6-BE$6 &lt;&gt; 0,BE35&lt;&gt;0,BF35&lt;&gt;0),(EXP(LN(BF35/BE35)/(BF$6-BE$6))-1)*100,0)</f>
        <v>-0.78263620366681996</v>
      </c>
      <c r="BF109" s="26">
        <f>IF(AND(BG$6-BF$6 &lt;&gt; 0,BF35&lt;&gt;0,BG35&lt;&gt;0),(EXP(LN(BG35/BF35)/(BG$6-BF$6))-1)*100,0)</f>
        <v>-0.58694924972749751</v>
      </c>
      <c r="BG109" s="26">
        <f>IF(AND(BH$6-BG$6 &lt;&gt; 0,BG35&lt;&gt;0,BH35&lt;&gt;0),(EXP(LN(BH35/BG35)/(BH$6-BG$6))-1)*100,0)</f>
        <v>-2.2755811914909718</v>
      </c>
      <c r="BH109" s="26">
        <f>IF(AND(BI$6-BH$6 &lt;&gt; 0,BH35&lt;&gt;0,BI35&lt;&gt;0),(EXP(LN(BI35/BH35)/(BI$6-BH$6))-1)*100,0)</f>
        <v>-2.4598774445312888</v>
      </c>
      <c r="BI109" s="26">
        <f>IF(AND(BI$6-BF$6 &lt;&gt; 0,BF35&lt;&gt;0,BI35&lt;&gt;0),(EXP(LN(BI35/BF35)/(BI$6-BF$6))-1)*100,0)</f>
        <v>-2.2862364882273667</v>
      </c>
      <c r="BK109" s="26">
        <f t="shared" ref="BK109" si="286">IF($F$6-$D$6 &lt;&gt; 0,(EXP(LN(1+(BK72/100))/($F$6-$D$6))-1)*100,0)</f>
        <v>-2.3984840103773664</v>
      </c>
      <c r="BL109" s="26">
        <f t="shared" ref="BL109" si="287">IF(BG35&gt;0,((1+(BL35/BG35))^(1/($F$6-$D$6))-1)*100,0)</f>
        <v>2.0606056673107664</v>
      </c>
      <c r="BM109" s="26">
        <f t="shared" ref="BM109" si="288">IF($F$6-$D$6 &lt;&gt; 0,(EXP(LN(1+(BM72/100))/($F$6-$D$6))-1)*100,0)</f>
        <v>0.34294600325142088</v>
      </c>
      <c r="BO109" s="24" t="str">
        <f>BO35</f>
        <v>All occupations</v>
      </c>
      <c r="BP109" s="26">
        <f>IF(AND(BQ$6-BP$6 &lt;&gt; 0,BP35&lt;&gt;0,BQ35&lt;&gt;0),(EXP(LN(BQ35/BP35)/(BQ$6-BP$6))-1)*100,0)</f>
        <v>1.4790950013394921</v>
      </c>
      <c r="BQ109" s="26">
        <f>IF(AND(BR$6-BQ$6 &lt;&gt; 0,BQ35&lt;&gt;0,BR35&lt;&gt;0),(EXP(LN(BR35/BQ35)/(BR$6-BQ$6))-1)*100,0)</f>
        <v>-18.939318549157878</v>
      </c>
      <c r="BR109" s="26">
        <f>IF(AND(BS$6-BR$6 &lt;&gt; 0,BR35&lt;&gt;0,BS35&lt;&gt;0),(EXP(LN(BS35/BR35)/(BS$6-BR$6))-1)*100,0)</f>
        <v>-0.98584722378609602</v>
      </c>
      <c r="BS109" s="26">
        <f>IF(AND(BT$6-BS$6 &lt;&gt; 0,BS35&lt;&gt;0,BT35&lt;&gt;0),(EXP(LN(BT35/BS35)/(BT$6-BS$6))-1)*100,0)</f>
        <v>-3.7091901133051497</v>
      </c>
      <c r="BT109" s="26">
        <f>IF(AND(BT$6-BQ$6 &lt;&gt; 0,BQ35&lt;&gt;0,BT35&lt;&gt;0),(EXP(LN(BT35/BQ35)/(BT$6-BQ$6))-1)*100,0)</f>
        <v>-3.9059353140388331</v>
      </c>
      <c r="BV109" s="26">
        <f t="shared" ref="BV109" si="289">IF($F$6-$D$6 &lt;&gt; 0,(EXP(LN(1+(BV72/100))/($F$6-$D$6))-1)*100,0)</f>
        <v>-2.8098352639859714</v>
      </c>
      <c r="BW109" s="26">
        <f t="shared" ref="BW109" si="290">IF(BR35&gt;0,((1+(BW35/BR35))^(1/($F$6-$D$6))-1)*100,0)</f>
        <v>1.9625954315777516</v>
      </c>
      <c r="BX109" s="26">
        <f t="shared" ref="BX109" si="291">IF($F$6-$D$6 &lt;&gt; 0,(EXP(LN(1+(BX72/100))/($F$6-$D$6))-1)*100,0)</f>
        <v>-6.2842194259182804E-2</v>
      </c>
      <c r="BZ109" s="24" t="str">
        <f>BZ35</f>
        <v>All occupations</v>
      </c>
      <c r="CA109" s="26">
        <f>IF(AND(CB$6-CA$6 &lt;&gt; 0,CA35&lt;&gt;0,CB35&lt;&gt;0),(EXP(LN(CB35/CA35)/(CB$6-CA$6))-1)*100,0)</f>
        <v>-1.2122241639891063</v>
      </c>
      <c r="CB109" s="26">
        <f>IF(AND(CC$6-CB$6 &lt;&gt; 0,CB35&lt;&gt;0,CC35&lt;&gt;0),(EXP(LN(CC35/CB35)/(CC$6-CB$6))-1)*100,0)</f>
        <v>-6.9594333930658836</v>
      </c>
      <c r="CC109" s="26">
        <f>IF(AND(CD$6-CC$6 &lt;&gt; 0,CC35&lt;&gt;0,CD35&lt;&gt;0),(EXP(LN(CD35/CC35)/(CD$6-CC$6))-1)*100,0)</f>
        <v>-2.4817621667145184</v>
      </c>
      <c r="CD109" s="26">
        <f>IF(AND(CE$6-CD$6 &lt;&gt; 0,CD35&lt;&gt;0,CE35&lt;&gt;0),(EXP(LN(CE35/CD35)/(CE$6-CD$6))-1)*100,0)</f>
        <v>-4.7025060545225035</v>
      </c>
      <c r="CE109" s="26">
        <f>IF(AND(CE$6-CB$6 &lt;&gt; 0,CB35&lt;&gt;0,CE35&lt;&gt;0),(EXP(LN(CE35/CB35)/(CE$6-CB$6))-1)*100,0)</f>
        <v>-4.157689852882962</v>
      </c>
      <c r="CG109" s="26">
        <f t="shared" ref="CG109" si="292">IF($F$6-$D$6 &lt;&gt; 0,(EXP(LN(1+(CG72/100))/($F$6-$D$6))-1)*100,0)</f>
        <v>-3.9679348548463111</v>
      </c>
      <c r="CH109" s="26">
        <f t="shared" ref="CH109" si="293">IF(CC35&gt;0,((1+(CH35/CC35))^(1/($F$6-$D$6))-1)*100,0)</f>
        <v>1.6219349174781517</v>
      </c>
      <c r="CI109" s="26">
        <f t="shared" ref="CI109" si="294">IF($F$6-$D$6 &lt;&gt; 0,(EXP(LN(1+(CI72/100))/($F$6-$D$6))-1)*100,0)</f>
        <v>-1.3322855311474591</v>
      </c>
      <c r="CK109" s="24" t="str">
        <f>CK35</f>
        <v>All occupations</v>
      </c>
      <c r="CL109" s="26">
        <f>IF(AND(CM$6-CL$6 &lt;&gt; 0,CL35&lt;&gt;0,CM35&lt;&gt;0),(EXP(LN(CM35/CL35)/(CM$6-CL$6))-1)*100,0)</f>
        <v>-3.9132652324528561</v>
      </c>
      <c r="CM109" s="26">
        <f>IF(AND(CN$6-CM$6 &lt;&gt; 0,CM35&lt;&gt;0,CN35&lt;&gt;0),(EXP(LN(CN35/CM35)/(CN$6-CM$6))-1)*100,0)</f>
        <v>-35.793312241681832</v>
      </c>
      <c r="CN109" s="26">
        <f>IF(AND(CO$6-CN$6 &lt;&gt; 0,CN35&lt;&gt;0,CO35&lt;&gt;0),(EXP(LN(CO35/CN35)/(CO$6-CN$6))-1)*100,0)</f>
        <v>-4.1373489315214007</v>
      </c>
      <c r="CO109" s="26">
        <f>IF(AND(CP$6-CO$6 &lt;&gt; 0,CO35&lt;&gt;0,CP35&lt;&gt;0),(EXP(LN(CP35/CO35)/(CP$6-CO$6))-1)*100,0)</f>
        <v>-6.3742896309673007</v>
      </c>
      <c r="CP109" s="26">
        <f>IF(AND(CP$6-CM$6 &lt;&gt; 0,CM35&lt;&gt;0,CP35&lt;&gt;0),(EXP(LN(CP35/CM35)/(CP$6-CM$6))-1)*100,0)</f>
        <v>-7.8784643839177937</v>
      </c>
      <c r="CR109" s="26">
        <f t="shared" ref="CR109" si="295">IF($F$6-$D$6 &lt;&gt; 0,(EXP(LN(1+(CR72/100))/($F$6-$D$6))-1)*100,0)</f>
        <v>-5.6345035665692151</v>
      </c>
      <c r="CS109" s="26">
        <f t="shared" ref="CS109" si="296">IF(CN35&gt;0,((1+(CS35/CN35))^(1/($F$6-$D$6))-1)*100,0)</f>
        <v>1.26688077253585</v>
      </c>
      <c r="CT109" s="26">
        <f t="shared" ref="CT109" si="297">IF($F$6-$D$6 &lt;&gt; 0,(EXP(LN(1+(CT72/100))/($F$6-$D$6))-1)*100,0)</f>
        <v>-3.0658766603418153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London Enterprise Panel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London Enterprise Panel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London Enterprise Panel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London Enterprise Panel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London Enterprise Panel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London Enterprise Panel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London Enterprise Panel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London Enterprise Panel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London Enterprise Panel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4.4157812685296634</v>
      </c>
      <c r="C119" s="27">
        <f t="shared" si="299"/>
        <v>0.45797926289874979</v>
      </c>
      <c r="D119" s="27">
        <f t="shared" si="299"/>
        <v>4.7757110763289479</v>
      </c>
      <c r="E119" s="27">
        <f t="shared" si="299"/>
        <v>11.473841762776541</v>
      </c>
      <c r="F119" s="27">
        <f t="shared" ref="F119:F144" si="300">F8-D8</f>
        <v>16.24955283910549</v>
      </c>
      <c r="L119" t="str">
        <f>A119</f>
        <v>11 Corporate managers and directors</v>
      </c>
      <c r="M119" s="27">
        <f t="shared" ref="M119:P144" si="301">N8-M8</f>
        <v>34.353900328150218</v>
      </c>
      <c r="N119" s="27">
        <f t="shared" si="301"/>
        <v>10.419384102083356</v>
      </c>
      <c r="O119" s="27">
        <f t="shared" si="301"/>
        <v>33.003935017352703</v>
      </c>
      <c r="P119" s="27">
        <f t="shared" si="301"/>
        <v>88.67271662816222</v>
      </c>
      <c r="Q119" s="27">
        <f t="shared" ref="Q119:Q144" si="302">Q8-O8</f>
        <v>121.67665164551492</v>
      </c>
      <c r="W119" t="str">
        <f>A119</f>
        <v>11 Corporate managers and directors</v>
      </c>
      <c r="X119" s="27">
        <f t="shared" ref="X119:AA144" si="303">Y8-X8</f>
        <v>26.255616558484917</v>
      </c>
      <c r="Y119" s="27">
        <f t="shared" si="303"/>
        <v>0.42582063970826312</v>
      </c>
      <c r="Z119" s="27">
        <f t="shared" si="303"/>
        <v>-20.759893070523361</v>
      </c>
      <c r="AA119" s="27">
        <f t="shared" si="303"/>
        <v>-13.449660793731283</v>
      </c>
      <c r="AB119" s="27">
        <f t="shared" ref="AB119:AB144" si="304">AB8-Z8</f>
        <v>-34.209553864254644</v>
      </c>
      <c r="AH119" t="str">
        <f>L119</f>
        <v>11 Corporate managers and directors</v>
      </c>
      <c r="AI119" s="27">
        <f t="shared" ref="AI119:AL144" si="305">AJ8-AI8</f>
        <v>2.5107577320813768</v>
      </c>
      <c r="AJ119" s="27">
        <f t="shared" si="305"/>
        <v>1.4395219796870755</v>
      </c>
      <c r="AK119" s="27">
        <f t="shared" si="305"/>
        <v>-4.1574764680288183</v>
      </c>
      <c r="AL119" s="27">
        <f t="shared" si="305"/>
        <v>-1.7441533617108576</v>
      </c>
      <c r="AM119" s="27">
        <f t="shared" ref="AM119:AM144" si="306">AM8-AK8</f>
        <v>-5.9016298297396759</v>
      </c>
      <c r="AS119" t="str">
        <f>W119</f>
        <v>11 Corporate managers and directors</v>
      </c>
      <c r="AT119" s="27">
        <f t="shared" ref="AT119:AW144" si="307">AU8-AT8</f>
        <v>4.7101928148039889</v>
      </c>
      <c r="AU119" s="27">
        <f t="shared" si="307"/>
        <v>1.7579807919082526</v>
      </c>
      <c r="AV119" s="27">
        <f t="shared" si="307"/>
        <v>-6.973182193731013</v>
      </c>
      <c r="AW119" s="27">
        <f t="shared" si="307"/>
        <v>-3.5569917820001464</v>
      </c>
      <c r="AX119" s="27">
        <f t="shared" ref="AX119:AX144" si="308">AX8-AV8</f>
        <v>-10.530173975731159</v>
      </c>
      <c r="BD119" t="str">
        <f>AH119</f>
        <v>11 Corporate managers and directors</v>
      </c>
      <c r="BE119" s="27">
        <f t="shared" ref="BE119:BH144" si="309">BF8-BE8</f>
        <v>2.2792776961254546</v>
      </c>
      <c r="BF119" s="27">
        <f t="shared" si="309"/>
        <v>1.7525867017865409</v>
      </c>
      <c r="BG119" s="27">
        <f t="shared" si="309"/>
        <v>-15.335849524460038</v>
      </c>
      <c r="BH119" s="27">
        <f t="shared" si="309"/>
        <v>-11.53533234024621</v>
      </c>
      <c r="BI119" s="27">
        <f t="shared" ref="BI119:BI144" si="310">BI8-BG8</f>
        <v>-26.871181864706248</v>
      </c>
      <c r="BO119" t="str">
        <f>AS119</f>
        <v>11 Corporate managers and directors</v>
      </c>
      <c r="BP119" s="27">
        <f t="shared" ref="BP119:BS144" si="311">BQ8-BP8</f>
        <v>6.4338712257677386</v>
      </c>
      <c r="BQ119" s="27">
        <f t="shared" si="311"/>
        <v>-9.6427647007508881</v>
      </c>
      <c r="BR119" s="27">
        <f t="shared" si="311"/>
        <v>-8.4187610543922773</v>
      </c>
      <c r="BS119" s="27">
        <f t="shared" si="311"/>
        <v>-16.106689940937592</v>
      </c>
      <c r="BT119" s="27">
        <f t="shared" ref="BT119:BT144" si="312">BT8-BR8</f>
        <v>-24.525450995329869</v>
      </c>
      <c r="BZ119" t="str">
        <f>BD119</f>
        <v>11 Corporate managers and directors</v>
      </c>
      <c r="CA119" s="68">
        <f t="shared" ref="CA119:CD144" si="313">CB8-CA8</f>
        <v>2.8391516244299737</v>
      </c>
      <c r="CB119" s="68">
        <f t="shared" si="313"/>
        <v>-1.0258541141657389</v>
      </c>
      <c r="CC119" s="68">
        <f t="shared" si="313"/>
        <v>-4.3008488191502394</v>
      </c>
      <c r="CD119" s="68">
        <f t="shared" si="313"/>
        <v>-13.038082179184851</v>
      </c>
      <c r="CE119" s="68">
        <f t="shared" ref="CE119:CE144" si="314">CE8-CC8</f>
        <v>-17.338930998335091</v>
      </c>
      <c r="CK119" t="str">
        <f>BO119</f>
        <v>11 Corporate managers and directors</v>
      </c>
      <c r="CL119" s="68">
        <f t="shared" ref="CL119:CO144" si="315">CM8-CL8</f>
        <v>9.690872089762248E-2</v>
      </c>
      <c r="CM119" s="68">
        <f t="shared" si="315"/>
        <v>-2.2180524127022361</v>
      </c>
      <c r="CN119" s="68">
        <f t="shared" si="315"/>
        <v>-1.1155342635767265</v>
      </c>
      <c r="CO119" s="68">
        <f t="shared" si="315"/>
        <v>-0.82997482871883133</v>
      </c>
      <c r="CP119" s="68">
        <f t="shared" ref="CP119:CP144" si="316">CP8-CN8</f>
        <v>-1.9455090922955578</v>
      </c>
    </row>
    <row r="120" spans="1:94" x14ac:dyDescent="0.2">
      <c r="A120" t="str">
        <f t="shared" si="298"/>
        <v>12 Other managers and proprietors</v>
      </c>
      <c r="B120" s="27">
        <f t="shared" si="299"/>
        <v>1.2338764968685565</v>
      </c>
      <c r="C120" s="27">
        <f t="shared" si="299"/>
        <v>-3.8720160238712609E-2</v>
      </c>
      <c r="D120" s="27">
        <f t="shared" si="299"/>
        <v>3.9425171482089185</v>
      </c>
      <c r="E120" s="27">
        <f t="shared" si="299"/>
        <v>6.9868249021624393</v>
      </c>
      <c r="F120" s="27">
        <f t="shared" si="300"/>
        <v>10.929342050371357</v>
      </c>
      <c r="L120" t="str">
        <f t="shared" ref="L120:L143" si="317">A120</f>
        <v>12 Other managers and proprietors</v>
      </c>
      <c r="M120" s="27">
        <f t="shared" si="301"/>
        <v>9.236332591513122</v>
      </c>
      <c r="N120" s="27">
        <f t="shared" si="301"/>
        <v>3.0641583507629448</v>
      </c>
      <c r="O120" s="27">
        <f t="shared" si="301"/>
        <v>28.408549280504339</v>
      </c>
      <c r="P120" s="27">
        <f t="shared" si="301"/>
        <v>47.643508943879553</v>
      </c>
      <c r="Q120" s="27">
        <f t="shared" si="302"/>
        <v>76.052058224383899</v>
      </c>
      <c r="W120" t="str">
        <f t="shared" ref="W120:W143" si="318">A120</f>
        <v>12 Other managers and proprietors</v>
      </c>
      <c r="X120" s="27">
        <f t="shared" si="303"/>
        <v>3.1808240376781427</v>
      </c>
      <c r="Y120" s="27">
        <f t="shared" si="303"/>
        <v>0.9567388566658579</v>
      </c>
      <c r="Z120" s="27">
        <f t="shared" si="303"/>
        <v>11.975047235065709</v>
      </c>
      <c r="AA120" s="27">
        <f t="shared" si="303"/>
        <v>0.9922407870719212</v>
      </c>
      <c r="AB120" s="27">
        <f t="shared" si="304"/>
        <v>12.96728802213763</v>
      </c>
      <c r="AH120" t="str">
        <f t="shared" ref="AH120:AH143" si="319">L120</f>
        <v>12 Other managers and proprietors</v>
      </c>
      <c r="AI120" s="27">
        <f t="shared" si="305"/>
        <v>1.0852514236890034</v>
      </c>
      <c r="AJ120" s="27">
        <f t="shared" si="305"/>
        <v>0.68704205727527423</v>
      </c>
      <c r="AK120" s="27">
        <f t="shared" si="305"/>
        <v>1.6896877091245326</v>
      </c>
      <c r="AL120" s="27">
        <f t="shared" si="305"/>
        <v>-5.9883502915965892E-2</v>
      </c>
      <c r="AM120" s="27">
        <f t="shared" si="306"/>
        <v>1.6298042062085667</v>
      </c>
      <c r="AS120" t="str">
        <f t="shared" ref="AS120:AS143" si="320">W120</f>
        <v>12 Other managers and proprietors</v>
      </c>
      <c r="AT120" s="27">
        <f t="shared" si="307"/>
        <v>1.1061589964685368</v>
      </c>
      <c r="AU120" s="27">
        <f t="shared" si="307"/>
        <v>0.67877560773237633</v>
      </c>
      <c r="AV120" s="27">
        <f t="shared" si="307"/>
        <v>3.41799152395037</v>
      </c>
      <c r="AW120" s="27">
        <f t="shared" si="307"/>
        <v>-0.65274961324600866</v>
      </c>
      <c r="AX120" s="27">
        <f t="shared" si="308"/>
        <v>2.7652419107043613</v>
      </c>
      <c r="BD120" t="str">
        <f t="shared" ref="BD120:BD143" si="321">AH120</f>
        <v>12 Other managers and proprietors</v>
      </c>
      <c r="BE120" s="27">
        <f t="shared" si="309"/>
        <v>-2.210155144780682</v>
      </c>
      <c r="BF120" s="27">
        <f t="shared" si="309"/>
        <v>0.35437974269377648</v>
      </c>
      <c r="BG120" s="27">
        <f t="shared" si="309"/>
        <v>-0.91556907614470973</v>
      </c>
      <c r="BH120" s="27">
        <f t="shared" si="309"/>
        <v>-6.0094536618864858</v>
      </c>
      <c r="BI120" s="27">
        <f t="shared" si="310"/>
        <v>-6.9250227380311955</v>
      </c>
      <c r="BO120" t="str">
        <f t="shared" ref="BO120:BO143" si="322">AS120</f>
        <v>12 Other managers and proprietors</v>
      </c>
      <c r="BP120" s="27">
        <f t="shared" si="311"/>
        <v>1.6645173302510337</v>
      </c>
      <c r="BQ120" s="27">
        <f t="shared" si="311"/>
        <v>-4.7255657758625915</v>
      </c>
      <c r="BR120" s="27">
        <f t="shared" si="311"/>
        <v>2.4816248362619255</v>
      </c>
      <c r="BS120" s="27">
        <f t="shared" si="311"/>
        <v>-8.0723024195990387</v>
      </c>
      <c r="BT120" s="27">
        <f t="shared" si="312"/>
        <v>-5.5906775833371132</v>
      </c>
      <c r="BZ120" t="str">
        <f t="shared" ref="BZ120:BZ143" si="323">BD120</f>
        <v>12 Other managers and proprietors</v>
      </c>
      <c r="CA120" s="68">
        <f t="shared" si="313"/>
        <v>0.14729857561267323</v>
      </c>
      <c r="CB120" s="68">
        <f t="shared" si="313"/>
        <v>-1.9666306025128257</v>
      </c>
      <c r="CC120" s="68">
        <f t="shared" si="313"/>
        <v>0.95818351154262871</v>
      </c>
      <c r="CD120" s="68">
        <f t="shared" si="313"/>
        <v>-7.4929951918994444</v>
      </c>
      <c r="CE120" s="68">
        <f t="shared" si="314"/>
        <v>-6.5348116803568157</v>
      </c>
      <c r="CK120" t="str">
        <f t="shared" ref="CK120:CK143" si="324">BO120</f>
        <v>12 Other managers and proprietors</v>
      </c>
      <c r="CL120" s="68">
        <f t="shared" si="315"/>
        <v>-0.93219390128629875</v>
      </c>
      <c r="CM120" s="68">
        <f t="shared" si="315"/>
        <v>-2.1675070642409757</v>
      </c>
      <c r="CN120" s="68">
        <f t="shared" si="315"/>
        <v>0.35747202796417099</v>
      </c>
      <c r="CO120" s="68">
        <f t="shared" si="315"/>
        <v>-1.9198463190063388</v>
      </c>
      <c r="CP120" s="68">
        <f t="shared" si="316"/>
        <v>-1.5623742910421679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6.7792532526677434</v>
      </c>
      <c r="C121" s="27">
        <f t="shared" si="299"/>
        <v>1.182454020551738</v>
      </c>
      <c r="D121" s="27">
        <f t="shared" si="299"/>
        <v>9.193162495190446</v>
      </c>
      <c r="E121" s="27">
        <f t="shared" si="299"/>
        <v>14.162566777211751</v>
      </c>
      <c r="F121" s="27">
        <f t="shared" si="300"/>
        <v>23.355729272402197</v>
      </c>
      <c r="L121" t="str">
        <f t="shared" si="317"/>
        <v>21 Science, research, engineering and technology professionals</v>
      </c>
      <c r="M121" s="27">
        <f t="shared" si="301"/>
        <v>37.995610478383611</v>
      </c>
      <c r="N121" s="27">
        <f t="shared" si="301"/>
        <v>12.141683221820585</v>
      </c>
      <c r="O121" s="27">
        <f t="shared" si="301"/>
        <v>54.337100781535952</v>
      </c>
      <c r="P121" s="27">
        <f t="shared" si="301"/>
        <v>90.18289146862918</v>
      </c>
      <c r="Q121" s="27">
        <f t="shared" si="302"/>
        <v>144.51999225016513</v>
      </c>
      <c r="W121" t="str">
        <f t="shared" si="318"/>
        <v>21 Science, research, engineering and technology professionals</v>
      </c>
      <c r="X121" s="27">
        <f t="shared" si="303"/>
        <v>12.217503772390586</v>
      </c>
      <c r="Y121" s="27">
        <f t="shared" si="303"/>
        <v>4.6672365702993091</v>
      </c>
      <c r="Z121" s="27">
        <f t="shared" si="303"/>
        <v>-10.177411127857027</v>
      </c>
      <c r="AA121" s="27">
        <f t="shared" si="303"/>
        <v>-26.437932586831153</v>
      </c>
      <c r="AB121" s="27">
        <f t="shared" si="304"/>
        <v>-36.61534371468818</v>
      </c>
      <c r="AH121" t="str">
        <f t="shared" si="319"/>
        <v>21 Science, research, engineering and technology professionals</v>
      </c>
      <c r="AI121" s="27">
        <f t="shared" si="305"/>
        <v>1.5257261689013237</v>
      </c>
      <c r="AJ121" s="27">
        <f t="shared" si="305"/>
        <v>1.437730474054387</v>
      </c>
      <c r="AK121" s="27">
        <f t="shared" si="305"/>
        <v>-0.22871526916841134</v>
      </c>
      <c r="AL121" s="27">
        <f t="shared" si="305"/>
        <v>-1.4542884789835302</v>
      </c>
      <c r="AM121" s="27">
        <f t="shared" si="306"/>
        <v>-1.6830037481519415</v>
      </c>
      <c r="AS121" t="str">
        <f t="shared" si="320"/>
        <v>21 Science, research, engineering and technology professionals</v>
      </c>
      <c r="AT121" s="27">
        <f t="shared" si="307"/>
        <v>2.705151052690308</v>
      </c>
      <c r="AU121" s="27">
        <f t="shared" si="307"/>
        <v>1.6008954255525651</v>
      </c>
      <c r="AV121" s="27">
        <f t="shared" si="307"/>
        <v>-3.4914743880660062</v>
      </c>
      <c r="AW121" s="27">
        <f t="shared" si="307"/>
        <v>-4.6688640559503867</v>
      </c>
      <c r="AX121" s="27">
        <f t="shared" si="308"/>
        <v>-8.1603384440163929</v>
      </c>
      <c r="BD121" t="str">
        <f t="shared" si="321"/>
        <v>21 Science, research, engineering and technology professionals</v>
      </c>
      <c r="BE121" s="27">
        <f t="shared" si="309"/>
        <v>-1.6072149899851915</v>
      </c>
      <c r="BF121" s="27">
        <f t="shared" si="309"/>
        <v>2.9334724296877042</v>
      </c>
      <c r="BG121" s="27">
        <f t="shared" si="309"/>
        <v>-7.589737966029336</v>
      </c>
      <c r="BH121" s="27">
        <f t="shared" si="309"/>
        <v>-6.769841983818969</v>
      </c>
      <c r="BI121" s="27">
        <f t="shared" si="310"/>
        <v>-14.359579949848305</v>
      </c>
      <c r="BO121" t="str">
        <f t="shared" si="322"/>
        <v>21 Science, research, engineering and technology professionals</v>
      </c>
      <c r="BP121" s="27">
        <f t="shared" si="311"/>
        <v>2.8144205352998704</v>
      </c>
      <c r="BQ121" s="27">
        <f t="shared" si="311"/>
        <v>-3.8935922627253561</v>
      </c>
      <c r="BR121" s="27">
        <f t="shared" si="311"/>
        <v>-1.9877545958098786</v>
      </c>
      <c r="BS121" s="27">
        <f t="shared" si="311"/>
        <v>-7.0668760634505254</v>
      </c>
      <c r="BT121" s="27">
        <f t="shared" si="312"/>
        <v>-9.054630659260404</v>
      </c>
      <c r="BZ121" t="str">
        <f t="shared" si="323"/>
        <v>21 Science, research, engineering and technology professionals</v>
      </c>
      <c r="CA121" s="68">
        <f t="shared" si="313"/>
        <v>0.99880357548936693</v>
      </c>
      <c r="CB121" s="68">
        <f t="shared" si="313"/>
        <v>-0.71480702596356238</v>
      </c>
      <c r="CC121" s="68">
        <f t="shared" si="313"/>
        <v>-2.5140688517356384</v>
      </c>
      <c r="CD121" s="68">
        <f t="shared" si="313"/>
        <v>-7.630123235486443</v>
      </c>
      <c r="CE121" s="68">
        <f t="shared" si="314"/>
        <v>-10.144192087222081</v>
      </c>
      <c r="CK121" t="str">
        <f t="shared" si="324"/>
        <v>21 Science, research, engineering and technology professionals</v>
      </c>
      <c r="CL121" s="68">
        <f t="shared" si="315"/>
        <v>0.75096326909072397</v>
      </c>
      <c r="CM121" s="68">
        <f t="shared" si="315"/>
        <v>-1.2754182230429336</v>
      </c>
      <c r="CN121" s="68">
        <f t="shared" si="315"/>
        <v>0.39681832888591551</v>
      </c>
      <c r="CO121" s="68">
        <f t="shared" si="315"/>
        <v>-0.49190310064489573</v>
      </c>
      <c r="CP121" s="68">
        <f t="shared" si="316"/>
        <v>-9.5084771758980224E-2</v>
      </c>
    </row>
    <row r="122" spans="1:94" x14ac:dyDescent="0.2">
      <c r="A122" t="str">
        <f t="shared" si="298"/>
        <v>22 Health professionals</v>
      </c>
      <c r="B122" s="27">
        <f t="shared" si="299"/>
        <v>7.5390045159548258</v>
      </c>
      <c r="C122" s="27">
        <f t="shared" si="299"/>
        <v>2.0323114787324776</v>
      </c>
      <c r="D122" s="27">
        <f t="shared" si="299"/>
        <v>9.3670572399434882</v>
      </c>
      <c r="E122" s="27">
        <f t="shared" si="299"/>
        <v>14.417859803686767</v>
      </c>
      <c r="F122" s="27">
        <f t="shared" si="300"/>
        <v>23.784917043630255</v>
      </c>
      <c r="L122" t="str">
        <f t="shared" si="317"/>
        <v>22 Health professionals</v>
      </c>
      <c r="M122" s="27">
        <f t="shared" si="301"/>
        <v>20.536710889137503</v>
      </c>
      <c r="N122" s="27">
        <f t="shared" si="301"/>
        <v>5.0997448428048955</v>
      </c>
      <c r="O122" s="27">
        <f t="shared" si="301"/>
        <v>23.887044179205319</v>
      </c>
      <c r="P122" s="27">
        <f t="shared" si="301"/>
        <v>36.841807181416087</v>
      </c>
      <c r="Q122" s="27">
        <f t="shared" si="302"/>
        <v>60.728851360621405</v>
      </c>
      <c r="W122" t="str">
        <f t="shared" si="318"/>
        <v>22 Health professionals</v>
      </c>
      <c r="X122" s="27">
        <f t="shared" si="303"/>
        <v>13.255313649950679</v>
      </c>
      <c r="Y122" s="27">
        <f t="shared" si="303"/>
        <v>-0.65306185606542044</v>
      </c>
      <c r="Z122" s="27">
        <f t="shared" si="303"/>
        <v>-3.7573755733517658</v>
      </c>
      <c r="AA122" s="27">
        <f t="shared" si="303"/>
        <v>-18.807736229231224</v>
      </c>
      <c r="AB122" s="27">
        <f t="shared" si="304"/>
        <v>-22.56511180258299</v>
      </c>
      <c r="AH122" t="str">
        <f t="shared" si="319"/>
        <v>22 Health professionals</v>
      </c>
      <c r="AI122" s="27">
        <f t="shared" si="305"/>
        <v>-9.9176851940497031</v>
      </c>
      <c r="AJ122" s="27">
        <f t="shared" si="305"/>
        <v>-3.4738678707405199</v>
      </c>
      <c r="AK122" s="27">
        <f t="shared" si="305"/>
        <v>-13.995206466652196</v>
      </c>
      <c r="AL122" s="27">
        <f t="shared" si="305"/>
        <v>-11.943335363967101</v>
      </c>
      <c r="AM122" s="27">
        <f t="shared" si="306"/>
        <v>-25.938541830619297</v>
      </c>
      <c r="AS122" t="str">
        <f t="shared" si="320"/>
        <v>22 Health professionals</v>
      </c>
      <c r="AT122" s="27">
        <f t="shared" si="307"/>
        <v>0.63926494685263169</v>
      </c>
      <c r="AU122" s="27">
        <f t="shared" si="307"/>
        <v>0.82202183482384239</v>
      </c>
      <c r="AV122" s="27">
        <f t="shared" si="307"/>
        <v>-0.34289557287224426</v>
      </c>
      <c r="AW122" s="27">
        <f t="shared" si="307"/>
        <v>-0.68734385021841415</v>
      </c>
      <c r="AX122" s="27">
        <f t="shared" si="308"/>
        <v>-1.0302394230906584</v>
      </c>
      <c r="BD122" t="str">
        <f t="shared" si="321"/>
        <v>22 Health professionals</v>
      </c>
      <c r="BE122" s="27">
        <f t="shared" si="309"/>
        <v>4.3501763584957196</v>
      </c>
      <c r="BF122" s="27">
        <f t="shared" si="309"/>
        <v>-2.9751402192495142</v>
      </c>
      <c r="BG122" s="27">
        <f t="shared" si="309"/>
        <v>1.8686070721333969</v>
      </c>
      <c r="BH122" s="27">
        <f t="shared" si="309"/>
        <v>-3.5728113464373124</v>
      </c>
      <c r="BI122" s="27">
        <f t="shared" si="310"/>
        <v>-1.7042042743039154</v>
      </c>
      <c r="BO122" t="str">
        <f t="shared" si="322"/>
        <v>22 Health professionals</v>
      </c>
      <c r="BP122" s="27">
        <f t="shared" si="311"/>
        <v>1.964908093558881</v>
      </c>
      <c r="BQ122" s="27">
        <f t="shared" si="311"/>
        <v>-2.454744089765569</v>
      </c>
      <c r="BR122" s="27">
        <f t="shared" si="311"/>
        <v>-0.18420918544262221</v>
      </c>
      <c r="BS122" s="27">
        <f t="shared" si="311"/>
        <v>-4.5440561457630464</v>
      </c>
      <c r="BT122" s="27">
        <f t="shared" si="312"/>
        <v>-4.7282653312056686</v>
      </c>
      <c r="BZ122" t="str">
        <f t="shared" si="323"/>
        <v>22 Health professionals</v>
      </c>
      <c r="CA122" s="68">
        <f t="shared" si="313"/>
        <v>0.88944661998201902</v>
      </c>
      <c r="CB122" s="68">
        <f t="shared" si="313"/>
        <v>-1.0101292095825496</v>
      </c>
      <c r="CC122" s="68">
        <f t="shared" si="313"/>
        <v>-0.13978274521096168</v>
      </c>
      <c r="CD122" s="68">
        <f t="shared" si="313"/>
        <v>-4.0498861268829502</v>
      </c>
      <c r="CE122" s="68">
        <f t="shared" si="314"/>
        <v>-4.1896688720939119</v>
      </c>
      <c r="CK122" t="str">
        <f t="shared" si="324"/>
        <v>22 Health professionals</v>
      </c>
      <c r="CL122" s="68">
        <f t="shared" si="315"/>
        <v>0.23793219092994633</v>
      </c>
      <c r="CM122" s="68">
        <f t="shared" si="315"/>
        <v>-0.394650239324013</v>
      </c>
      <c r="CN122" s="68">
        <f t="shared" si="315"/>
        <v>0.3371230852553686</v>
      </c>
      <c r="CO122" s="68">
        <f t="shared" si="315"/>
        <v>8.581266614807781E-2</v>
      </c>
      <c r="CP122" s="68">
        <f t="shared" si="316"/>
        <v>0.42293575140344641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4.0193825981110436</v>
      </c>
      <c r="C123" s="27">
        <f t="shared" si="299"/>
        <v>2.555797996032716</v>
      </c>
      <c r="D123" s="27">
        <f t="shared" si="299"/>
        <v>5.8279350971944623</v>
      </c>
      <c r="E123" s="27">
        <f t="shared" si="299"/>
        <v>11.016428480641501</v>
      </c>
      <c r="F123" s="27">
        <f t="shared" si="300"/>
        <v>16.844363577835963</v>
      </c>
      <c r="L123" t="str">
        <f t="shared" si="317"/>
        <v>23 Teaching and other educational professionals</v>
      </c>
      <c r="M123" s="27">
        <f t="shared" si="301"/>
        <v>23.741953997208782</v>
      </c>
      <c r="N123" s="27">
        <f t="shared" si="301"/>
        <v>14.776200378138753</v>
      </c>
      <c r="O123" s="27">
        <f t="shared" si="301"/>
        <v>26.040478367561775</v>
      </c>
      <c r="P123" s="27">
        <f t="shared" si="301"/>
        <v>43.794261450659576</v>
      </c>
      <c r="Q123" s="27">
        <f t="shared" si="302"/>
        <v>69.834739818221351</v>
      </c>
      <c r="W123" t="str">
        <f t="shared" si="318"/>
        <v>23 Teaching and other educational professionals</v>
      </c>
      <c r="X123" s="27">
        <f t="shared" si="303"/>
        <v>-17.030393992043642</v>
      </c>
      <c r="Y123" s="27">
        <f t="shared" si="303"/>
        <v>4.1650481905415688</v>
      </c>
      <c r="Z123" s="27">
        <f t="shared" si="303"/>
        <v>-22.111907006249965</v>
      </c>
      <c r="AA123" s="27">
        <f t="shared" si="303"/>
        <v>-24.06627200920861</v>
      </c>
      <c r="AB123" s="27">
        <f t="shared" si="304"/>
        <v>-46.178179015458575</v>
      </c>
      <c r="AH123" t="str">
        <f t="shared" si="319"/>
        <v>23 Teaching and other educational professionals</v>
      </c>
      <c r="AI123" s="27">
        <f t="shared" si="305"/>
        <v>-5.4061785879651945</v>
      </c>
      <c r="AJ123" s="27">
        <f t="shared" si="305"/>
        <v>4.4849152120868929E-2</v>
      </c>
      <c r="AK123" s="27">
        <f t="shared" si="305"/>
        <v>-1.8877058898332937</v>
      </c>
      <c r="AL123" s="27">
        <f t="shared" si="305"/>
        <v>-0.39051435126984746</v>
      </c>
      <c r="AM123" s="27">
        <f t="shared" si="306"/>
        <v>-2.2782202411031411</v>
      </c>
      <c r="AS123" t="str">
        <f t="shared" si="320"/>
        <v>23 Teaching and other educational professionals</v>
      </c>
      <c r="AT123" s="27">
        <f t="shared" si="307"/>
        <v>-2.0143974724149416E-2</v>
      </c>
      <c r="AU123" s="27">
        <f t="shared" si="307"/>
        <v>0.76459098172664941</v>
      </c>
      <c r="AV123" s="27">
        <f t="shared" si="307"/>
        <v>-0.37410677373273415</v>
      </c>
      <c r="AW123" s="27">
        <f t="shared" si="307"/>
        <v>-0.2377491781557044</v>
      </c>
      <c r="AX123" s="27">
        <f t="shared" si="308"/>
        <v>-0.61185595188843855</v>
      </c>
      <c r="BD123" t="str">
        <f t="shared" si="321"/>
        <v>23 Teaching and other educational professionals</v>
      </c>
      <c r="BE123" s="27">
        <f t="shared" si="309"/>
        <v>-0.48349764104113291</v>
      </c>
      <c r="BF123" s="27">
        <f t="shared" si="309"/>
        <v>1.5626204824630907</v>
      </c>
      <c r="BG123" s="27">
        <f t="shared" si="309"/>
        <v>-0.20107025807662637</v>
      </c>
      <c r="BH123" s="27">
        <f t="shared" si="309"/>
        <v>-1.4863499674253919</v>
      </c>
      <c r="BI123" s="27">
        <f t="shared" si="310"/>
        <v>-1.6874202255020183</v>
      </c>
      <c r="BO123" t="str">
        <f t="shared" si="322"/>
        <v>23 Teaching and other educational professionals</v>
      </c>
      <c r="BP123" s="27">
        <f t="shared" si="311"/>
        <v>0.40669034868133291</v>
      </c>
      <c r="BQ123" s="27">
        <f t="shared" si="311"/>
        <v>-0.74181456096901055</v>
      </c>
      <c r="BR123" s="27">
        <f t="shared" si="311"/>
        <v>0.41857766536306773</v>
      </c>
      <c r="BS123" s="27">
        <f t="shared" si="311"/>
        <v>-0.3077142056279607</v>
      </c>
      <c r="BT123" s="27">
        <f t="shared" si="312"/>
        <v>0.11086345973510703</v>
      </c>
      <c r="BZ123" t="str">
        <f t="shared" si="323"/>
        <v>23 Teaching and other educational professionals</v>
      </c>
      <c r="CA123" s="68">
        <f t="shared" si="313"/>
        <v>-0.2375113709180745</v>
      </c>
      <c r="CB123" s="68">
        <f t="shared" si="313"/>
        <v>4.8736109554040397E-2</v>
      </c>
      <c r="CC123" s="68">
        <f t="shared" si="313"/>
        <v>-0.26887646705253321</v>
      </c>
      <c r="CD123" s="68">
        <f t="shared" si="313"/>
        <v>-0.74068055379206044</v>
      </c>
      <c r="CE123" s="68">
        <f t="shared" si="314"/>
        <v>-1.0095570208445936</v>
      </c>
      <c r="CK123" t="str">
        <f t="shared" si="324"/>
        <v>23 Teaching and other educational professionals</v>
      </c>
      <c r="CL123" s="68">
        <f t="shared" si="315"/>
        <v>7.7523840872758765E-2</v>
      </c>
      <c r="CM123" s="68">
        <f t="shared" si="315"/>
        <v>-0.21437834778530251</v>
      </c>
      <c r="CN123" s="68">
        <f t="shared" si="315"/>
        <v>8.8047180504314815E-2</v>
      </c>
      <c r="CO123" s="68">
        <f t="shared" si="315"/>
        <v>-0.43403041857626845</v>
      </c>
      <c r="CP123" s="68">
        <f t="shared" si="316"/>
        <v>-0.34598323807195364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5.979069470581674</v>
      </c>
      <c r="C124" s="27">
        <f t="shared" si="299"/>
        <v>1.6953988528751864</v>
      </c>
      <c r="D124" s="27">
        <f t="shared" si="299"/>
        <v>11.446297896134766</v>
      </c>
      <c r="E124" s="27">
        <f t="shared" si="299"/>
        <v>19.377517909798613</v>
      </c>
      <c r="F124" s="27">
        <f t="shared" si="300"/>
        <v>30.823815805933378</v>
      </c>
      <c r="L124" t="str">
        <f t="shared" si="317"/>
        <v>24 Business, media and public service professionals</v>
      </c>
      <c r="M124" s="27">
        <f t="shared" si="301"/>
        <v>70.618815539097483</v>
      </c>
      <c r="N124" s="27">
        <f t="shared" si="301"/>
        <v>21.693866715848088</v>
      </c>
      <c r="O124" s="27">
        <f t="shared" si="301"/>
        <v>108.68245553837738</v>
      </c>
      <c r="P124" s="27">
        <f t="shared" si="301"/>
        <v>162.87119931472301</v>
      </c>
      <c r="Q124" s="27">
        <f t="shared" si="302"/>
        <v>271.5536548531004</v>
      </c>
      <c r="W124" t="str">
        <f t="shared" si="318"/>
        <v>24 Business, media and public service professionals</v>
      </c>
      <c r="X124" s="27">
        <f t="shared" si="303"/>
        <v>28.653025872825594</v>
      </c>
      <c r="Y124" s="27">
        <f t="shared" si="303"/>
        <v>11.086595988051613</v>
      </c>
      <c r="Z124" s="27">
        <f t="shared" si="303"/>
        <v>-4.5858683896744878</v>
      </c>
      <c r="AA124" s="27">
        <f t="shared" si="303"/>
        <v>-54.05355446438756</v>
      </c>
      <c r="AB124" s="27">
        <f t="shared" si="304"/>
        <v>-58.639422854062047</v>
      </c>
      <c r="AH124" t="str">
        <f t="shared" si="319"/>
        <v>24 Business, media and public service professionals</v>
      </c>
      <c r="AI124" s="27">
        <f t="shared" si="305"/>
        <v>-0.28583674232037026</v>
      </c>
      <c r="AJ124" s="27">
        <f t="shared" si="305"/>
        <v>2.619647353320687</v>
      </c>
      <c r="AK124" s="27">
        <f t="shared" si="305"/>
        <v>-1.4677944176391229</v>
      </c>
      <c r="AL124" s="27">
        <f t="shared" si="305"/>
        <v>-2.4520166074040759</v>
      </c>
      <c r="AM124" s="27">
        <f t="shared" si="306"/>
        <v>-3.9198110250431988</v>
      </c>
      <c r="AS124" t="str">
        <f t="shared" si="320"/>
        <v>24 Business, media and public service professionals</v>
      </c>
      <c r="AT124" s="27">
        <f t="shared" si="307"/>
        <v>3.8368122989442313</v>
      </c>
      <c r="AU124" s="27">
        <f t="shared" si="307"/>
        <v>3.0468763716924769</v>
      </c>
      <c r="AV124" s="27">
        <f t="shared" si="307"/>
        <v>-0.81712152243074598</v>
      </c>
      <c r="AW124" s="27">
        <f t="shared" si="307"/>
        <v>-6.2776978045991854</v>
      </c>
      <c r="AX124" s="27">
        <f t="shared" si="308"/>
        <v>-7.0948193270299313</v>
      </c>
      <c r="BD124" t="str">
        <f t="shared" si="321"/>
        <v>24 Business, media and public service professionals</v>
      </c>
      <c r="BE124" s="27">
        <f t="shared" si="309"/>
        <v>1.1204865249393663</v>
      </c>
      <c r="BF124" s="27">
        <f t="shared" si="309"/>
        <v>2.6975256274673924</v>
      </c>
      <c r="BG124" s="27">
        <f t="shared" si="309"/>
        <v>-6.9386971869570857</v>
      </c>
      <c r="BH124" s="27">
        <f t="shared" si="309"/>
        <v>-14.049668093767231</v>
      </c>
      <c r="BI124" s="27">
        <f t="shared" si="310"/>
        <v>-20.988365280724317</v>
      </c>
      <c r="BO124" t="str">
        <f t="shared" si="322"/>
        <v>24 Business, media and public service professionals</v>
      </c>
      <c r="BP124" s="27">
        <f t="shared" si="311"/>
        <v>4.5758386999701806</v>
      </c>
      <c r="BQ124" s="27">
        <f t="shared" si="311"/>
        <v>-5.8973263940648266</v>
      </c>
      <c r="BR124" s="27">
        <f t="shared" si="311"/>
        <v>-2.4159611761038988</v>
      </c>
      <c r="BS124" s="27">
        <f t="shared" si="311"/>
        <v>-12.231663211621804</v>
      </c>
      <c r="BT124" s="27">
        <f t="shared" si="312"/>
        <v>-14.647624387725703</v>
      </c>
      <c r="BZ124" t="str">
        <f t="shared" si="323"/>
        <v>24 Business, media and public service professionals</v>
      </c>
      <c r="CA124" s="68">
        <f t="shared" si="313"/>
        <v>0.94744619584562884</v>
      </c>
      <c r="CB124" s="68">
        <f t="shared" si="313"/>
        <v>4.7012076799930469E-2</v>
      </c>
      <c r="CC124" s="68">
        <f t="shared" si="313"/>
        <v>-3.1390965586876654</v>
      </c>
      <c r="CD124" s="68">
        <f t="shared" si="313"/>
        <v>-11.048310757786568</v>
      </c>
      <c r="CE124" s="68">
        <f t="shared" si="314"/>
        <v>-14.187407316474234</v>
      </c>
      <c r="CK124" t="str">
        <f t="shared" si="324"/>
        <v>24 Business, media and public service professionals</v>
      </c>
      <c r="CL124" s="68">
        <f t="shared" si="315"/>
        <v>0.55430411952370839</v>
      </c>
      <c r="CM124" s="68">
        <f t="shared" si="315"/>
        <v>-1.838602074734661</v>
      </c>
      <c r="CN124" s="68">
        <f t="shared" si="315"/>
        <v>-8.070916119694882E-2</v>
      </c>
      <c r="CO124" s="68">
        <f t="shared" si="315"/>
        <v>-1.7520119635271563</v>
      </c>
      <c r="CP124" s="68">
        <f t="shared" si="316"/>
        <v>-1.8327211247241051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1.12144371270014</v>
      </c>
      <c r="C125" s="27">
        <f t="shared" si="299"/>
        <v>0.27860715287397664</v>
      </c>
      <c r="D125" s="27">
        <f t="shared" si="299"/>
        <v>1.0524981069887223</v>
      </c>
      <c r="E125" s="27">
        <f t="shared" si="299"/>
        <v>3.0961401322971849</v>
      </c>
      <c r="F125" s="27">
        <f t="shared" si="300"/>
        <v>4.1486382392859067</v>
      </c>
      <c r="L125" t="str">
        <f t="shared" si="317"/>
        <v>31 Science, engineering and technology associate professionals</v>
      </c>
      <c r="M125" s="27">
        <f t="shared" si="301"/>
        <v>5.9497560393101487</v>
      </c>
      <c r="N125" s="27">
        <f t="shared" si="301"/>
        <v>2.4540849545469641</v>
      </c>
      <c r="O125" s="27">
        <f t="shared" si="301"/>
        <v>3.8236380940039396</v>
      </c>
      <c r="P125" s="27">
        <f t="shared" si="301"/>
        <v>12.172178886565263</v>
      </c>
      <c r="Q125" s="27">
        <f t="shared" si="302"/>
        <v>15.995816980569202</v>
      </c>
      <c r="W125" t="str">
        <f t="shared" si="318"/>
        <v>31 Science, engineering and technology associate professionals</v>
      </c>
      <c r="X125" s="27">
        <f t="shared" si="303"/>
        <v>5.4564299596288741</v>
      </c>
      <c r="Y125" s="27">
        <f t="shared" si="303"/>
        <v>1.9193197345178206</v>
      </c>
      <c r="Z125" s="27">
        <f t="shared" si="303"/>
        <v>-5.0949187383613719</v>
      </c>
      <c r="AA125" s="27">
        <f t="shared" si="303"/>
        <v>-2.1905655104090407</v>
      </c>
      <c r="AB125" s="27">
        <f t="shared" si="304"/>
        <v>-7.2854842487704126</v>
      </c>
      <c r="AH125" t="str">
        <f t="shared" si="319"/>
        <v>31 Science, engineering and technology associate professionals</v>
      </c>
      <c r="AI125" s="27">
        <f t="shared" si="305"/>
        <v>1.1283441014493674</v>
      </c>
      <c r="AJ125" s="27">
        <f t="shared" si="305"/>
        <v>0.69916857809328281</v>
      </c>
      <c r="AK125" s="27">
        <f t="shared" si="305"/>
        <v>-2.8382872081404997E-2</v>
      </c>
      <c r="AL125" s="27">
        <f t="shared" si="305"/>
        <v>1.1363687633193402</v>
      </c>
      <c r="AM125" s="27">
        <f t="shared" si="306"/>
        <v>1.1079858912379352</v>
      </c>
      <c r="AS125" t="str">
        <f t="shared" si="320"/>
        <v>31 Science, engineering and technology associate professionals</v>
      </c>
      <c r="AT125" s="27">
        <f t="shared" si="307"/>
        <v>0.69128270186031671</v>
      </c>
      <c r="AU125" s="27">
        <f t="shared" si="307"/>
        <v>0.58175038649596544</v>
      </c>
      <c r="AV125" s="27">
        <f t="shared" si="307"/>
        <v>-2.3109684468621854</v>
      </c>
      <c r="AW125" s="27">
        <f t="shared" si="307"/>
        <v>-1.0294421074214481</v>
      </c>
      <c r="AX125" s="27">
        <f t="shared" si="308"/>
        <v>-3.3404105542836335</v>
      </c>
      <c r="BD125" t="str">
        <f t="shared" si="321"/>
        <v>31 Science, engineering and technology associate professionals</v>
      </c>
      <c r="BE125" s="27">
        <f t="shared" si="309"/>
        <v>-0.43688506924883974</v>
      </c>
      <c r="BF125" s="27">
        <f t="shared" si="309"/>
        <v>1.2701553760845279</v>
      </c>
      <c r="BG125" s="27">
        <f t="shared" si="309"/>
        <v>-3.6867410339036981</v>
      </c>
      <c r="BH125" s="27">
        <f t="shared" si="309"/>
        <v>-2.3446700955226119</v>
      </c>
      <c r="BI125" s="27">
        <f t="shared" si="310"/>
        <v>-6.03141112942631</v>
      </c>
      <c r="BO125" t="str">
        <f t="shared" si="322"/>
        <v>31 Science, engineering and technology associate professionals</v>
      </c>
      <c r="BP125" s="27">
        <f t="shared" si="311"/>
        <v>1.8862966538013319</v>
      </c>
      <c r="BQ125" s="27">
        <f t="shared" si="311"/>
        <v>-0.90799994569110076</v>
      </c>
      <c r="BR125" s="27">
        <f t="shared" si="311"/>
        <v>-1.2425358941658002</v>
      </c>
      <c r="BS125" s="27">
        <f t="shared" si="311"/>
        <v>-1.4947018690290799</v>
      </c>
      <c r="BT125" s="27">
        <f t="shared" si="312"/>
        <v>-2.7372377631948801</v>
      </c>
      <c r="BZ125" t="str">
        <f t="shared" si="323"/>
        <v>31 Science, engineering and technology associate professionals</v>
      </c>
      <c r="CA125" s="68">
        <f t="shared" si="313"/>
        <v>0.96188258167402374</v>
      </c>
      <c r="CB125" s="68">
        <f t="shared" si="313"/>
        <v>0.24696354393740183</v>
      </c>
      <c r="CC125" s="68">
        <f t="shared" si="313"/>
        <v>-1.8590194362992243</v>
      </c>
      <c r="CD125" s="68">
        <f t="shared" si="313"/>
        <v>-2.7298950152104862</v>
      </c>
      <c r="CE125" s="68">
        <f t="shared" si="314"/>
        <v>-4.5889144515097104</v>
      </c>
      <c r="CK125" t="str">
        <f t="shared" si="324"/>
        <v>31 Science, engineering and technology associate professionals</v>
      </c>
      <c r="CL125" s="68">
        <f t="shared" si="315"/>
        <v>0.6492119165108301</v>
      </c>
      <c r="CM125" s="68">
        <f t="shared" si="315"/>
        <v>-0.40410478819504014</v>
      </c>
      <c r="CN125" s="68">
        <f t="shared" si="315"/>
        <v>0.2685969719585275</v>
      </c>
      <c r="CO125" s="68">
        <f t="shared" si="315"/>
        <v>0.73357402511517655</v>
      </c>
      <c r="CP125" s="68">
        <f t="shared" si="316"/>
        <v>1.0021709970737041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0.23573930796594167</v>
      </c>
      <c r="C126" s="27">
        <f t="shared" si="299"/>
        <v>4.3385978791800728E-2</v>
      </c>
      <c r="D126" s="27">
        <f t="shared" si="299"/>
        <v>0.40631759390602784</v>
      </c>
      <c r="E126" s="27">
        <f t="shared" si="299"/>
        <v>0.99915710070716091</v>
      </c>
      <c r="F126" s="27">
        <f t="shared" si="300"/>
        <v>1.4054746946131886</v>
      </c>
      <c r="L126" t="str">
        <f t="shared" si="317"/>
        <v>32 Health and social care associate professionals</v>
      </c>
      <c r="M126" s="27">
        <f t="shared" si="301"/>
        <v>5.2020976780759618</v>
      </c>
      <c r="N126" s="27">
        <f t="shared" si="301"/>
        <v>2.235442765765427</v>
      </c>
      <c r="O126" s="27">
        <f t="shared" si="301"/>
        <v>7.0309925121118759</v>
      </c>
      <c r="P126" s="27">
        <f t="shared" si="301"/>
        <v>17.405995298854368</v>
      </c>
      <c r="Q126" s="27">
        <f t="shared" si="302"/>
        <v>24.436987810966244</v>
      </c>
      <c r="W126" t="str">
        <f t="shared" si="318"/>
        <v>32 Health and social care associate professionals</v>
      </c>
      <c r="X126" s="27">
        <f t="shared" si="303"/>
        <v>5.0745908099925323</v>
      </c>
      <c r="Y126" s="27">
        <f t="shared" si="303"/>
        <v>1.4305201552136069</v>
      </c>
      <c r="Z126" s="27">
        <f t="shared" si="303"/>
        <v>-0.83484735375982666</v>
      </c>
      <c r="AA126" s="27">
        <f t="shared" si="303"/>
        <v>-2.4419828193496826</v>
      </c>
      <c r="AB126" s="27">
        <f t="shared" si="304"/>
        <v>-3.2768301731095093</v>
      </c>
      <c r="AH126" t="str">
        <f t="shared" si="319"/>
        <v>32 Health and social care associate professionals</v>
      </c>
      <c r="AI126" s="27">
        <f t="shared" si="305"/>
        <v>-2.9661653906295129</v>
      </c>
      <c r="AJ126" s="27">
        <f t="shared" si="305"/>
        <v>-0.20078724287402849</v>
      </c>
      <c r="AK126" s="27">
        <f t="shared" si="305"/>
        <v>-5.5900608363275452</v>
      </c>
      <c r="AL126" s="27">
        <f t="shared" si="305"/>
        <v>-6.132303256688548</v>
      </c>
      <c r="AM126" s="27">
        <f t="shared" si="306"/>
        <v>-11.722364093016093</v>
      </c>
      <c r="AS126" t="str">
        <f t="shared" si="320"/>
        <v>32 Health and social care associate professionals</v>
      </c>
      <c r="AT126" s="27">
        <f t="shared" si="307"/>
        <v>0.47287986405615445</v>
      </c>
      <c r="AU126" s="27">
        <f t="shared" si="307"/>
        <v>0.69155359991381271</v>
      </c>
      <c r="AV126" s="27">
        <f t="shared" si="307"/>
        <v>-0.76759970146169021</v>
      </c>
      <c r="AW126" s="27">
        <f t="shared" si="307"/>
        <v>-0.49857477993787302</v>
      </c>
      <c r="AX126" s="27">
        <f t="shared" si="308"/>
        <v>-1.2661744813995632</v>
      </c>
      <c r="BD126" t="str">
        <f t="shared" si="321"/>
        <v>32 Health and social care associate professionals</v>
      </c>
      <c r="BE126" s="27">
        <f t="shared" si="309"/>
        <v>2.4747877799269062</v>
      </c>
      <c r="BF126" s="27">
        <f t="shared" si="309"/>
        <v>-1.0451239323265185</v>
      </c>
      <c r="BG126" s="27">
        <f t="shared" si="309"/>
        <v>0.16574712148735316</v>
      </c>
      <c r="BH126" s="27">
        <f t="shared" si="309"/>
        <v>-1.3190679169859223</v>
      </c>
      <c r="BI126" s="27">
        <f t="shared" si="310"/>
        <v>-1.1533207954985691</v>
      </c>
      <c r="BO126" t="str">
        <f t="shared" si="322"/>
        <v>32 Health and social care associate professionals</v>
      </c>
      <c r="BP126" s="27">
        <f t="shared" si="311"/>
        <v>1.2888165321953231</v>
      </c>
      <c r="BQ126" s="27">
        <f t="shared" si="311"/>
        <v>-1.383059215274173</v>
      </c>
      <c r="BR126" s="27">
        <f t="shared" si="311"/>
        <v>-0.53016547704791694</v>
      </c>
      <c r="BS126" s="27">
        <f t="shared" si="311"/>
        <v>-2.6265543644857354</v>
      </c>
      <c r="BT126" s="27">
        <f t="shared" si="312"/>
        <v>-3.1567198415336524</v>
      </c>
      <c r="BZ126" t="str">
        <f t="shared" si="323"/>
        <v>32 Health and social care associate professionals</v>
      </c>
      <c r="CA126" s="68">
        <f t="shared" si="313"/>
        <v>-0.15897759630565655</v>
      </c>
      <c r="CB126" s="68">
        <f t="shared" si="313"/>
        <v>-0.20410335378759648</v>
      </c>
      <c r="CC126" s="68">
        <f t="shared" si="313"/>
        <v>-0.49271448983089039</v>
      </c>
      <c r="CD126" s="68">
        <f t="shared" si="313"/>
        <v>-1.5189924749536377</v>
      </c>
      <c r="CE126" s="68">
        <f t="shared" si="314"/>
        <v>-2.011706964784528</v>
      </c>
      <c r="CK126" t="str">
        <f t="shared" si="324"/>
        <v>32 Health and social care associate professionals</v>
      </c>
      <c r="CL126" s="68">
        <f t="shared" si="315"/>
        <v>7.6453588753795043E-2</v>
      </c>
      <c r="CM126" s="68">
        <f t="shared" si="315"/>
        <v>-0.22603772203448713</v>
      </c>
      <c r="CN126" s="68">
        <f t="shared" si="315"/>
        <v>9.1188193785400995E-2</v>
      </c>
      <c r="CO126" s="68">
        <f t="shared" si="315"/>
        <v>1.7528891363611687E-2</v>
      </c>
      <c r="CP126" s="68">
        <f t="shared" si="316"/>
        <v>0.10871708514901268</v>
      </c>
    </row>
    <row r="127" spans="1:94" x14ac:dyDescent="0.2">
      <c r="A127" t="str">
        <f t="shared" si="298"/>
        <v>33 Protective service occupations</v>
      </c>
      <c r="B127" s="27">
        <f t="shared" si="299"/>
        <v>5.0558374222670344E-2</v>
      </c>
      <c r="C127" s="27">
        <f t="shared" si="299"/>
        <v>4.4931399768837865E-2</v>
      </c>
      <c r="D127" s="27">
        <f t="shared" si="299"/>
        <v>0.36006522218537079</v>
      </c>
      <c r="E127" s="27">
        <f t="shared" si="299"/>
        <v>0.68588758832583741</v>
      </c>
      <c r="F127" s="27">
        <f t="shared" si="300"/>
        <v>1.0459528105112081</v>
      </c>
      <c r="L127" t="str">
        <f t="shared" si="317"/>
        <v>33 Protective service occupations</v>
      </c>
      <c r="M127" s="27">
        <f t="shared" si="301"/>
        <v>1.9752386813779044</v>
      </c>
      <c r="N127" s="27">
        <f t="shared" si="301"/>
        <v>1.3101443552749332</v>
      </c>
      <c r="O127" s="27">
        <f t="shared" si="301"/>
        <v>7.0594797250399353</v>
      </c>
      <c r="P127" s="27">
        <f t="shared" si="301"/>
        <v>15.216882135056846</v>
      </c>
      <c r="Q127" s="27">
        <f t="shared" si="302"/>
        <v>22.276361860096781</v>
      </c>
      <c r="W127" t="str">
        <f t="shared" si="318"/>
        <v>33 Protective service occupations</v>
      </c>
      <c r="X127" s="27">
        <f t="shared" si="303"/>
        <v>2.6876974849523521</v>
      </c>
      <c r="Y127" s="27">
        <f t="shared" si="303"/>
        <v>2.8140341586930973</v>
      </c>
      <c r="Z127" s="27">
        <f t="shared" si="303"/>
        <v>5.8519778395285904</v>
      </c>
      <c r="AA127" s="27">
        <f t="shared" si="303"/>
        <v>5.6115073397050885</v>
      </c>
      <c r="AB127" s="27">
        <f t="shared" si="304"/>
        <v>11.463485179233679</v>
      </c>
      <c r="AH127" t="str">
        <f t="shared" si="319"/>
        <v>33 Protective service occupations</v>
      </c>
      <c r="AI127" s="27">
        <f t="shared" si="305"/>
        <v>0.54638493378967912</v>
      </c>
      <c r="AJ127" s="27">
        <f t="shared" si="305"/>
        <v>0.8749794544961631</v>
      </c>
      <c r="AK127" s="27">
        <f t="shared" si="305"/>
        <v>1.5026226090155186</v>
      </c>
      <c r="AL127" s="27">
        <f t="shared" si="305"/>
        <v>1.7576898572793436</v>
      </c>
      <c r="AM127" s="27">
        <f t="shared" si="306"/>
        <v>3.2603124662948622</v>
      </c>
      <c r="AS127" t="str">
        <f t="shared" si="320"/>
        <v>33 Protective service occupations</v>
      </c>
      <c r="AT127" s="27">
        <f t="shared" si="307"/>
        <v>-0.37525327790115437</v>
      </c>
      <c r="AU127" s="27">
        <f t="shared" si="307"/>
        <v>0.43107394156766432</v>
      </c>
      <c r="AV127" s="27">
        <f t="shared" si="307"/>
        <v>-2.8808604535832671E-3</v>
      </c>
      <c r="AW127" s="27">
        <f t="shared" si="307"/>
        <v>-0.4517613524866162</v>
      </c>
      <c r="AX127" s="27">
        <f t="shared" si="308"/>
        <v>-0.45464221294019946</v>
      </c>
      <c r="BD127" t="str">
        <f t="shared" si="321"/>
        <v>33 Protective service occupations</v>
      </c>
      <c r="BE127" s="27">
        <f t="shared" si="309"/>
        <v>-1.6258623832869237</v>
      </c>
      <c r="BF127" s="27">
        <f t="shared" si="309"/>
        <v>1.7794750461461231</v>
      </c>
      <c r="BG127" s="27">
        <f t="shared" si="309"/>
        <v>-1.4521252383702965</v>
      </c>
      <c r="BH127" s="27">
        <f t="shared" si="309"/>
        <v>-3.2991780883537416</v>
      </c>
      <c r="BI127" s="27">
        <f t="shared" si="310"/>
        <v>-4.7513033267240381</v>
      </c>
      <c r="BO127" t="str">
        <f t="shared" si="322"/>
        <v>33 Protective service occupations</v>
      </c>
      <c r="BP127" s="27">
        <f t="shared" si="311"/>
        <v>1.29075220144877</v>
      </c>
      <c r="BQ127" s="27">
        <f t="shared" si="311"/>
        <v>-2.0153096698420381</v>
      </c>
      <c r="BR127" s="27">
        <f t="shared" si="311"/>
        <v>6.6978217740361501E-2</v>
      </c>
      <c r="BS127" s="27">
        <f t="shared" si="311"/>
        <v>-6.1306227077027469</v>
      </c>
      <c r="BT127" s="27">
        <f t="shared" si="312"/>
        <v>-6.0636444899623854</v>
      </c>
      <c r="BZ127" t="str">
        <f t="shared" si="323"/>
        <v>33 Protective service occupations</v>
      </c>
      <c r="CA127" s="68">
        <f t="shared" si="313"/>
        <v>-2.272027294989698E-2</v>
      </c>
      <c r="CB127" s="68">
        <f t="shared" si="313"/>
        <v>0.18241984111117127</v>
      </c>
      <c r="CC127" s="68">
        <f t="shared" si="313"/>
        <v>0.22154639615616567</v>
      </c>
      <c r="CD127" s="68">
        <f t="shared" si="313"/>
        <v>-0.67620739603987534</v>
      </c>
      <c r="CE127" s="68">
        <f t="shared" si="314"/>
        <v>-0.45466099988370967</v>
      </c>
      <c r="CK127" t="str">
        <f t="shared" si="324"/>
        <v>33 Protective service occupations</v>
      </c>
      <c r="CL127" s="68">
        <f t="shared" si="315"/>
        <v>-0.29108168584792038</v>
      </c>
      <c r="CM127" s="68">
        <f t="shared" si="315"/>
        <v>-0.31647305489070277</v>
      </c>
      <c r="CN127" s="68">
        <f t="shared" si="315"/>
        <v>-0.21427204157994706</v>
      </c>
      <c r="CO127" s="68">
        <f t="shared" si="315"/>
        <v>-0.12616598962399783</v>
      </c>
      <c r="CP127" s="68">
        <f t="shared" si="316"/>
        <v>-0.34043803120394489</v>
      </c>
    </row>
    <row r="128" spans="1:94" x14ac:dyDescent="0.2">
      <c r="A128" t="str">
        <f t="shared" si="298"/>
        <v>34 Culture, media and sports occupations</v>
      </c>
      <c r="B128" s="27">
        <f t="shared" si="299"/>
        <v>0.60320774712439862</v>
      </c>
      <c r="C128" s="27">
        <f t="shared" si="299"/>
        <v>0.2715422819616542</v>
      </c>
      <c r="D128" s="27">
        <f t="shared" si="299"/>
        <v>0.7666472705459797</v>
      </c>
      <c r="E128" s="27">
        <f t="shared" si="299"/>
        <v>1.7553604000689216</v>
      </c>
      <c r="F128" s="27">
        <f t="shared" si="300"/>
        <v>2.5220076706149013</v>
      </c>
      <c r="L128" t="str">
        <f t="shared" si="317"/>
        <v>34 Culture, media and sports occupations</v>
      </c>
      <c r="M128" s="27">
        <f t="shared" si="301"/>
        <v>7.6980656391494691</v>
      </c>
      <c r="N128" s="27">
        <f t="shared" si="301"/>
        <v>15.419472880561933</v>
      </c>
      <c r="O128" s="27">
        <f t="shared" si="301"/>
        <v>23.703621576383426</v>
      </c>
      <c r="P128" s="27">
        <f t="shared" si="301"/>
        <v>46.281690054216853</v>
      </c>
      <c r="Q128" s="27">
        <f t="shared" si="302"/>
        <v>69.985311630600279</v>
      </c>
      <c r="W128" t="str">
        <f t="shared" si="318"/>
        <v>34 Culture, media and sports occupations</v>
      </c>
      <c r="X128" s="27">
        <f t="shared" si="303"/>
        <v>-9.2191570838349293</v>
      </c>
      <c r="Y128" s="27">
        <f t="shared" si="303"/>
        <v>12.423897289395441</v>
      </c>
      <c r="Z128" s="27">
        <f t="shared" si="303"/>
        <v>-4.4517231231993861</v>
      </c>
      <c r="AA128" s="27">
        <f t="shared" si="303"/>
        <v>-9.0377005629723612</v>
      </c>
      <c r="AB128" s="27">
        <f t="shared" si="304"/>
        <v>-13.489423686171747</v>
      </c>
      <c r="AH128" t="str">
        <f t="shared" si="319"/>
        <v>34 Culture, media and sports occupations</v>
      </c>
      <c r="AI128" s="27">
        <f t="shared" si="305"/>
        <v>-4.3377283459490101E-2</v>
      </c>
      <c r="AJ128" s="27">
        <f t="shared" si="305"/>
        <v>2.1461705841925127</v>
      </c>
      <c r="AK128" s="27">
        <f t="shared" si="305"/>
        <v>-0.24080493685292481</v>
      </c>
      <c r="AL128" s="27">
        <f t="shared" si="305"/>
        <v>1.7714579774800772</v>
      </c>
      <c r="AM128" s="27">
        <f t="shared" si="306"/>
        <v>1.5306530406271524</v>
      </c>
      <c r="AS128" t="str">
        <f t="shared" si="320"/>
        <v>34 Culture, media and sports occupations</v>
      </c>
      <c r="AT128" s="27">
        <f t="shared" si="307"/>
        <v>-1.9464489792777666</v>
      </c>
      <c r="AU128" s="27">
        <f t="shared" si="307"/>
        <v>1.4912045583961007</v>
      </c>
      <c r="AV128" s="27">
        <f t="shared" si="307"/>
        <v>-1.8135169482746338</v>
      </c>
      <c r="AW128" s="27">
        <f t="shared" si="307"/>
        <v>-1.6696436677400559</v>
      </c>
      <c r="AX128" s="27">
        <f t="shared" si="308"/>
        <v>-3.4831606160146897</v>
      </c>
      <c r="BD128" t="str">
        <f t="shared" si="321"/>
        <v>34 Culture, media and sports occupations</v>
      </c>
      <c r="BE128" s="27">
        <f t="shared" si="309"/>
        <v>-4.7476766723004253</v>
      </c>
      <c r="BF128" s="27">
        <f t="shared" si="309"/>
        <v>2.755464788319415</v>
      </c>
      <c r="BG128" s="27">
        <f t="shared" si="309"/>
        <v>-4.6947524063850281</v>
      </c>
      <c r="BH128" s="27">
        <f t="shared" si="309"/>
        <v>-5.5165373045264285</v>
      </c>
      <c r="BI128" s="27">
        <f t="shared" si="310"/>
        <v>-10.211289710911457</v>
      </c>
      <c r="BO128" t="str">
        <f t="shared" si="322"/>
        <v>34 Culture, media and sports occupations</v>
      </c>
      <c r="BP128" s="27">
        <f t="shared" si="311"/>
        <v>-1.3097449039617182</v>
      </c>
      <c r="BQ128" s="27">
        <f t="shared" si="311"/>
        <v>-1.4513862602683556</v>
      </c>
      <c r="BR128" s="27">
        <f t="shared" si="311"/>
        <v>-2.6094239860331001</v>
      </c>
      <c r="BS128" s="27">
        <f t="shared" si="311"/>
        <v>-4.0287207037655746</v>
      </c>
      <c r="BT128" s="27">
        <f t="shared" si="312"/>
        <v>-6.6381446897986747</v>
      </c>
      <c r="BZ128" t="str">
        <f t="shared" si="323"/>
        <v>34 Culture, media and sports occupations</v>
      </c>
      <c r="CA128" s="68">
        <f t="shared" si="313"/>
        <v>-1.8713684591203616</v>
      </c>
      <c r="CB128" s="68">
        <f t="shared" si="313"/>
        <v>8.2073170919350957E-2</v>
      </c>
      <c r="CC128" s="68">
        <f t="shared" si="313"/>
        <v>-1.8066081857467502</v>
      </c>
      <c r="CD128" s="68">
        <f t="shared" si="313"/>
        <v>-3.0527395682537435</v>
      </c>
      <c r="CE128" s="68">
        <f t="shared" si="314"/>
        <v>-4.8593477540004937</v>
      </c>
      <c r="CK128" t="str">
        <f t="shared" si="324"/>
        <v>34 Culture, media and sports occupations</v>
      </c>
      <c r="CL128" s="68">
        <f t="shared" si="315"/>
        <v>-0.10170465068751389</v>
      </c>
      <c r="CM128" s="68">
        <f t="shared" si="315"/>
        <v>-1.2093178978558647</v>
      </c>
      <c r="CN128" s="68">
        <f t="shared" si="315"/>
        <v>-0.29956808155400427</v>
      </c>
      <c r="CO128" s="68">
        <f t="shared" si="315"/>
        <v>-0.95550420114156309</v>
      </c>
      <c r="CP128" s="68">
        <f t="shared" si="316"/>
        <v>-1.2550722826955674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3.2183670612929074</v>
      </c>
      <c r="C129" s="27">
        <f t="shared" si="299"/>
        <v>0.92801026447889079</v>
      </c>
      <c r="D129" s="27">
        <f t="shared" si="299"/>
        <v>5.2486479664570478</v>
      </c>
      <c r="E129" s="27">
        <f t="shared" si="299"/>
        <v>11.71928116921632</v>
      </c>
      <c r="F129" s="27">
        <f t="shared" si="300"/>
        <v>16.967929135673366</v>
      </c>
      <c r="L129" t="str">
        <f t="shared" si="317"/>
        <v>35 Business and public service associate professionals</v>
      </c>
      <c r="M129" s="27">
        <f t="shared" si="301"/>
        <v>31.44752937732639</v>
      </c>
      <c r="N129" s="27">
        <f t="shared" si="301"/>
        <v>9.9808884826773294</v>
      </c>
      <c r="O129" s="27">
        <f t="shared" si="301"/>
        <v>41.143882658269405</v>
      </c>
      <c r="P129" s="27">
        <f t="shared" si="301"/>
        <v>82.863477862779177</v>
      </c>
      <c r="Q129" s="27">
        <f t="shared" si="302"/>
        <v>124.00736052104858</v>
      </c>
      <c r="W129" t="str">
        <f t="shared" si="318"/>
        <v>35 Business and public service associate professionals</v>
      </c>
      <c r="X129" s="27">
        <f t="shared" si="303"/>
        <v>6.1313283071271485</v>
      </c>
      <c r="Y129" s="27">
        <f t="shared" si="303"/>
        <v>1.7930171998163189</v>
      </c>
      <c r="Z129" s="27">
        <f t="shared" si="303"/>
        <v>-20.329084012934288</v>
      </c>
      <c r="AA129" s="27">
        <f t="shared" si="303"/>
        <v>-26.64531959894552</v>
      </c>
      <c r="AB129" s="27">
        <f t="shared" si="304"/>
        <v>-46.974403611879808</v>
      </c>
      <c r="AH129" t="str">
        <f t="shared" si="319"/>
        <v>35 Business and public service associate professionals</v>
      </c>
      <c r="AI129" s="27">
        <f t="shared" si="305"/>
        <v>1.221308250306933</v>
      </c>
      <c r="AJ129" s="27">
        <f t="shared" si="305"/>
        <v>4.8970363100743057</v>
      </c>
      <c r="AK129" s="27">
        <f t="shared" si="305"/>
        <v>-4.3862610469416268</v>
      </c>
      <c r="AL129" s="27">
        <f t="shared" si="305"/>
        <v>-3.4878314394063423</v>
      </c>
      <c r="AM129" s="27">
        <f t="shared" si="306"/>
        <v>-7.8740924863479691</v>
      </c>
      <c r="AS129" t="str">
        <f t="shared" si="320"/>
        <v>35 Business and public service associate professionals</v>
      </c>
      <c r="AT129" s="27">
        <f t="shared" si="307"/>
        <v>0.97360103139164522</v>
      </c>
      <c r="AU129" s="27">
        <f t="shared" si="307"/>
        <v>2.4715478233940189</v>
      </c>
      <c r="AV129" s="27">
        <f t="shared" si="307"/>
        <v>-4.5655588677053629</v>
      </c>
      <c r="AW129" s="27">
        <f t="shared" si="307"/>
        <v>-3.7365756892095909</v>
      </c>
      <c r="AX129" s="27">
        <f t="shared" si="308"/>
        <v>-8.3021345569149538</v>
      </c>
      <c r="BD129" t="str">
        <f t="shared" si="321"/>
        <v>35 Business and public service associate professionals</v>
      </c>
      <c r="BE129" s="27">
        <f t="shared" si="309"/>
        <v>-2.2538879940121603</v>
      </c>
      <c r="BF129" s="27">
        <f t="shared" si="309"/>
        <v>-0.22692032649614191</v>
      </c>
      <c r="BG129" s="27">
        <f t="shared" si="309"/>
        <v>-13.771482941186655</v>
      </c>
      <c r="BH129" s="27">
        <f t="shared" si="309"/>
        <v>-13.407645709260699</v>
      </c>
      <c r="BI129" s="27">
        <f t="shared" si="310"/>
        <v>-27.179128650447353</v>
      </c>
      <c r="BO129" t="str">
        <f t="shared" si="322"/>
        <v>35 Business and public service associate professionals</v>
      </c>
      <c r="BP129" s="27">
        <f t="shared" si="311"/>
        <v>2.6671050780485714</v>
      </c>
      <c r="BQ129" s="27">
        <f t="shared" si="311"/>
        <v>-9.6490081611248044</v>
      </c>
      <c r="BR129" s="27">
        <f t="shared" si="311"/>
        <v>-9.1626710626113024</v>
      </c>
      <c r="BS129" s="27">
        <f t="shared" si="311"/>
        <v>-14.640092078855513</v>
      </c>
      <c r="BT129" s="27">
        <f t="shared" si="312"/>
        <v>-23.802763141466816</v>
      </c>
      <c r="BZ129" t="str">
        <f t="shared" si="323"/>
        <v>35 Business and public service associate professionals</v>
      </c>
      <c r="CA129" s="68">
        <f t="shared" si="313"/>
        <v>-2.5229682005021417</v>
      </c>
      <c r="CB129" s="68">
        <f t="shared" si="313"/>
        <v>-1.5788308224778049</v>
      </c>
      <c r="CC129" s="68">
        <f t="shared" si="313"/>
        <v>-7.6333067162978629</v>
      </c>
      <c r="CD129" s="68">
        <f t="shared" si="313"/>
        <v>-13.462637417976337</v>
      </c>
      <c r="CE129" s="68">
        <f t="shared" si="314"/>
        <v>-21.095944134274198</v>
      </c>
      <c r="CK129" t="str">
        <f t="shared" si="324"/>
        <v>35 Business and public service associate professionals</v>
      </c>
      <c r="CL129" s="68">
        <f t="shared" si="315"/>
        <v>-0.36790825398524163</v>
      </c>
      <c r="CM129" s="68">
        <f t="shared" si="315"/>
        <v>-2.5128797441855522</v>
      </c>
      <c r="CN129" s="68">
        <f t="shared" si="315"/>
        <v>-0.96780618649129657</v>
      </c>
      <c r="CO129" s="68">
        <f t="shared" si="315"/>
        <v>-0.98858854254615203</v>
      </c>
      <c r="CP129" s="68">
        <f t="shared" si="316"/>
        <v>-1.9563947290374486</v>
      </c>
    </row>
    <row r="130" spans="1:94" x14ac:dyDescent="0.2">
      <c r="A130" t="str">
        <f t="shared" si="298"/>
        <v>41 Administrative occupations</v>
      </c>
      <c r="B130" s="27">
        <f t="shared" si="299"/>
        <v>0.85525534897756428</v>
      </c>
      <c r="C130" s="27">
        <f t="shared" si="299"/>
        <v>0.61753742249841226</v>
      </c>
      <c r="D130" s="27">
        <f t="shared" si="299"/>
        <v>1.7772830264801227</v>
      </c>
      <c r="E130" s="27">
        <f t="shared" si="299"/>
        <v>4.5460510650827084</v>
      </c>
      <c r="F130" s="27">
        <f t="shared" si="300"/>
        <v>6.3233340915628311</v>
      </c>
      <c r="L130" t="str">
        <f t="shared" si="317"/>
        <v>41 Administrative occupations</v>
      </c>
      <c r="M130" s="27">
        <f t="shared" si="301"/>
        <v>8.7538429821347066</v>
      </c>
      <c r="N130" s="27">
        <f t="shared" si="301"/>
        <v>8.0423774243717574</v>
      </c>
      <c r="O130" s="27">
        <f t="shared" si="301"/>
        <v>18.382867299062411</v>
      </c>
      <c r="P130" s="27">
        <f t="shared" si="301"/>
        <v>42.705048470330254</v>
      </c>
      <c r="Q130" s="27">
        <f t="shared" si="302"/>
        <v>61.087915769392666</v>
      </c>
      <c r="W130" t="str">
        <f t="shared" si="318"/>
        <v>41 Administrative occupations</v>
      </c>
      <c r="X130" s="27">
        <f t="shared" si="303"/>
        <v>0.96265344227273886</v>
      </c>
      <c r="Y130" s="27">
        <f t="shared" si="303"/>
        <v>10.963985473680822</v>
      </c>
      <c r="Z130" s="27">
        <f t="shared" si="303"/>
        <v>-4.6951110322137595</v>
      </c>
      <c r="AA130" s="27">
        <f t="shared" si="303"/>
        <v>-6.2486432402576071</v>
      </c>
      <c r="AB130" s="27">
        <f t="shared" si="304"/>
        <v>-10.943754272471367</v>
      </c>
      <c r="AH130" t="str">
        <f t="shared" si="319"/>
        <v>41 Administrative occupations</v>
      </c>
      <c r="AI130" s="27">
        <f t="shared" si="305"/>
        <v>2.7688352647938785E-2</v>
      </c>
      <c r="AJ130" s="27">
        <f t="shared" si="305"/>
        <v>4.2216614007827289</v>
      </c>
      <c r="AK130" s="27">
        <f t="shared" si="305"/>
        <v>-2.672086499712325</v>
      </c>
      <c r="AL130" s="27">
        <f t="shared" si="305"/>
        <v>-2.5336597114116408</v>
      </c>
      <c r="AM130" s="27">
        <f t="shared" si="306"/>
        <v>-5.2057462111239658</v>
      </c>
      <c r="AS130" t="str">
        <f t="shared" si="320"/>
        <v>41 Administrative occupations</v>
      </c>
      <c r="AT130" s="27">
        <f t="shared" si="307"/>
        <v>-0.35186881969890749</v>
      </c>
      <c r="AU130" s="27">
        <f t="shared" si="307"/>
        <v>3.4465560929288586</v>
      </c>
      <c r="AV130" s="27">
        <f t="shared" si="307"/>
        <v>-3.708343482486768</v>
      </c>
      <c r="AW130" s="27">
        <f t="shared" si="307"/>
        <v>-2.5910946216975503</v>
      </c>
      <c r="AX130" s="27">
        <f t="shared" si="308"/>
        <v>-6.2994381041843184</v>
      </c>
      <c r="BD130" t="str">
        <f t="shared" si="321"/>
        <v>41 Administrative occupations</v>
      </c>
      <c r="BE130" s="27">
        <f t="shared" si="309"/>
        <v>-2.5264492734757198</v>
      </c>
      <c r="BF130" s="27">
        <f t="shared" si="309"/>
        <v>-3.2314958909117877</v>
      </c>
      <c r="BG130" s="27">
        <f t="shared" si="309"/>
        <v>-11.334447444854604</v>
      </c>
      <c r="BH130" s="27">
        <f t="shared" si="309"/>
        <v>-23.259205224784349</v>
      </c>
      <c r="BI130" s="27">
        <f t="shared" si="310"/>
        <v>-34.593652669638956</v>
      </c>
      <c r="BO130" t="str">
        <f t="shared" si="322"/>
        <v>41 Administrative occupations</v>
      </c>
      <c r="BP130" s="27">
        <f t="shared" si="311"/>
        <v>-4.4246283017368313</v>
      </c>
      <c r="BQ130" s="27">
        <f t="shared" si="311"/>
        <v>-8.4782005040922783</v>
      </c>
      <c r="BR130" s="27">
        <f t="shared" si="311"/>
        <v>-13.860780282395666</v>
      </c>
      <c r="BS130" s="27">
        <f t="shared" si="311"/>
        <v>-24.983540741743671</v>
      </c>
      <c r="BT130" s="27">
        <f t="shared" si="312"/>
        <v>-38.844321024139333</v>
      </c>
      <c r="BZ130" t="str">
        <f t="shared" si="323"/>
        <v>41 Administrative occupations</v>
      </c>
      <c r="CA130" s="68">
        <f t="shared" si="313"/>
        <v>-9.0945148621462835</v>
      </c>
      <c r="CB130" s="68">
        <f t="shared" si="313"/>
        <v>-0.47147031385927818</v>
      </c>
      <c r="CC130" s="68">
        <f t="shared" si="313"/>
        <v>-19.848980499327965</v>
      </c>
      <c r="CD130" s="68">
        <f t="shared" si="313"/>
        <v>-15.517680419520214</v>
      </c>
      <c r="CE130" s="68">
        <f t="shared" si="314"/>
        <v>-35.366660918848176</v>
      </c>
      <c r="CK130" t="str">
        <f t="shared" si="324"/>
        <v>41 Administrative occupations</v>
      </c>
      <c r="CL130" s="68">
        <f t="shared" si="315"/>
        <v>-2.4620103152224022</v>
      </c>
      <c r="CM130" s="68">
        <f t="shared" si="315"/>
        <v>-3.2229043674418572</v>
      </c>
      <c r="CN130" s="68">
        <f t="shared" si="315"/>
        <v>-2.066374941952696</v>
      </c>
      <c r="CO130" s="68">
        <f t="shared" si="315"/>
        <v>-2.337694535402274</v>
      </c>
      <c r="CP130" s="68">
        <f t="shared" si="316"/>
        <v>-4.4040694773549696</v>
      </c>
    </row>
    <row r="131" spans="1:94" x14ac:dyDescent="0.2">
      <c r="A131" t="str">
        <f t="shared" si="298"/>
        <v>42 Secretarial and related occupations</v>
      </c>
      <c r="B131" s="27">
        <f t="shared" si="299"/>
        <v>0.1328461027190137</v>
      </c>
      <c r="C131" s="27">
        <f t="shared" si="299"/>
        <v>6.3605782181028192E-3</v>
      </c>
      <c r="D131" s="27">
        <f t="shared" si="299"/>
        <v>0.35546205281398702</v>
      </c>
      <c r="E131" s="27">
        <f t="shared" si="299"/>
        <v>0.93726275749415167</v>
      </c>
      <c r="F131" s="27">
        <f t="shared" si="300"/>
        <v>1.2927248103081386</v>
      </c>
      <c r="L131" t="str">
        <f t="shared" si="317"/>
        <v>42 Secretarial and related occupations</v>
      </c>
      <c r="M131" s="27">
        <f t="shared" si="301"/>
        <v>1.3391677471711292</v>
      </c>
      <c r="N131" s="27">
        <f t="shared" si="301"/>
        <v>0.66527499515633437</v>
      </c>
      <c r="O131" s="27">
        <f t="shared" si="301"/>
        <v>5.7217057418083961</v>
      </c>
      <c r="P131" s="27">
        <f t="shared" si="301"/>
        <v>6.9186923884430414</v>
      </c>
      <c r="Q131" s="27">
        <f t="shared" si="302"/>
        <v>12.640398130251437</v>
      </c>
      <c r="W131" t="str">
        <f t="shared" si="318"/>
        <v>42 Secretarial and related occupations</v>
      </c>
      <c r="X131" s="27">
        <f t="shared" si="303"/>
        <v>2.4270915817812266E-2</v>
      </c>
      <c r="Y131" s="27">
        <f t="shared" si="303"/>
        <v>1.1482053538637551</v>
      </c>
      <c r="Z131" s="27">
        <f t="shared" si="303"/>
        <v>7.4123764488005683</v>
      </c>
      <c r="AA131" s="27">
        <f t="shared" si="303"/>
        <v>6.0497177015901009</v>
      </c>
      <c r="AB131" s="27">
        <f t="shared" si="304"/>
        <v>13.462094150390669</v>
      </c>
      <c r="AH131" t="str">
        <f t="shared" si="319"/>
        <v>42 Secretarial and related occupations</v>
      </c>
      <c r="AI131" s="27">
        <f t="shared" si="305"/>
        <v>-8.6168972475082484E-2</v>
      </c>
      <c r="AJ131" s="27">
        <f t="shared" si="305"/>
        <v>1.0494063365296533</v>
      </c>
      <c r="AK131" s="27">
        <f t="shared" si="305"/>
        <v>2.3853338438332603</v>
      </c>
      <c r="AL131" s="27">
        <f t="shared" si="305"/>
        <v>0.79601392181239206</v>
      </c>
      <c r="AM131" s="27">
        <f t="shared" si="306"/>
        <v>3.1813477656456524</v>
      </c>
      <c r="AS131" t="str">
        <f t="shared" si="320"/>
        <v>42 Secretarial and related occupations</v>
      </c>
      <c r="AT131" s="27">
        <f t="shared" si="307"/>
        <v>-0.58352365016167163</v>
      </c>
      <c r="AU131" s="27">
        <f t="shared" si="307"/>
        <v>0.31153912827179564</v>
      </c>
      <c r="AV131" s="27">
        <f t="shared" si="307"/>
        <v>0.93451712687852329</v>
      </c>
      <c r="AW131" s="27">
        <f t="shared" si="307"/>
        <v>-1.6267327993920064</v>
      </c>
      <c r="AX131" s="27">
        <f t="shared" si="308"/>
        <v>-0.69221567251348315</v>
      </c>
      <c r="BD131" t="str">
        <f t="shared" si="321"/>
        <v>42 Secretarial and related occupations</v>
      </c>
      <c r="BE131" s="27">
        <f t="shared" si="309"/>
        <v>-1.3831632244228409</v>
      </c>
      <c r="BF131" s="27">
        <f t="shared" si="309"/>
        <v>-2.5549828775965029</v>
      </c>
      <c r="BG131" s="27">
        <f t="shared" si="309"/>
        <v>-1.8182307079298266</v>
      </c>
      <c r="BH131" s="27">
        <f t="shared" si="309"/>
        <v>-8.4880788565871583</v>
      </c>
      <c r="BI131" s="27">
        <f t="shared" si="310"/>
        <v>-10.306309564516985</v>
      </c>
      <c r="BO131" t="str">
        <f t="shared" si="322"/>
        <v>42 Secretarial and related occupations</v>
      </c>
      <c r="BP131" s="27">
        <f t="shared" si="311"/>
        <v>-3.7153018952317378</v>
      </c>
      <c r="BQ131" s="27">
        <f t="shared" si="311"/>
        <v>-3.0022533297851766</v>
      </c>
      <c r="BR131" s="27">
        <f t="shared" si="311"/>
        <v>-4.7834908299071941</v>
      </c>
      <c r="BS131" s="27">
        <f t="shared" si="311"/>
        <v>-6.6780900445582807</v>
      </c>
      <c r="BT131" s="27">
        <f t="shared" si="312"/>
        <v>-11.461580874465476</v>
      </c>
      <c r="BZ131" t="str">
        <f t="shared" si="323"/>
        <v>42 Secretarial and related occupations</v>
      </c>
      <c r="CA131" s="68">
        <f t="shared" si="313"/>
        <v>-4.0988610558605423</v>
      </c>
      <c r="CB131" s="68">
        <f t="shared" si="313"/>
        <v>-0.64341808788239518</v>
      </c>
      <c r="CC131" s="68">
        <f t="shared" si="313"/>
        <v>-11.087562584483326</v>
      </c>
      <c r="CD131" s="68">
        <f t="shared" si="313"/>
        <v>-5.6858252062972214</v>
      </c>
      <c r="CE131" s="68">
        <f t="shared" si="314"/>
        <v>-16.773387790780546</v>
      </c>
      <c r="CK131" t="str">
        <f t="shared" si="324"/>
        <v>42 Secretarial and related occupations</v>
      </c>
      <c r="CL131" s="68">
        <f t="shared" si="315"/>
        <v>-0.34501183277507508</v>
      </c>
      <c r="CM131" s="68">
        <f t="shared" si="315"/>
        <v>-1.4507683916460445</v>
      </c>
      <c r="CN131" s="68">
        <f t="shared" si="315"/>
        <v>0.30222412752500105</v>
      </c>
      <c r="CO131" s="68">
        <f t="shared" si="315"/>
        <v>-1.8706391403580085</v>
      </c>
      <c r="CP131" s="68">
        <f t="shared" si="316"/>
        <v>-1.5684150128330074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4.2133578387925863E-2</v>
      </c>
      <c r="C132" s="27">
        <f t="shared" si="299"/>
        <v>-2.0392169739920529E-2</v>
      </c>
      <c r="D132" s="27">
        <f t="shared" si="299"/>
        <v>4.9884273231452142E-2</v>
      </c>
      <c r="E132" s="27">
        <f t="shared" si="299"/>
        <v>0.13802614511540892</v>
      </c>
      <c r="F132" s="27">
        <f t="shared" si="300"/>
        <v>0.18791041834686106</v>
      </c>
      <c r="L132" t="str">
        <f t="shared" si="317"/>
        <v>51 Skilled agricultural and related trades</v>
      </c>
      <c r="M132" s="27">
        <f t="shared" si="301"/>
        <v>0.32940991963530464</v>
      </c>
      <c r="N132" s="27">
        <f t="shared" si="301"/>
        <v>-0.1404895580190717</v>
      </c>
      <c r="O132" s="27">
        <f t="shared" si="301"/>
        <v>0.47674032356588225</v>
      </c>
      <c r="P132" s="27">
        <f t="shared" si="301"/>
        <v>1.2633468779729455</v>
      </c>
      <c r="Q132" s="27">
        <f t="shared" si="302"/>
        <v>1.7400872015388278</v>
      </c>
      <c r="W132" t="str">
        <f t="shared" si="318"/>
        <v>51 Skilled agricultural and related trades</v>
      </c>
      <c r="X132" s="27">
        <f t="shared" si="303"/>
        <v>8.3218684798115561E-2</v>
      </c>
      <c r="Y132" s="27">
        <f t="shared" si="303"/>
        <v>1.4265363385110228</v>
      </c>
      <c r="Z132" s="27">
        <f t="shared" si="303"/>
        <v>0.81553271803251892</v>
      </c>
      <c r="AA132" s="27">
        <f t="shared" si="303"/>
        <v>2.5105708264666164</v>
      </c>
      <c r="AB132" s="27">
        <f t="shared" si="304"/>
        <v>3.3261035444991354</v>
      </c>
      <c r="AH132" t="str">
        <f t="shared" si="319"/>
        <v>51 Skilled agricultural and related trades</v>
      </c>
      <c r="AI132" s="27">
        <f t="shared" si="305"/>
        <v>0.23297104366381083</v>
      </c>
      <c r="AJ132" s="27">
        <f t="shared" si="305"/>
        <v>5.1226108310400864E-2</v>
      </c>
      <c r="AK132" s="27">
        <f t="shared" si="305"/>
        <v>0.46408959201110722</v>
      </c>
      <c r="AL132" s="27">
        <f t="shared" si="305"/>
        <v>0.78906529702831696</v>
      </c>
      <c r="AM132" s="27">
        <f t="shared" si="306"/>
        <v>1.2531548890394242</v>
      </c>
      <c r="AS132" t="str">
        <f t="shared" si="320"/>
        <v>51 Skilled agricultural and related trades</v>
      </c>
      <c r="AT132" s="27">
        <f t="shared" si="307"/>
        <v>0.12935941160075259</v>
      </c>
      <c r="AU132" s="27">
        <f t="shared" si="307"/>
        <v>7.4564027196827531E-2</v>
      </c>
      <c r="AV132" s="27">
        <f t="shared" si="307"/>
        <v>0.36924576311831192</v>
      </c>
      <c r="AW132" s="27">
        <f t="shared" si="307"/>
        <v>1.1721912113677901</v>
      </c>
      <c r="AX132" s="27">
        <f t="shared" si="308"/>
        <v>1.5414369744861021</v>
      </c>
      <c r="BD132" t="str">
        <f t="shared" si="321"/>
        <v>51 Skilled agricultural and related trades</v>
      </c>
      <c r="BE132" s="27">
        <f t="shared" si="309"/>
        <v>-0.23313420230379212</v>
      </c>
      <c r="BF132" s="27">
        <f t="shared" si="309"/>
        <v>-6.0385658419481736E-2</v>
      </c>
      <c r="BG132" s="27">
        <f t="shared" si="309"/>
        <v>-0.56690498215713325</v>
      </c>
      <c r="BH132" s="27">
        <f t="shared" si="309"/>
        <v>-0.4507332342507322</v>
      </c>
      <c r="BI132" s="27">
        <f t="shared" si="310"/>
        <v>-1.0176382164078654</v>
      </c>
      <c r="BO132" t="str">
        <f t="shared" si="322"/>
        <v>51 Skilled agricultural and related trades</v>
      </c>
      <c r="BP132" s="27">
        <f t="shared" si="311"/>
        <v>0.66610230003163906</v>
      </c>
      <c r="BQ132" s="27">
        <f t="shared" si="311"/>
        <v>-1.1439197292532262</v>
      </c>
      <c r="BR132" s="27">
        <f t="shared" si="311"/>
        <v>0.37320811307221025</v>
      </c>
      <c r="BS132" s="27">
        <f t="shared" si="311"/>
        <v>-0.34871789623332106</v>
      </c>
      <c r="BT132" s="27">
        <f t="shared" si="312"/>
        <v>2.4490216838889189E-2</v>
      </c>
      <c r="BZ132" t="str">
        <f t="shared" si="323"/>
        <v>51 Skilled agricultural and related trades</v>
      </c>
      <c r="CA132" s="68">
        <f t="shared" si="313"/>
        <v>-0.2321091162957174</v>
      </c>
      <c r="CB132" s="68">
        <f t="shared" si="313"/>
        <v>-0.37444645047998293</v>
      </c>
      <c r="CC132" s="68">
        <f t="shared" si="313"/>
        <v>0.16121441251718327</v>
      </c>
      <c r="CD132" s="68">
        <f t="shared" si="313"/>
        <v>1.2079801896990343</v>
      </c>
      <c r="CE132" s="68">
        <f t="shared" si="314"/>
        <v>1.3691946022162176</v>
      </c>
      <c r="CK132" t="str">
        <f t="shared" si="324"/>
        <v>51 Skilled agricultural and related trades</v>
      </c>
      <c r="CL132" s="68">
        <f t="shared" si="315"/>
        <v>-0.84855249002297084</v>
      </c>
      <c r="CM132" s="68">
        <f t="shared" si="315"/>
        <v>-1.0538846134668785</v>
      </c>
      <c r="CN132" s="68">
        <f t="shared" si="315"/>
        <v>-0.1560098002815935</v>
      </c>
      <c r="CO132" s="68">
        <f t="shared" si="315"/>
        <v>-1.0178006691330692</v>
      </c>
      <c r="CP132" s="68">
        <f t="shared" si="316"/>
        <v>-1.1738104694146627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0.13943668283290228</v>
      </c>
      <c r="C133" s="27">
        <f t="shared" si="299"/>
        <v>5.1528439252732317E-2</v>
      </c>
      <c r="D133" s="27">
        <f t="shared" si="299"/>
        <v>0.23551556167549614</v>
      </c>
      <c r="E133" s="27">
        <f t="shared" si="299"/>
        <v>0.63740630871840298</v>
      </c>
      <c r="F133" s="27">
        <f t="shared" si="300"/>
        <v>0.87292187039389912</v>
      </c>
      <c r="L133" t="str">
        <f t="shared" si="317"/>
        <v>52 Skilled metal, electrical and electronic trades</v>
      </c>
      <c r="M133" s="27">
        <f t="shared" si="301"/>
        <v>1.8560065633628842</v>
      </c>
      <c r="N133" s="27">
        <f t="shared" si="301"/>
        <v>-0.19304552130414709</v>
      </c>
      <c r="O133" s="27">
        <f t="shared" si="301"/>
        <v>5.2014500171554507</v>
      </c>
      <c r="P133" s="27">
        <f t="shared" si="301"/>
        <v>10.122293580890597</v>
      </c>
      <c r="Q133" s="27">
        <f t="shared" si="302"/>
        <v>15.323743598046047</v>
      </c>
      <c r="W133" t="str">
        <f t="shared" si="318"/>
        <v>52 Skilled metal, electrical and electronic trades</v>
      </c>
      <c r="X133" s="27">
        <f t="shared" si="303"/>
        <v>0.99538619931068339</v>
      </c>
      <c r="Y133" s="27">
        <f t="shared" si="303"/>
        <v>-1.7011216983974133</v>
      </c>
      <c r="Z133" s="27">
        <f t="shared" si="303"/>
        <v>2.2866842121542259</v>
      </c>
      <c r="AA133" s="27">
        <f t="shared" si="303"/>
        <v>2.8020635358902819</v>
      </c>
      <c r="AB133" s="27">
        <f t="shared" si="304"/>
        <v>5.0887477480445078</v>
      </c>
      <c r="AH133" t="str">
        <f t="shared" si="319"/>
        <v>52 Skilled metal, electrical and electronic trades</v>
      </c>
      <c r="AI133" s="27">
        <f t="shared" si="305"/>
        <v>0.52227616691792944</v>
      </c>
      <c r="AJ133" s="27">
        <f t="shared" si="305"/>
        <v>-0.15389240953783911</v>
      </c>
      <c r="AK133" s="27">
        <f t="shared" si="305"/>
        <v>0.53538887895541976</v>
      </c>
      <c r="AL133" s="27">
        <f t="shared" si="305"/>
        <v>1.6595838976315367</v>
      </c>
      <c r="AM133" s="27">
        <f t="shared" si="306"/>
        <v>2.1949727765869564</v>
      </c>
      <c r="AS133" t="str">
        <f t="shared" si="320"/>
        <v>52 Skilled metal, electrical and electronic trades</v>
      </c>
      <c r="AT133" s="27">
        <f t="shared" si="307"/>
        <v>1.0910266820484029</v>
      </c>
      <c r="AU133" s="27">
        <f t="shared" si="307"/>
        <v>-1.2653342357051933</v>
      </c>
      <c r="AV133" s="27">
        <f t="shared" si="307"/>
        <v>1.8461624358801281</v>
      </c>
      <c r="AW133" s="27">
        <f t="shared" si="307"/>
        <v>4.9236627422201575</v>
      </c>
      <c r="AX133" s="27">
        <f t="shared" si="308"/>
        <v>6.7698251781002856</v>
      </c>
      <c r="BD133" t="str">
        <f t="shared" si="321"/>
        <v>52 Skilled metal, electrical and electronic trades</v>
      </c>
      <c r="BE133" s="27">
        <f t="shared" si="309"/>
        <v>-3.1454748241728865</v>
      </c>
      <c r="BF133" s="27">
        <f t="shared" si="309"/>
        <v>1.8136855736482431</v>
      </c>
      <c r="BG133" s="27">
        <f t="shared" si="309"/>
        <v>-5.6946012185603792</v>
      </c>
      <c r="BH133" s="27">
        <f t="shared" si="309"/>
        <v>-7.2561378949136461</v>
      </c>
      <c r="BI133" s="27">
        <f t="shared" si="310"/>
        <v>-12.950739113474025</v>
      </c>
      <c r="BO133" t="str">
        <f t="shared" si="322"/>
        <v>52 Skilled metal, electrical and electronic trades</v>
      </c>
      <c r="BP133" s="27">
        <f t="shared" si="311"/>
        <v>4.343556455832033</v>
      </c>
      <c r="BQ133" s="27">
        <f t="shared" si="311"/>
        <v>-7.9738498566059057</v>
      </c>
      <c r="BR133" s="27">
        <f t="shared" si="311"/>
        <v>-0.14412646013749608</v>
      </c>
      <c r="BS133" s="27">
        <f t="shared" si="311"/>
        <v>-7.5892674933052149</v>
      </c>
      <c r="BT133" s="27">
        <f t="shared" si="312"/>
        <v>-7.733393953442711</v>
      </c>
      <c r="BZ133" t="str">
        <f t="shared" si="323"/>
        <v>52 Skilled metal, electrical and electronic trades</v>
      </c>
      <c r="CA133" s="68">
        <f t="shared" si="313"/>
        <v>0.33170602854837661</v>
      </c>
      <c r="CB133" s="68">
        <f t="shared" si="313"/>
        <v>-2.8300210379015596</v>
      </c>
      <c r="CC133" s="68">
        <f t="shared" si="313"/>
        <v>0.31771860747680769</v>
      </c>
      <c r="CD133" s="68">
        <f t="shared" si="313"/>
        <v>-6.6127554588605504</v>
      </c>
      <c r="CE133" s="68">
        <f t="shared" si="314"/>
        <v>-6.2950368513837427</v>
      </c>
      <c r="CK133" t="str">
        <f t="shared" si="324"/>
        <v>52 Skilled metal, electrical and electronic trades</v>
      </c>
      <c r="CL133" s="68">
        <f t="shared" si="315"/>
        <v>0.30801695360251014</v>
      </c>
      <c r="CM133" s="68">
        <f t="shared" si="315"/>
        <v>-2.9424427017093677</v>
      </c>
      <c r="CN133" s="68">
        <f t="shared" si="315"/>
        <v>-1.0365123847471125E-2</v>
      </c>
      <c r="CO133" s="68">
        <f t="shared" si="315"/>
        <v>-2.4677249810975654</v>
      </c>
      <c r="CP133" s="68">
        <f t="shared" si="316"/>
        <v>-2.4780901049450366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-2.2220789212542974E-2</v>
      </c>
      <c r="C134" s="27">
        <f t="shared" si="299"/>
        <v>-3.7592893092002672E-2</v>
      </c>
      <c r="D134" s="27">
        <f t="shared" si="299"/>
        <v>0.11385628211457055</v>
      </c>
      <c r="E134" s="27">
        <f t="shared" si="299"/>
        <v>0.1390479373950684</v>
      </c>
      <c r="F134" s="27">
        <f t="shared" si="300"/>
        <v>0.25290421950963893</v>
      </c>
      <c r="L134" t="str">
        <f t="shared" si="317"/>
        <v>53 Skilled construction and building trades</v>
      </c>
      <c r="M134" s="27">
        <f t="shared" si="301"/>
        <v>0.85184358557245554</v>
      </c>
      <c r="N134" s="27">
        <f t="shared" si="301"/>
        <v>-0.75172688377779862</v>
      </c>
      <c r="O134" s="27">
        <f t="shared" si="301"/>
        <v>2.7864147651374922</v>
      </c>
      <c r="P134" s="27">
        <f t="shared" si="301"/>
        <v>6.7086065903564993</v>
      </c>
      <c r="Q134" s="27">
        <f t="shared" si="302"/>
        <v>9.4950213554939911</v>
      </c>
      <c r="W134" t="str">
        <f t="shared" si="318"/>
        <v>53 Skilled construction and building trades</v>
      </c>
      <c r="X134" s="27">
        <f t="shared" si="303"/>
        <v>-0.3836962360962648</v>
      </c>
      <c r="Y134" s="27">
        <f t="shared" si="303"/>
        <v>-1.0112257795041142</v>
      </c>
      <c r="Z134" s="27">
        <f t="shared" si="303"/>
        <v>1.6547777239321597</v>
      </c>
      <c r="AA134" s="27">
        <f t="shared" si="303"/>
        <v>1.5756309439748932</v>
      </c>
      <c r="AB134" s="27">
        <f t="shared" si="304"/>
        <v>3.2304086679070529</v>
      </c>
      <c r="AH134" t="str">
        <f t="shared" si="319"/>
        <v>53 Skilled construction and building trades</v>
      </c>
      <c r="AI134" s="27">
        <f t="shared" si="305"/>
        <v>0.12768256742884088</v>
      </c>
      <c r="AJ134" s="27">
        <f t="shared" si="305"/>
        <v>-1.0261083573146257</v>
      </c>
      <c r="AK134" s="27">
        <f t="shared" si="305"/>
        <v>1.0979519247786627</v>
      </c>
      <c r="AL134" s="27">
        <f t="shared" si="305"/>
        <v>1.3849907900470706</v>
      </c>
      <c r="AM134" s="27">
        <f t="shared" si="306"/>
        <v>2.4829427148257333</v>
      </c>
      <c r="AS134" t="str">
        <f t="shared" si="320"/>
        <v>53 Skilled construction and building trades</v>
      </c>
      <c r="AT134" s="27">
        <f t="shared" si="307"/>
        <v>-1.1595781601550827</v>
      </c>
      <c r="AU134" s="27">
        <f t="shared" si="307"/>
        <v>-0.75351161371362352</v>
      </c>
      <c r="AV134" s="27">
        <f t="shared" si="307"/>
        <v>2.303917576829261</v>
      </c>
      <c r="AW134" s="27">
        <f t="shared" si="307"/>
        <v>2.2731764118466113</v>
      </c>
      <c r="AX134" s="27">
        <f t="shared" si="308"/>
        <v>4.5770939886758724</v>
      </c>
      <c r="BD134" t="str">
        <f t="shared" si="321"/>
        <v>53 Skilled construction and building trades</v>
      </c>
      <c r="BE134" s="27">
        <f t="shared" si="309"/>
        <v>-13.138836703279878</v>
      </c>
      <c r="BF134" s="27">
        <f t="shared" si="309"/>
        <v>-0.97181608273385933</v>
      </c>
      <c r="BG134" s="27">
        <f t="shared" si="309"/>
        <v>-3.6032839695470713</v>
      </c>
      <c r="BH134" s="27">
        <f t="shared" si="309"/>
        <v>-6.632407492527328</v>
      </c>
      <c r="BI134" s="27">
        <f t="shared" si="310"/>
        <v>-10.235691462074399</v>
      </c>
      <c r="BO134" t="str">
        <f t="shared" si="322"/>
        <v>53 Skilled construction and building trades</v>
      </c>
      <c r="BP134" s="27">
        <f t="shared" si="311"/>
        <v>1.9613680008813077</v>
      </c>
      <c r="BQ134" s="27">
        <f t="shared" si="311"/>
        <v>-13.661961548564857</v>
      </c>
      <c r="BR134" s="27">
        <f t="shared" si="311"/>
        <v>9.0590197500570575</v>
      </c>
      <c r="BS134" s="27">
        <f t="shared" si="311"/>
        <v>4.1509629113231696</v>
      </c>
      <c r="BT134" s="27">
        <f t="shared" si="312"/>
        <v>13.209982661380227</v>
      </c>
      <c r="BZ134" t="str">
        <f t="shared" si="323"/>
        <v>53 Skilled construction and building trades</v>
      </c>
      <c r="CA134" s="68">
        <f t="shared" si="313"/>
        <v>-3.0010086379205951</v>
      </c>
      <c r="CB134" s="68">
        <f t="shared" si="313"/>
        <v>-5.6472040604123848</v>
      </c>
      <c r="CC134" s="68">
        <f t="shared" si="313"/>
        <v>4.4542598231946755</v>
      </c>
      <c r="CD134" s="68">
        <f t="shared" si="313"/>
        <v>3.8142642065048662</v>
      </c>
      <c r="CE134" s="68">
        <f t="shared" si="314"/>
        <v>8.2685240296995417</v>
      </c>
      <c r="CK134" t="str">
        <f t="shared" si="324"/>
        <v>53 Skilled construction and building trades</v>
      </c>
      <c r="CL134" s="68">
        <f t="shared" si="315"/>
        <v>-5.7278673516928897</v>
      </c>
      <c r="CM134" s="68">
        <f t="shared" si="315"/>
        <v>-6.5257795951395412</v>
      </c>
      <c r="CN134" s="68">
        <f t="shared" si="315"/>
        <v>-1.3546320465623269</v>
      </c>
      <c r="CO134" s="68">
        <f t="shared" si="315"/>
        <v>-4.7128253862056262</v>
      </c>
      <c r="CP134" s="68">
        <f t="shared" si="316"/>
        <v>-6.0674574327679531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0.12399747456232363</v>
      </c>
      <c r="C135" s="27">
        <f t="shared" si="299"/>
        <v>5.8618484715823982E-2</v>
      </c>
      <c r="D135" s="27">
        <f t="shared" si="299"/>
        <v>0.30611576596423484</v>
      </c>
      <c r="E135" s="27">
        <f t="shared" si="299"/>
        <v>0.64524475608759346</v>
      </c>
      <c r="F135" s="27">
        <f t="shared" si="300"/>
        <v>0.95136052205182831</v>
      </c>
      <c r="L135" t="str">
        <f t="shared" si="317"/>
        <v>54 Textiles, printing and other skilled trades</v>
      </c>
      <c r="M135" s="27">
        <f t="shared" si="301"/>
        <v>1.4286627460239343</v>
      </c>
      <c r="N135" s="27">
        <f t="shared" si="301"/>
        <v>0.61928537925801752</v>
      </c>
      <c r="O135" s="27">
        <f t="shared" si="301"/>
        <v>4.7381439426506216</v>
      </c>
      <c r="P135" s="27">
        <f t="shared" si="301"/>
        <v>13.482622273320226</v>
      </c>
      <c r="Q135" s="27">
        <f t="shared" si="302"/>
        <v>18.220766215970848</v>
      </c>
      <c r="W135" t="str">
        <f t="shared" si="318"/>
        <v>54 Textiles, printing and other skilled trades</v>
      </c>
      <c r="X135" s="27">
        <f t="shared" si="303"/>
        <v>1.1922688859483124</v>
      </c>
      <c r="Y135" s="27">
        <f t="shared" si="303"/>
        <v>-0.55547227596639459</v>
      </c>
      <c r="Z135" s="27">
        <f t="shared" si="303"/>
        <v>3.4445701581273589</v>
      </c>
      <c r="AA135" s="27">
        <f t="shared" si="303"/>
        <v>5.5889774291657872</v>
      </c>
      <c r="AB135" s="27">
        <f t="shared" si="304"/>
        <v>9.0335475872931461</v>
      </c>
      <c r="AH135" t="str">
        <f t="shared" si="319"/>
        <v>54 Textiles, printing and other skilled trades</v>
      </c>
      <c r="AI135" s="27">
        <f t="shared" si="305"/>
        <v>0.37953198679397016</v>
      </c>
      <c r="AJ135" s="27">
        <f t="shared" si="305"/>
        <v>-4.3586853662803904E-2</v>
      </c>
      <c r="AK135" s="27">
        <f t="shared" si="305"/>
        <v>0.18894547718890653</v>
      </c>
      <c r="AL135" s="27">
        <f t="shared" si="305"/>
        <v>0.7208272273717018</v>
      </c>
      <c r="AM135" s="27">
        <f t="shared" si="306"/>
        <v>0.90977270456060833</v>
      </c>
      <c r="AS135" t="str">
        <f t="shared" si="320"/>
        <v>54 Textiles, printing and other skilled trades</v>
      </c>
      <c r="AT135" s="27">
        <f t="shared" si="307"/>
        <v>0.11805747490871443</v>
      </c>
      <c r="AU135" s="27">
        <f t="shared" si="307"/>
        <v>5.794845813234506E-2</v>
      </c>
      <c r="AV135" s="27">
        <f t="shared" si="307"/>
        <v>1.1111775016465346</v>
      </c>
      <c r="AW135" s="27">
        <f t="shared" si="307"/>
        <v>1.9130777012464533</v>
      </c>
      <c r="AX135" s="27">
        <f t="shared" si="308"/>
        <v>3.0242552028929879</v>
      </c>
      <c r="BD135" t="str">
        <f t="shared" si="321"/>
        <v>54 Textiles, printing and other skilled trades</v>
      </c>
      <c r="BE135" s="27">
        <f t="shared" si="309"/>
        <v>-0.55505462035252506</v>
      </c>
      <c r="BF135" s="27">
        <f t="shared" si="309"/>
        <v>-1.0931142775978628</v>
      </c>
      <c r="BG135" s="27">
        <f t="shared" si="309"/>
        <v>0.35587370404043384</v>
      </c>
      <c r="BH135" s="27">
        <f t="shared" si="309"/>
        <v>-2.2426763935311627</v>
      </c>
      <c r="BI135" s="27">
        <f t="shared" si="310"/>
        <v>-1.8868026894907288</v>
      </c>
      <c r="BO135" t="str">
        <f t="shared" si="322"/>
        <v>54 Textiles, printing and other skilled trades</v>
      </c>
      <c r="BP135" s="27">
        <f t="shared" si="311"/>
        <v>-1.098409635958788</v>
      </c>
      <c r="BQ135" s="27">
        <f t="shared" si="311"/>
        <v>-5.5310975410766368</v>
      </c>
      <c r="BR135" s="27">
        <f t="shared" si="311"/>
        <v>-4.9612376617471767</v>
      </c>
      <c r="BS135" s="27">
        <f t="shared" si="311"/>
        <v>-3.3642092260800318</v>
      </c>
      <c r="BT135" s="27">
        <f t="shared" si="312"/>
        <v>-8.3254468878272085</v>
      </c>
      <c r="BZ135" t="str">
        <f t="shared" si="323"/>
        <v>54 Textiles, printing and other skilled trades</v>
      </c>
      <c r="CA135" s="68">
        <f t="shared" si="313"/>
        <v>0.31072121869855707</v>
      </c>
      <c r="CB135" s="68">
        <f t="shared" si="313"/>
        <v>-4.3213648663051671</v>
      </c>
      <c r="CC135" s="68">
        <f t="shared" si="313"/>
        <v>1.6738711639028416</v>
      </c>
      <c r="CD135" s="68">
        <f t="shared" si="313"/>
        <v>-4.7959737096173427</v>
      </c>
      <c r="CE135" s="68">
        <f t="shared" si="314"/>
        <v>-3.1221025457145011</v>
      </c>
      <c r="CK135" t="str">
        <f t="shared" si="324"/>
        <v>54 Textiles, printing and other skilled trades</v>
      </c>
      <c r="CL135" s="68">
        <f t="shared" si="315"/>
        <v>-1.9370461411997528</v>
      </c>
      <c r="CM135" s="68">
        <f t="shared" si="315"/>
        <v>-4.9631640648152029</v>
      </c>
      <c r="CN135" s="68">
        <f t="shared" si="315"/>
        <v>-2.3977716217664184</v>
      </c>
      <c r="CO135" s="68">
        <f t="shared" si="315"/>
        <v>-2.8991722870782883</v>
      </c>
      <c r="CP135" s="68">
        <f t="shared" si="316"/>
        <v>-5.2969439088447068</v>
      </c>
    </row>
    <row r="136" spans="1:94" x14ac:dyDescent="0.2">
      <c r="A136" t="str">
        <f t="shared" si="298"/>
        <v>61 Caring personal service occupations</v>
      </c>
      <c r="B136" s="27">
        <f t="shared" si="299"/>
        <v>9.0804697848932858E-2</v>
      </c>
      <c r="C136" s="27">
        <f t="shared" si="299"/>
        <v>4.7323488947422887E-2</v>
      </c>
      <c r="D136" s="27">
        <f t="shared" si="299"/>
        <v>0.4338199630990055</v>
      </c>
      <c r="E136" s="27">
        <f t="shared" si="299"/>
        <v>0.95575942362841537</v>
      </c>
      <c r="F136" s="27">
        <f t="shared" si="300"/>
        <v>1.3895793867274209</v>
      </c>
      <c r="L136" t="str">
        <f t="shared" si="317"/>
        <v>61 Caring personal service occupations</v>
      </c>
      <c r="M136" s="27">
        <f t="shared" si="301"/>
        <v>6.983662917087031</v>
      </c>
      <c r="N136" s="27">
        <f t="shared" si="301"/>
        <v>1.5263651685576818</v>
      </c>
      <c r="O136" s="27">
        <f t="shared" si="301"/>
        <v>14.386142977530959</v>
      </c>
      <c r="P136" s="27">
        <f t="shared" si="301"/>
        <v>33.272632298018642</v>
      </c>
      <c r="Q136" s="27">
        <f t="shared" si="302"/>
        <v>47.658775275549601</v>
      </c>
      <c r="W136" t="str">
        <f t="shared" si="318"/>
        <v>61 Caring personal service occupations</v>
      </c>
      <c r="X136" s="27">
        <f t="shared" si="303"/>
        <v>3.2447936733507703</v>
      </c>
      <c r="Y136" s="27">
        <f t="shared" si="303"/>
        <v>3.0048603996009788</v>
      </c>
      <c r="Z136" s="27">
        <f t="shared" si="303"/>
        <v>3.265130531169504</v>
      </c>
      <c r="AA136" s="27">
        <f t="shared" si="303"/>
        <v>3.6794312243461818</v>
      </c>
      <c r="AB136" s="27">
        <f t="shared" si="304"/>
        <v>6.9445617555156858</v>
      </c>
      <c r="AH136" t="str">
        <f t="shared" si="319"/>
        <v>61 Caring personal service occupations</v>
      </c>
      <c r="AI136" s="27">
        <f t="shared" si="305"/>
        <v>-0.54825569152689013</v>
      </c>
      <c r="AJ136" s="27">
        <f t="shared" si="305"/>
        <v>1.9583783906468639</v>
      </c>
      <c r="AK136" s="27">
        <f t="shared" si="305"/>
        <v>-1.4273957090384997</v>
      </c>
      <c r="AL136" s="27">
        <f t="shared" si="305"/>
        <v>-2.9603068362884741</v>
      </c>
      <c r="AM136" s="27">
        <f t="shared" si="306"/>
        <v>-4.3877025453269738</v>
      </c>
      <c r="AS136" t="str">
        <f t="shared" si="320"/>
        <v>61 Caring personal service occupations</v>
      </c>
      <c r="AT136" s="27">
        <f t="shared" si="307"/>
        <v>1.5913863013856684</v>
      </c>
      <c r="AU136" s="27">
        <f t="shared" si="307"/>
        <v>1.2366441883560455</v>
      </c>
      <c r="AV136" s="27">
        <f t="shared" si="307"/>
        <v>-0.37187218039857228</v>
      </c>
      <c r="AW136" s="27">
        <f t="shared" si="307"/>
        <v>-0.15229109132095076</v>
      </c>
      <c r="AX136" s="27">
        <f t="shared" si="308"/>
        <v>-0.52416327171952304</v>
      </c>
      <c r="BD136" t="str">
        <f t="shared" si="321"/>
        <v>61 Caring personal service occupations</v>
      </c>
      <c r="BE136" s="27">
        <f t="shared" si="309"/>
        <v>7.810475925489925</v>
      </c>
      <c r="BF136" s="27">
        <f t="shared" si="309"/>
        <v>-8.3838182750951802</v>
      </c>
      <c r="BG136" s="27">
        <f t="shared" si="309"/>
        <v>6.2396678757606878</v>
      </c>
      <c r="BH136" s="27">
        <f t="shared" si="309"/>
        <v>-2.7048255609027763</v>
      </c>
      <c r="BI136" s="27">
        <f t="shared" si="310"/>
        <v>3.5348423148579116</v>
      </c>
      <c r="BO136" t="str">
        <f t="shared" si="322"/>
        <v>61 Caring personal service occupations</v>
      </c>
      <c r="BP136" s="27">
        <f t="shared" si="311"/>
        <v>0.93745245260249277</v>
      </c>
      <c r="BQ136" s="27">
        <f t="shared" si="311"/>
        <v>-9.2599233266859358</v>
      </c>
      <c r="BR136" s="27">
        <f t="shared" si="311"/>
        <v>0.81177007121911515</v>
      </c>
      <c r="BS136" s="27">
        <f t="shared" si="311"/>
        <v>-15.213167903177524</v>
      </c>
      <c r="BT136" s="27">
        <f t="shared" si="312"/>
        <v>-14.401397831958409</v>
      </c>
      <c r="BZ136" t="str">
        <f t="shared" si="323"/>
        <v>61 Caring personal service occupations</v>
      </c>
      <c r="CA136" s="68">
        <f t="shared" si="313"/>
        <v>-7.5388947169095264</v>
      </c>
      <c r="CB136" s="68">
        <f t="shared" si="313"/>
        <v>-1.4727108683302124</v>
      </c>
      <c r="CC136" s="68">
        <f t="shared" si="313"/>
        <v>-2.1534243320974724</v>
      </c>
      <c r="CD136" s="68">
        <f t="shared" si="313"/>
        <v>-0.40639272506061985</v>
      </c>
      <c r="CE136" s="68">
        <f t="shared" si="314"/>
        <v>-2.5598170571580923</v>
      </c>
      <c r="CK136" t="str">
        <f t="shared" si="324"/>
        <v>61 Caring personal service occupations</v>
      </c>
      <c r="CL136" s="68">
        <f t="shared" si="315"/>
        <v>-0.73001523054306006</v>
      </c>
      <c r="CM136" s="68">
        <f t="shared" si="315"/>
        <v>-1.3507055534531878</v>
      </c>
      <c r="CN136" s="68">
        <f t="shared" si="315"/>
        <v>-9.515266593019156E-3</v>
      </c>
      <c r="CO136" s="68">
        <f t="shared" si="315"/>
        <v>-1.1230286443835797</v>
      </c>
      <c r="CP136" s="68">
        <f t="shared" si="316"/>
        <v>-1.1325439109765989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4.3793252440430752E-2</v>
      </c>
      <c r="C137" s="27">
        <f t="shared" si="299"/>
        <v>4.7057129531658942E-2</v>
      </c>
      <c r="D137" s="27">
        <f t="shared" si="299"/>
        <v>0.1504463272265944</v>
      </c>
      <c r="E137" s="27">
        <f t="shared" si="299"/>
        <v>0.39704093770845744</v>
      </c>
      <c r="F137" s="27">
        <f t="shared" si="300"/>
        <v>0.54748726493505184</v>
      </c>
      <c r="L137" t="str">
        <f t="shared" si="317"/>
        <v>62 Leisure, travel and related personal service occupations</v>
      </c>
      <c r="M137" s="27">
        <f t="shared" si="301"/>
        <v>1.2266533070045424</v>
      </c>
      <c r="N137" s="27">
        <f t="shared" si="301"/>
        <v>-0.17049329517942091</v>
      </c>
      <c r="O137" s="27">
        <f t="shared" si="301"/>
        <v>2.3984919878777236</v>
      </c>
      <c r="P137" s="27">
        <f t="shared" si="301"/>
        <v>6.4276183711694745</v>
      </c>
      <c r="Q137" s="27">
        <f t="shared" si="302"/>
        <v>8.826110359047199</v>
      </c>
      <c r="W137" t="str">
        <f t="shared" si="318"/>
        <v>62 Leisure, travel and related personal service occupations</v>
      </c>
      <c r="X137" s="27">
        <f t="shared" si="303"/>
        <v>1.8947473595636524</v>
      </c>
      <c r="Y137" s="27">
        <f t="shared" si="303"/>
        <v>-0.83492663782736187</v>
      </c>
      <c r="Z137" s="27">
        <f t="shared" si="303"/>
        <v>2.5088162514393559</v>
      </c>
      <c r="AA137" s="27">
        <f t="shared" si="303"/>
        <v>5.3144979578301736</v>
      </c>
      <c r="AB137" s="27">
        <f t="shared" si="304"/>
        <v>7.8233142092695296</v>
      </c>
      <c r="AH137" t="str">
        <f t="shared" si="319"/>
        <v>62 Leisure, travel and related personal service occupations</v>
      </c>
      <c r="AI137" s="27">
        <f t="shared" si="305"/>
        <v>1.8234035786916829</v>
      </c>
      <c r="AJ137" s="27">
        <f t="shared" si="305"/>
        <v>0.33684449969757502</v>
      </c>
      <c r="AK137" s="27">
        <f t="shared" si="305"/>
        <v>1.2093826463722142</v>
      </c>
      <c r="AL137" s="27">
        <f t="shared" si="305"/>
        <v>3.0605382953335134</v>
      </c>
      <c r="AM137" s="27">
        <f t="shared" si="306"/>
        <v>4.2699209417057276</v>
      </c>
      <c r="AS137" t="str">
        <f t="shared" si="320"/>
        <v>62 Leisure, travel and related personal service occupations</v>
      </c>
      <c r="AT137" s="27">
        <f t="shared" si="307"/>
        <v>2.0597058401527786</v>
      </c>
      <c r="AU137" s="27">
        <f t="shared" si="307"/>
        <v>1.1810357360196893</v>
      </c>
      <c r="AV137" s="27">
        <f t="shared" si="307"/>
        <v>2.059915057639417</v>
      </c>
      <c r="AW137" s="27">
        <f t="shared" si="307"/>
        <v>5.4017495916395397</v>
      </c>
      <c r="AX137" s="27">
        <f t="shared" si="308"/>
        <v>7.4616646492789567</v>
      </c>
      <c r="BD137" t="str">
        <f t="shared" si="321"/>
        <v>62 Leisure, travel and related personal service occupations</v>
      </c>
      <c r="BE137" s="27">
        <f t="shared" si="309"/>
        <v>1.0256096746757315</v>
      </c>
      <c r="BF137" s="27">
        <f t="shared" si="309"/>
        <v>-3.1114708970384513</v>
      </c>
      <c r="BG137" s="27">
        <f t="shared" si="309"/>
        <v>0.12192239078446576</v>
      </c>
      <c r="BH137" s="27">
        <f t="shared" si="309"/>
        <v>-3.2369958107298054</v>
      </c>
      <c r="BI137" s="27">
        <f t="shared" si="310"/>
        <v>-3.1150734199453396</v>
      </c>
      <c r="BO137" t="str">
        <f t="shared" si="322"/>
        <v>62 Leisure, travel and related personal service occupations</v>
      </c>
      <c r="BP137" s="27">
        <f t="shared" si="311"/>
        <v>1.6537648201201236</v>
      </c>
      <c r="BQ137" s="27">
        <f t="shared" si="311"/>
        <v>-4.2865509821219661</v>
      </c>
      <c r="BR137" s="27">
        <f t="shared" si="311"/>
        <v>-0.90492385339221926</v>
      </c>
      <c r="BS137" s="27">
        <f t="shared" si="311"/>
        <v>-5.209941258585463</v>
      </c>
      <c r="BT137" s="27">
        <f t="shared" si="312"/>
        <v>-6.1148651119776822</v>
      </c>
      <c r="BZ137" t="str">
        <f t="shared" si="323"/>
        <v>62 Leisure, travel and related personal service occupations</v>
      </c>
      <c r="CA137" s="68">
        <f t="shared" si="313"/>
        <v>0.57303765969620457</v>
      </c>
      <c r="CB137" s="68">
        <f t="shared" si="313"/>
        <v>-1.3310087582404027</v>
      </c>
      <c r="CC137" s="68">
        <f t="shared" si="313"/>
        <v>-0.32365884161619363</v>
      </c>
      <c r="CD137" s="68">
        <f t="shared" si="313"/>
        <v>-2.5088473228019144</v>
      </c>
      <c r="CE137" s="68">
        <f t="shared" si="314"/>
        <v>-2.832506164418108</v>
      </c>
      <c r="CK137" t="str">
        <f t="shared" si="324"/>
        <v>62 Leisure, travel and related personal service occupations</v>
      </c>
      <c r="CL137" s="68">
        <f t="shared" si="315"/>
        <v>-0.51817525637905959</v>
      </c>
      <c r="CM137" s="68">
        <f t="shared" si="315"/>
        <v>-2.3095723623058033</v>
      </c>
      <c r="CN137" s="68">
        <f t="shared" si="315"/>
        <v>-0.82645440687083749</v>
      </c>
      <c r="CO137" s="68">
        <f t="shared" si="315"/>
        <v>-1.7521976229954701</v>
      </c>
      <c r="CP137" s="68">
        <f t="shared" si="316"/>
        <v>-2.5786520298663076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-4.9931848262582679E-4</v>
      </c>
      <c r="C138" s="27">
        <f t="shared" si="299"/>
        <v>7.2059112303809111E-3</v>
      </c>
      <c r="D138" s="27">
        <f t="shared" si="299"/>
        <v>7.4804043824643653E-3</v>
      </c>
      <c r="E138" s="27">
        <f t="shared" si="299"/>
        <v>3.102955828544457E-2</v>
      </c>
      <c r="F138" s="27">
        <f t="shared" si="300"/>
        <v>3.8509962667908931E-2</v>
      </c>
      <c r="L138" t="str">
        <f t="shared" si="317"/>
        <v>63 Community and civil enforcement occupations</v>
      </c>
      <c r="M138" s="27">
        <f t="shared" si="301"/>
        <v>3.0083448643609012E-2</v>
      </c>
      <c r="N138" s="27">
        <f t="shared" si="301"/>
        <v>0.20804427758285032</v>
      </c>
      <c r="O138" s="27">
        <f t="shared" si="301"/>
        <v>9.6128859643787035E-2</v>
      </c>
      <c r="P138" s="27">
        <f t="shared" si="301"/>
        <v>0.66889811712356473</v>
      </c>
      <c r="Q138" s="27">
        <f t="shared" si="302"/>
        <v>0.76502697676735176</v>
      </c>
      <c r="W138" t="str">
        <f t="shared" si="318"/>
        <v>63 Community and civil enforcement occupations</v>
      </c>
      <c r="X138" s="27">
        <f t="shared" si="303"/>
        <v>7.5401016580412428E-2</v>
      </c>
      <c r="Y138" s="27">
        <f t="shared" si="303"/>
        <v>0.23932530418562781</v>
      </c>
      <c r="Z138" s="27">
        <f t="shared" si="303"/>
        <v>4.374864650745236E-2</v>
      </c>
      <c r="AA138" s="27">
        <f t="shared" si="303"/>
        <v>0.16661941731858576</v>
      </c>
      <c r="AB138" s="27">
        <f t="shared" si="304"/>
        <v>0.21036806382603812</v>
      </c>
      <c r="AH138" t="str">
        <f t="shared" si="319"/>
        <v>63 Community and civil enforcement occupations</v>
      </c>
      <c r="AI138" s="27">
        <f t="shared" si="305"/>
        <v>-1.2209051375053792E-2</v>
      </c>
      <c r="AJ138" s="27">
        <f t="shared" si="305"/>
        <v>0.14291220273661082</v>
      </c>
      <c r="AK138" s="27">
        <f t="shared" si="305"/>
        <v>-8.338063624453862E-2</v>
      </c>
      <c r="AL138" s="27">
        <f t="shared" si="305"/>
        <v>3.4094420815134696E-2</v>
      </c>
      <c r="AM138" s="27">
        <f t="shared" si="306"/>
        <v>-4.9286215429403923E-2</v>
      </c>
      <c r="AS138" t="str">
        <f t="shared" si="320"/>
        <v>63 Community and civil enforcement occupations</v>
      </c>
      <c r="AT138" s="27">
        <f t="shared" si="307"/>
        <v>-4.7111155839181074E-2</v>
      </c>
      <c r="AU138" s="27">
        <f t="shared" si="307"/>
        <v>0.10104422961478132</v>
      </c>
      <c r="AV138" s="27">
        <f t="shared" si="307"/>
        <v>-0.10720868653302296</v>
      </c>
      <c r="AW138" s="27">
        <f t="shared" si="307"/>
        <v>-2.1363044036895429E-2</v>
      </c>
      <c r="AX138" s="27">
        <f t="shared" si="308"/>
        <v>-0.12857173056991839</v>
      </c>
      <c r="BD138" t="str">
        <f t="shared" si="321"/>
        <v>63 Community and civil enforcement occupations</v>
      </c>
      <c r="BE138" s="27">
        <f t="shared" si="309"/>
        <v>-0.28067121251288785</v>
      </c>
      <c r="BF138" s="27">
        <f t="shared" si="309"/>
        <v>0.31757866182787431</v>
      </c>
      <c r="BG138" s="27">
        <f t="shared" si="309"/>
        <v>-0.38736341245985945</v>
      </c>
      <c r="BH138" s="27">
        <f t="shared" si="309"/>
        <v>-0.13718452361073369</v>
      </c>
      <c r="BI138" s="27">
        <f t="shared" si="310"/>
        <v>-0.52454793607059313</v>
      </c>
      <c r="BO138" t="str">
        <f t="shared" si="322"/>
        <v>63 Community and civil enforcement occupations</v>
      </c>
      <c r="BP138" s="27">
        <f t="shared" si="311"/>
        <v>-7.1616910598050643E-2</v>
      </c>
      <c r="BQ138" s="27">
        <f t="shared" si="311"/>
        <v>0.1169712555419653</v>
      </c>
      <c r="BR138" s="27">
        <f t="shared" si="311"/>
        <v>-0.32394965228515704</v>
      </c>
      <c r="BS138" s="27">
        <f t="shared" si="311"/>
        <v>-0.20446650861151427</v>
      </c>
      <c r="BT138" s="27">
        <f t="shared" si="312"/>
        <v>-0.52841616089667132</v>
      </c>
      <c r="BZ138" t="str">
        <f t="shared" si="323"/>
        <v>63 Community and civil enforcement occupations</v>
      </c>
      <c r="CA138" s="68">
        <f t="shared" si="313"/>
        <v>-0.10997957490216326</v>
      </c>
      <c r="CB138" s="68">
        <f t="shared" si="313"/>
        <v>0.23434705313863535</v>
      </c>
      <c r="CC138" s="68">
        <f t="shared" si="313"/>
        <v>-0.2033392018263378</v>
      </c>
      <c r="CD138" s="68">
        <f t="shared" si="313"/>
        <v>-0.11339367957684365</v>
      </c>
      <c r="CE138" s="68">
        <f t="shared" si="314"/>
        <v>-0.31673288140318145</v>
      </c>
      <c r="CK138" t="str">
        <f t="shared" si="324"/>
        <v>63 Community and civil enforcement occupations</v>
      </c>
      <c r="CL138" s="68">
        <f t="shared" si="315"/>
        <v>-0.15892442934538831</v>
      </c>
      <c r="CM138" s="68">
        <f t="shared" si="315"/>
        <v>-1.1803946498095685E-4</v>
      </c>
      <c r="CN138" s="68">
        <f t="shared" si="315"/>
        <v>-0.14007273564208278</v>
      </c>
      <c r="CO138" s="68">
        <f t="shared" si="315"/>
        <v>-7.4918098617309511E-2</v>
      </c>
      <c r="CP138" s="68">
        <f t="shared" si="316"/>
        <v>-0.2149908342593923</v>
      </c>
    </row>
    <row r="139" spans="1:94" x14ac:dyDescent="0.2">
      <c r="A139" t="str">
        <f t="shared" si="298"/>
        <v>71 Sales occupations</v>
      </c>
      <c r="B139" s="27">
        <f t="shared" si="299"/>
        <v>0.24909795907915089</v>
      </c>
      <c r="C139" s="27">
        <f t="shared" si="299"/>
        <v>-6.2797051693590067E-2</v>
      </c>
      <c r="D139" s="27">
        <f t="shared" si="299"/>
        <v>0.60446595790520519</v>
      </c>
      <c r="E139" s="27">
        <f t="shared" si="299"/>
        <v>1.5616213387840192</v>
      </c>
      <c r="F139" s="27">
        <f t="shared" si="300"/>
        <v>2.1660872966892244</v>
      </c>
      <c r="L139" t="str">
        <f t="shared" si="317"/>
        <v>71 Sales occupations</v>
      </c>
      <c r="M139" s="27">
        <f t="shared" si="301"/>
        <v>3.9893796576850775</v>
      </c>
      <c r="N139" s="27">
        <f t="shared" si="301"/>
        <v>2.4406100239837052</v>
      </c>
      <c r="O139" s="27">
        <f t="shared" si="301"/>
        <v>10.4582529726929</v>
      </c>
      <c r="P139" s="27">
        <f t="shared" si="301"/>
        <v>33.524046887602175</v>
      </c>
      <c r="Q139" s="27">
        <f t="shared" si="302"/>
        <v>43.982299860295072</v>
      </c>
      <c r="W139" t="str">
        <f t="shared" si="318"/>
        <v>71 Sales occupations</v>
      </c>
      <c r="X139" s="27">
        <f t="shared" si="303"/>
        <v>-1.1772278941159442</v>
      </c>
      <c r="Y139" s="27">
        <f t="shared" si="303"/>
        <v>4.1440166023222034</v>
      </c>
      <c r="Z139" s="27">
        <f t="shared" si="303"/>
        <v>0.61449987778637905</v>
      </c>
      <c r="AA139" s="27">
        <f t="shared" si="303"/>
        <v>6.2363365100393082</v>
      </c>
      <c r="AB139" s="27">
        <f t="shared" si="304"/>
        <v>6.8508363878256873</v>
      </c>
      <c r="AH139" t="str">
        <f t="shared" si="319"/>
        <v>71 Sales occupations</v>
      </c>
      <c r="AI139" s="27">
        <f t="shared" si="305"/>
        <v>-0.90324009906156633</v>
      </c>
      <c r="AJ139" s="27">
        <f t="shared" si="305"/>
        <v>1.7856457929019065</v>
      </c>
      <c r="AK139" s="27">
        <f t="shared" si="305"/>
        <v>-0.92643576159469987</v>
      </c>
      <c r="AL139" s="27">
        <f t="shared" si="305"/>
        <v>1.1430941890395339</v>
      </c>
      <c r="AM139" s="27">
        <f t="shared" si="306"/>
        <v>0.21665842744483399</v>
      </c>
      <c r="AS139" t="str">
        <f t="shared" si="320"/>
        <v>71 Sales occupations</v>
      </c>
      <c r="AT139" s="27">
        <f t="shared" si="307"/>
        <v>-1.6564196395581519</v>
      </c>
      <c r="AU139" s="27">
        <f t="shared" si="307"/>
        <v>0.81891826446157445</v>
      </c>
      <c r="AV139" s="27">
        <f t="shared" si="307"/>
        <v>-0.95257359343744419</v>
      </c>
      <c r="AW139" s="27">
        <f t="shared" si="307"/>
        <v>0.89557177722442383</v>
      </c>
      <c r="AX139" s="27">
        <f t="shared" si="308"/>
        <v>-5.7001816213020362E-2</v>
      </c>
      <c r="BD139" t="str">
        <f t="shared" si="321"/>
        <v>71 Sales occupations</v>
      </c>
      <c r="BE139" s="27">
        <f t="shared" si="309"/>
        <v>-8.8465004788116843</v>
      </c>
      <c r="BF139" s="27">
        <f t="shared" si="309"/>
        <v>1.7673669278931783</v>
      </c>
      <c r="BG139" s="27">
        <f t="shared" si="309"/>
        <v>-8.413476423604358</v>
      </c>
      <c r="BH139" s="27">
        <f t="shared" si="309"/>
        <v>-10.910732052018076</v>
      </c>
      <c r="BI139" s="27">
        <f t="shared" si="310"/>
        <v>-19.324208475622434</v>
      </c>
      <c r="BO139" t="str">
        <f t="shared" si="322"/>
        <v>71 Sales occupations</v>
      </c>
      <c r="BP139" s="27">
        <f t="shared" si="311"/>
        <v>-8.502444540051421</v>
      </c>
      <c r="BQ139" s="27">
        <f t="shared" si="311"/>
        <v>-8.4994722820657174</v>
      </c>
      <c r="BR139" s="27">
        <f t="shared" si="311"/>
        <v>-8.3739206126093464</v>
      </c>
      <c r="BS139" s="27">
        <f t="shared" si="311"/>
        <v>-12.970716825768889</v>
      </c>
      <c r="BT139" s="27">
        <f t="shared" si="312"/>
        <v>-21.344637438378236</v>
      </c>
      <c r="BZ139" t="str">
        <f t="shared" si="323"/>
        <v>71 Sales occupations</v>
      </c>
      <c r="CA139" s="68">
        <f t="shared" si="313"/>
        <v>-9.1051877729659694</v>
      </c>
      <c r="CB139" s="68">
        <f t="shared" si="313"/>
        <v>-1.605383211547931</v>
      </c>
      <c r="CC139" s="68">
        <f t="shared" si="313"/>
        <v>-10.335698019686085</v>
      </c>
      <c r="CD139" s="68">
        <f t="shared" si="313"/>
        <v>-24.763746565855879</v>
      </c>
      <c r="CE139" s="68">
        <f t="shared" si="314"/>
        <v>-35.09944458554196</v>
      </c>
      <c r="CK139" t="str">
        <f t="shared" si="324"/>
        <v>71 Sales occupations</v>
      </c>
      <c r="CL139" s="68">
        <f t="shared" si="315"/>
        <v>-7.8740824685784823</v>
      </c>
      <c r="CM139" s="68">
        <f t="shared" si="315"/>
        <v>-7.5188166805399259</v>
      </c>
      <c r="CN139" s="68">
        <f t="shared" si="315"/>
        <v>-4.5352110495518598</v>
      </c>
      <c r="CO139" s="68">
        <f t="shared" si="315"/>
        <v>-6.2818494604949047</v>
      </c>
      <c r="CP139" s="68">
        <f t="shared" si="316"/>
        <v>-10.817060510046765</v>
      </c>
    </row>
    <row r="140" spans="1:94" x14ac:dyDescent="0.2">
      <c r="A140" t="str">
        <f t="shared" si="298"/>
        <v>72 Customer service occupations</v>
      </c>
      <c r="B140" s="27">
        <f t="shared" si="299"/>
        <v>0.11992404432883969</v>
      </c>
      <c r="C140" s="27">
        <f t="shared" si="299"/>
        <v>0.115160206879386</v>
      </c>
      <c r="D140" s="27">
        <f t="shared" si="299"/>
        <v>0.55433144311695259</v>
      </c>
      <c r="E140" s="27">
        <f t="shared" si="299"/>
        <v>1.115037882490779</v>
      </c>
      <c r="F140" s="27">
        <f t="shared" si="300"/>
        <v>1.6693693256077315</v>
      </c>
      <c r="L140" t="str">
        <f t="shared" si="317"/>
        <v>72 Customer service occupations</v>
      </c>
      <c r="M140" s="27">
        <f t="shared" si="301"/>
        <v>1.9035041029984816</v>
      </c>
      <c r="N140" s="27">
        <f t="shared" si="301"/>
        <v>1.0254501667033669</v>
      </c>
      <c r="O140" s="27">
        <f t="shared" si="301"/>
        <v>6.5143941856372827</v>
      </c>
      <c r="P140" s="27">
        <f t="shared" si="301"/>
        <v>11.497296552529148</v>
      </c>
      <c r="Q140" s="27">
        <f t="shared" si="302"/>
        <v>18.011690738166429</v>
      </c>
      <c r="W140" t="str">
        <f t="shared" si="318"/>
        <v>72 Customer service occupations</v>
      </c>
      <c r="X140" s="27">
        <f t="shared" si="303"/>
        <v>1.3914944069057533</v>
      </c>
      <c r="Y140" s="27">
        <f t="shared" si="303"/>
        <v>2.055062607328594</v>
      </c>
      <c r="Z140" s="27">
        <f t="shared" si="303"/>
        <v>4.8658188646647673</v>
      </c>
      <c r="AA140" s="27">
        <f t="shared" si="303"/>
        <v>3.8079486960423132</v>
      </c>
      <c r="AB140" s="27">
        <f t="shared" si="304"/>
        <v>8.6737675607070805</v>
      </c>
      <c r="AH140" t="str">
        <f t="shared" si="319"/>
        <v>72 Customer service occupations</v>
      </c>
      <c r="AI140" s="27">
        <f t="shared" si="305"/>
        <v>0.74421601871869747</v>
      </c>
      <c r="AJ140" s="27">
        <f t="shared" si="305"/>
        <v>0.97674783348134131</v>
      </c>
      <c r="AK140" s="27">
        <f t="shared" si="305"/>
        <v>1.963006582496174</v>
      </c>
      <c r="AL140" s="27">
        <f t="shared" si="305"/>
        <v>1.7525166002922941</v>
      </c>
      <c r="AM140" s="27">
        <f t="shared" si="306"/>
        <v>3.715523182788468</v>
      </c>
      <c r="AS140" t="str">
        <f t="shared" si="320"/>
        <v>72 Customer service occupations</v>
      </c>
      <c r="AT140" s="27">
        <f t="shared" si="307"/>
        <v>0.57330712957650576</v>
      </c>
      <c r="AU140" s="27">
        <f t="shared" si="307"/>
        <v>0.30041623840820186</v>
      </c>
      <c r="AV140" s="27">
        <f t="shared" si="307"/>
        <v>1.9096870960877368</v>
      </c>
      <c r="AW140" s="27">
        <f t="shared" si="307"/>
        <v>0.49582943560980652</v>
      </c>
      <c r="AX140" s="27">
        <f t="shared" si="308"/>
        <v>2.4055165316975433</v>
      </c>
      <c r="BD140" t="str">
        <f t="shared" si="321"/>
        <v>72 Customer service occupations</v>
      </c>
      <c r="BE140" s="27">
        <f t="shared" si="309"/>
        <v>0.83058751689940991</v>
      </c>
      <c r="BF140" s="27">
        <f t="shared" si="309"/>
        <v>-0.3787356053790738</v>
      </c>
      <c r="BG140" s="27">
        <f t="shared" si="309"/>
        <v>2.4038468636659367</v>
      </c>
      <c r="BH140" s="27">
        <f t="shared" si="309"/>
        <v>-1.719374532479641</v>
      </c>
      <c r="BI140" s="27">
        <f t="shared" si="310"/>
        <v>0.68447233118629569</v>
      </c>
      <c r="BO140" t="str">
        <f t="shared" si="322"/>
        <v>72 Customer service occupations</v>
      </c>
      <c r="BP140" s="27">
        <f t="shared" si="311"/>
        <v>1.611046577291031</v>
      </c>
      <c r="BQ140" s="27">
        <f t="shared" si="311"/>
        <v>-2.6551401658939682</v>
      </c>
      <c r="BR140" s="27">
        <f t="shared" si="311"/>
        <v>3.9471041740420638</v>
      </c>
      <c r="BS140" s="27">
        <f t="shared" si="311"/>
        <v>-5.0571579575507251</v>
      </c>
      <c r="BT140" s="27">
        <f t="shared" si="312"/>
        <v>-1.1100537835086612</v>
      </c>
      <c r="BZ140" t="str">
        <f t="shared" si="323"/>
        <v>72 Customer service occupations</v>
      </c>
      <c r="CA140" s="68">
        <f t="shared" si="313"/>
        <v>-1.0230839861540098</v>
      </c>
      <c r="CB140" s="68">
        <f t="shared" si="313"/>
        <v>-1.7608283928543855E-2</v>
      </c>
      <c r="CC140" s="68">
        <f t="shared" si="313"/>
        <v>-8.7918958249257884E-3</v>
      </c>
      <c r="CD140" s="68">
        <f t="shared" si="313"/>
        <v>-1.7904777396965628</v>
      </c>
      <c r="CE140" s="68">
        <f t="shared" si="314"/>
        <v>-1.7992696355214886</v>
      </c>
      <c r="CK140" t="str">
        <f t="shared" si="324"/>
        <v>72 Customer service occupations</v>
      </c>
      <c r="CL140" s="68">
        <f t="shared" si="315"/>
        <v>0.15987890745726396</v>
      </c>
      <c r="CM140" s="68">
        <f t="shared" si="315"/>
        <v>-0.94319817524872152</v>
      </c>
      <c r="CN140" s="68">
        <f t="shared" si="315"/>
        <v>0.95450764912135533</v>
      </c>
      <c r="CO140" s="68">
        <f t="shared" si="315"/>
        <v>-0.37317798911660693</v>
      </c>
      <c r="CP140" s="68">
        <f t="shared" si="316"/>
        <v>0.58132966000474839</v>
      </c>
    </row>
    <row r="141" spans="1:94" x14ac:dyDescent="0.2">
      <c r="A141" t="str">
        <f t="shared" si="298"/>
        <v>81 Process, plant and machine operatives</v>
      </c>
      <c r="B141" s="27">
        <f t="shared" si="299"/>
        <v>3.5920538027152199E-2</v>
      </c>
      <c r="C141" s="27">
        <f t="shared" si="299"/>
        <v>2.1273374337619277E-2</v>
      </c>
      <c r="D141" s="27">
        <f t="shared" si="299"/>
        <v>0.23093854519805759</v>
      </c>
      <c r="E141" s="27">
        <f t="shared" si="299"/>
        <v>0.61034063301787345</v>
      </c>
      <c r="F141" s="27">
        <f t="shared" si="300"/>
        <v>0.84127917821593101</v>
      </c>
      <c r="L141" t="str">
        <f t="shared" si="317"/>
        <v>81 Process, plant and machine operatives</v>
      </c>
      <c r="M141" s="27">
        <f t="shared" si="301"/>
        <v>0.47871346603183484</v>
      </c>
      <c r="N141" s="27">
        <f t="shared" si="301"/>
        <v>0.18155260182872346</v>
      </c>
      <c r="O141" s="27">
        <f t="shared" si="301"/>
        <v>1.5626245083587698</v>
      </c>
      <c r="P141" s="27">
        <f t="shared" si="301"/>
        <v>4.1046276188994177</v>
      </c>
      <c r="Q141" s="27">
        <f t="shared" si="302"/>
        <v>5.6672521272581875</v>
      </c>
      <c r="W141" t="str">
        <f t="shared" si="318"/>
        <v>81 Process, plant and machine operatives</v>
      </c>
      <c r="X141" s="27">
        <f t="shared" si="303"/>
        <v>-0.24542851188448145</v>
      </c>
      <c r="Y141" s="27">
        <f t="shared" si="303"/>
        <v>9.9030681546021349E-2</v>
      </c>
      <c r="Z141" s="27">
        <f t="shared" si="303"/>
        <v>1.1021364736761767</v>
      </c>
      <c r="AA141" s="27">
        <f t="shared" si="303"/>
        <v>2.1169775467876986</v>
      </c>
      <c r="AB141" s="27">
        <f t="shared" si="304"/>
        <v>3.2191140204638753</v>
      </c>
      <c r="AH141" t="str">
        <f t="shared" si="319"/>
        <v>81 Process, plant and machine operatives</v>
      </c>
      <c r="AI141" s="27">
        <f t="shared" si="305"/>
        <v>-6.593584514429307E-2</v>
      </c>
      <c r="AJ141" s="27">
        <f t="shared" si="305"/>
        <v>0.14112363907854153</v>
      </c>
      <c r="AK141" s="27">
        <f t="shared" si="305"/>
        <v>0.47184241560631213</v>
      </c>
      <c r="AL141" s="27">
        <f t="shared" si="305"/>
        <v>0.96502358952992284</v>
      </c>
      <c r="AM141" s="27">
        <f t="shared" si="306"/>
        <v>1.436866005136235</v>
      </c>
      <c r="AS141" t="str">
        <f t="shared" si="320"/>
        <v>81 Process, plant and machine operatives</v>
      </c>
      <c r="AT141" s="27">
        <f t="shared" si="307"/>
        <v>4.2944964393714535E-2</v>
      </c>
      <c r="AU141" s="27">
        <f t="shared" si="307"/>
        <v>0.25433383774020468</v>
      </c>
      <c r="AV141" s="27">
        <f t="shared" si="307"/>
        <v>1.0114802257238855</v>
      </c>
      <c r="AW141" s="27">
        <f t="shared" si="307"/>
        <v>1.1739273834195103</v>
      </c>
      <c r="AX141" s="27">
        <f t="shared" si="308"/>
        <v>2.1854076091433958</v>
      </c>
      <c r="BD141" t="str">
        <f t="shared" si="321"/>
        <v>81 Process, plant and machine operatives</v>
      </c>
      <c r="BE141" s="27">
        <f t="shared" si="309"/>
        <v>-0.56006434293883878</v>
      </c>
      <c r="BF141" s="27">
        <f t="shared" si="309"/>
        <v>0.50879535140716214</v>
      </c>
      <c r="BG141" s="27">
        <f t="shared" si="309"/>
        <v>0.53297200517129362</v>
      </c>
      <c r="BH141" s="27">
        <f t="shared" si="309"/>
        <v>-0.48950786347426956</v>
      </c>
      <c r="BI141" s="27">
        <f t="shared" si="310"/>
        <v>4.3464141697024061E-2</v>
      </c>
      <c r="BO141" t="str">
        <f t="shared" si="322"/>
        <v>81 Process, plant and machine operatives</v>
      </c>
      <c r="BP141" s="27">
        <f t="shared" si="311"/>
        <v>0.87006732067549386</v>
      </c>
      <c r="BQ141" s="27">
        <f t="shared" si="311"/>
        <v>-1.7592855667686855</v>
      </c>
      <c r="BR141" s="27">
        <f t="shared" si="311"/>
        <v>1.9433039277674133</v>
      </c>
      <c r="BS141" s="27">
        <f t="shared" si="311"/>
        <v>-0.99850242489113761</v>
      </c>
      <c r="BT141" s="27">
        <f t="shared" si="312"/>
        <v>0.94480150287627573</v>
      </c>
      <c r="BZ141" t="str">
        <f t="shared" si="323"/>
        <v>81 Process, plant and machine operatives</v>
      </c>
      <c r="CA141" s="68">
        <f t="shared" si="313"/>
        <v>-0.67482701918759247</v>
      </c>
      <c r="CB141" s="68">
        <f t="shared" si="313"/>
        <v>-0.9464435663313493</v>
      </c>
      <c r="CC141" s="68">
        <f t="shared" si="313"/>
        <v>0.55589543349113857</v>
      </c>
      <c r="CD141" s="68">
        <f t="shared" si="313"/>
        <v>-3.4804181378919452</v>
      </c>
      <c r="CE141" s="68">
        <f t="shared" si="314"/>
        <v>-2.9245227044008066</v>
      </c>
      <c r="CK141" t="str">
        <f t="shared" si="324"/>
        <v>81 Process, plant and machine operatives</v>
      </c>
      <c r="CL141" s="68">
        <f t="shared" si="315"/>
        <v>-1.3496146301824181</v>
      </c>
      <c r="CM141" s="68">
        <f t="shared" si="315"/>
        <v>-1.3635107171790759</v>
      </c>
      <c r="CN141" s="68">
        <f t="shared" si="315"/>
        <v>-0.37645912211771471</v>
      </c>
      <c r="CO141" s="68">
        <f t="shared" si="315"/>
        <v>-1.1423404792497043</v>
      </c>
      <c r="CP141" s="68">
        <f t="shared" si="316"/>
        <v>-1.518799601367419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0.52171439704389044</v>
      </c>
      <c r="C142" s="27">
        <f t="shared" si="299"/>
        <v>-3.5251857001577847E-2</v>
      </c>
      <c r="D142" s="27">
        <f t="shared" si="299"/>
        <v>1.2176748872818237</v>
      </c>
      <c r="E142" s="27">
        <f t="shared" si="299"/>
        <v>2.659318550040279</v>
      </c>
      <c r="F142" s="27">
        <f t="shared" si="300"/>
        <v>3.8769934373221027</v>
      </c>
      <c r="L142" t="str">
        <f t="shared" si="317"/>
        <v>82 Transport and mobile machine drivers and operatives</v>
      </c>
      <c r="M142" s="27">
        <f t="shared" si="301"/>
        <v>2.8553653380043809</v>
      </c>
      <c r="N142" s="27">
        <f t="shared" si="301"/>
        <v>0.39719482302304598</v>
      </c>
      <c r="O142" s="27">
        <f t="shared" si="301"/>
        <v>6.4305994022344972</v>
      </c>
      <c r="P142" s="27">
        <f t="shared" si="301"/>
        <v>15.405070438711466</v>
      </c>
      <c r="Q142" s="27">
        <f t="shared" si="302"/>
        <v>21.835669840945961</v>
      </c>
      <c r="W142" t="str">
        <f t="shared" si="318"/>
        <v>82 Transport and mobile machine drivers and operatives</v>
      </c>
      <c r="X142" s="27">
        <f t="shared" si="303"/>
        <v>3.2043774705040491</v>
      </c>
      <c r="Y142" s="27">
        <f t="shared" si="303"/>
        <v>0.54072340927728924</v>
      </c>
      <c r="Z142" s="27">
        <f t="shared" si="303"/>
        <v>3.7133008162076813</v>
      </c>
      <c r="AA142" s="27">
        <f t="shared" si="303"/>
        <v>4.0710096902779433</v>
      </c>
      <c r="AB142" s="27">
        <f t="shared" si="304"/>
        <v>7.7843105064856246</v>
      </c>
      <c r="AH142" t="str">
        <f t="shared" si="319"/>
        <v>82 Transport and mobile machine drivers and operatives</v>
      </c>
      <c r="AI142" s="27">
        <f t="shared" si="305"/>
        <v>1.7182761741531563</v>
      </c>
      <c r="AJ142" s="27">
        <f t="shared" si="305"/>
        <v>0.57456609636107636</v>
      </c>
      <c r="AK142" s="27">
        <f t="shared" si="305"/>
        <v>1.9666360023815672</v>
      </c>
      <c r="AL142" s="27">
        <f t="shared" si="305"/>
        <v>2.0170896969128052</v>
      </c>
      <c r="AM142" s="27">
        <f t="shared" si="306"/>
        <v>3.9837256992943724</v>
      </c>
      <c r="AS142" t="str">
        <f t="shared" si="320"/>
        <v>82 Transport and mobile machine drivers and operatives</v>
      </c>
      <c r="AT142" s="27">
        <f t="shared" si="307"/>
        <v>1.7374829290203877</v>
      </c>
      <c r="AU142" s="27">
        <f t="shared" si="307"/>
        <v>0.86930679164868074</v>
      </c>
      <c r="AV142" s="27">
        <f t="shared" si="307"/>
        <v>2.1942839100238292</v>
      </c>
      <c r="AW142" s="27">
        <f t="shared" si="307"/>
        <v>2.2257922405168387</v>
      </c>
      <c r="AX142" s="27">
        <f t="shared" si="308"/>
        <v>4.4200761505406678</v>
      </c>
      <c r="BD142" t="str">
        <f t="shared" si="321"/>
        <v>82 Transport and mobile machine drivers and operatives</v>
      </c>
      <c r="BE142" s="27">
        <f t="shared" si="309"/>
        <v>6.1825117050368306E-2</v>
      </c>
      <c r="BF142" s="27">
        <f t="shared" si="309"/>
        <v>4.3280431798194101</v>
      </c>
      <c r="BG142" s="27">
        <f t="shared" si="309"/>
        <v>-1.0989536784036034</v>
      </c>
      <c r="BH142" s="27">
        <f t="shared" si="309"/>
        <v>-4.2591194722847838</v>
      </c>
      <c r="BI142" s="27">
        <f t="shared" si="310"/>
        <v>-5.3580731506883872</v>
      </c>
      <c r="BO142" t="str">
        <f t="shared" si="322"/>
        <v>82 Transport and mobile machine drivers and operatives</v>
      </c>
      <c r="BP142" s="27">
        <f t="shared" si="311"/>
        <v>10.798086040237216</v>
      </c>
      <c r="BQ142" s="27">
        <f t="shared" si="311"/>
        <v>-12.44723016635217</v>
      </c>
      <c r="BR142" s="27">
        <f t="shared" si="311"/>
        <v>7.3359298020603063</v>
      </c>
      <c r="BS142" s="27">
        <f t="shared" si="311"/>
        <v>-5.4590204998636054</v>
      </c>
      <c r="BT142" s="27">
        <f t="shared" si="312"/>
        <v>1.8769093021967009</v>
      </c>
      <c r="BZ142" t="str">
        <f t="shared" si="323"/>
        <v>82 Transport and mobile machine drivers and operatives</v>
      </c>
      <c r="CA142" s="68">
        <f t="shared" si="313"/>
        <v>3.3111889527531986</v>
      </c>
      <c r="CB142" s="68">
        <f t="shared" si="313"/>
        <v>-7.4412954218874034</v>
      </c>
      <c r="CC142" s="68">
        <f t="shared" si="313"/>
        <v>2.518677938569617</v>
      </c>
      <c r="CD142" s="68">
        <f t="shared" si="313"/>
        <v>-12.337489165440665</v>
      </c>
      <c r="CE142" s="68">
        <f t="shared" si="314"/>
        <v>-9.8188112268710483</v>
      </c>
      <c r="CK142" t="str">
        <f t="shared" si="324"/>
        <v>82 Transport and mobile machine drivers and operatives</v>
      </c>
      <c r="CL142" s="68">
        <f t="shared" si="315"/>
        <v>-4.8584415693280647E-2</v>
      </c>
      <c r="CM142" s="68">
        <f t="shared" si="315"/>
        <v>-9.752936730904322</v>
      </c>
      <c r="CN142" s="68">
        <f t="shared" si="315"/>
        <v>-2.863034492412833</v>
      </c>
      <c r="CO142" s="68">
        <f t="shared" si="315"/>
        <v>-7.4044276092869277</v>
      </c>
      <c r="CP142" s="68">
        <f t="shared" si="316"/>
        <v>-10.26746210169976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5.8808700942906966E-4</v>
      </c>
      <c r="C143" s="27">
        <f t="shared" si="299"/>
        <v>5.6606719009545496E-4</v>
      </c>
      <c r="D143" s="27">
        <f t="shared" si="299"/>
        <v>1.3591607399270518E-3</v>
      </c>
      <c r="E143" s="27">
        <f t="shared" si="299"/>
        <v>7.914975268605684E-3</v>
      </c>
      <c r="F143" s="27">
        <f t="shared" si="300"/>
        <v>9.2741360085327358E-3</v>
      </c>
      <c r="L143" t="str">
        <f t="shared" si="317"/>
        <v>91 Elementary trades and related occupations</v>
      </c>
      <c r="M143" s="27">
        <f t="shared" si="301"/>
        <v>0.13006288298456958</v>
      </c>
      <c r="N143" s="27">
        <f t="shared" si="301"/>
        <v>1.7546840934169805E-2</v>
      </c>
      <c r="O143" s="27">
        <f t="shared" si="301"/>
        <v>0.34506609141822464</v>
      </c>
      <c r="P143" s="27">
        <f t="shared" si="301"/>
        <v>1.5631614677077139</v>
      </c>
      <c r="Q143" s="27">
        <f t="shared" si="302"/>
        <v>1.9082275591259386</v>
      </c>
      <c r="W143" t="str">
        <f t="shared" si="318"/>
        <v>91 Elementary trades and related occupations</v>
      </c>
      <c r="X143" s="27">
        <f t="shared" si="303"/>
        <v>-1.4490507819450382E-2</v>
      </c>
      <c r="Y143" s="27">
        <f t="shared" si="303"/>
        <v>5.3970208766285221E-2</v>
      </c>
      <c r="Z143" s="27">
        <f t="shared" si="303"/>
        <v>-0.37048874655820629</v>
      </c>
      <c r="AA143" s="27">
        <f t="shared" si="303"/>
        <v>6.2941252744956433E-2</v>
      </c>
      <c r="AB143" s="27">
        <f t="shared" si="304"/>
        <v>-0.30754749381324986</v>
      </c>
      <c r="AH143" t="str">
        <f t="shared" si="319"/>
        <v>91 Elementary trades and related occupations</v>
      </c>
      <c r="AI143" s="27">
        <f t="shared" si="305"/>
        <v>-7.0875933466756136E-2</v>
      </c>
      <c r="AJ143" s="27">
        <f t="shared" si="305"/>
        <v>9.1529712155733023E-2</v>
      </c>
      <c r="AK143" s="27">
        <f t="shared" si="305"/>
        <v>-0.22836228677326842</v>
      </c>
      <c r="AL143" s="27">
        <f t="shared" si="305"/>
        <v>2.4490234584286785E-2</v>
      </c>
      <c r="AM143" s="27">
        <f t="shared" si="306"/>
        <v>-0.20387205218898163</v>
      </c>
      <c r="AS143" t="str">
        <f t="shared" si="320"/>
        <v>91 Elementary trades and related occupations</v>
      </c>
      <c r="AT143" s="27">
        <f t="shared" si="307"/>
        <v>6.1880696487805587E-2</v>
      </c>
      <c r="AU143" s="27">
        <f t="shared" si="307"/>
        <v>0.2734083694897862</v>
      </c>
      <c r="AV143" s="27">
        <f t="shared" si="307"/>
        <v>-0.25621844777503</v>
      </c>
      <c r="AW143" s="27">
        <f t="shared" si="307"/>
        <v>0.21489755966642976</v>
      </c>
      <c r="AX143" s="27">
        <f t="shared" si="308"/>
        <v>-4.132088810860024E-2</v>
      </c>
      <c r="BD143" t="str">
        <f t="shared" si="321"/>
        <v>91 Elementary trades and related occupations</v>
      </c>
      <c r="BE143" s="27">
        <f t="shared" si="309"/>
        <v>-1.1223764580772109</v>
      </c>
      <c r="BF143" s="27">
        <f t="shared" si="309"/>
        <v>0.39131219000055584</v>
      </c>
      <c r="BG143" s="27">
        <f t="shared" si="309"/>
        <v>-1.0480323863996439</v>
      </c>
      <c r="BH143" s="27">
        <f t="shared" si="309"/>
        <v>-3.0275717876420138E-2</v>
      </c>
      <c r="BI143" s="27">
        <f t="shared" si="310"/>
        <v>-1.078308104276064</v>
      </c>
      <c r="BO143" t="str">
        <f t="shared" si="322"/>
        <v>91 Elementary trades and related occupations</v>
      </c>
      <c r="BP143" s="27">
        <f t="shared" si="311"/>
        <v>0.25517422641340559</v>
      </c>
      <c r="BQ143" s="27">
        <f t="shared" si="311"/>
        <v>-1.7801689506344101</v>
      </c>
      <c r="BR143" s="27">
        <f t="shared" si="311"/>
        <v>-1.1577508624667177</v>
      </c>
      <c r="BS143" s="27">
        <f t="shared" si="311"/>
        <v>-0.39244798397870984</v>
      </c>
      <c r="BT143" s="27">
        <f t="shared" si="312"/>
        <v>-1.5501988464454275</v>
      </c>
      <c r="BZ143" t="str">
        <f t="shared" si="323"/>
        <v>91 Elementary trades and related occupations</v>
      </c>
      <c r="CA143" s="68">
        <f t="shared" si="313"/>
        <v>-1.8258336692526882</v>
      </c>
      <c r="CB143" s="68">
        <f t="shared" si="313"/>
        <v>-1.2094462944054278</v>
      </c>
      <c r="CC143" s="68">
        <f t="shared" si="313"/>
        <v>-2.507435799332109</v>
      </c>
      <c r="CD143" s="68">
        <f t="shared" si="313"/>
        <v>-2.3686442520455246</v>
      </c>
      <c r="CE143" s="68">
        <f t="shared" si="314"/>
        <v>-4.8760800513776337</v>
      </c>
      <c r="CK143" t="str">
        <f t="shared" si="324"/>
        <v>91 Elementary trades and related occupations</v>
      </c>
      <c r="CL143" s="68">
        <f t="shared" si="315"/>
        <v>-1.5320398543257765</v>
      </c>
      <c r="CM143" s="68">
        <f t="shared" si="315"/>
        <v>-1.9905898021919883</v>
      </c>
      <c r="CN143" s="68">
        <f t="shared" si="315"/>
        <v>-1.5491117302355297</v>
      </c>
      <c r="CO143" s="68">
        <f t="shared" si="315"/>
        <v>-0.90713438176293071</v>
      </c>
      <c r="CP143" s="68">
        <f t="shared" si="316"/>
        <v>-2.4562461119984604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0.16344939080951348</v>
      </c>
      <c r="C144" s="27">
        <f t="shared" si="299"/>
        <v>9.2507799080559616E-2</v>
      </c>
      <c r="D144" s="27">
        <f t="shared" si="299"/>
        <v>0.42772070590528721</v>
      </c>
      <c r="E144" s="27">
        <f t="shared" si="299"/>
        <v>0.89477545349521015</v>
      </c>
      <c r="F144" s="27">
        <f t="shared" si="300"/>
        <v>1.3224961594004974</v>
      </c>
      <c r="L144" t="str">
        <f t="shared" ref="L144" si="325">A144</f>
        <v>92 Elementary administration and service occupations</v>
      </c>
      <c r="M144" s="27">
        <f t="shared" si="301"/>
        <v>8.9012232706068772</v>
      </c>
      <c r="N144" s="27">
        <f t="shared" si="301"/>
        <v>3.4822568491746182</v>
      </c>
      <c r="O144" s="27">
        <f t="shared" si="301"/>
        <v>20.378117111445061</v>
      </c>
      <c r="P144" s="27">
        <f t="shared" si="301"/>
        <v>60.209738324929944</v>
      </c>
      <c r="Q144" s="27">
        <f t="shared" si="302"/>
        <v>80.587855436375008</v>
      </c>
      <c r="W144" t="str">
        <f t="shared" ref="W144" si="326">A144</f>
        <v>92 Elementary administration and service occupations</v>
      </c>
      <c r="X144" s="27">
        <f t="shared" si="303"/>
        <v>11.863910341851629</v>
      </c>
      <c r="Y144" s="27">
        <f t="shared" si="303"/>
        <v>4.7668349077798595</v>
      </c>
      <c r="Z144" s="27">
        <f t="shared" si="303"/>
        <v>8.259519714797861</v>
      </c>
      <c r="AA144" s="27">
        <f t="shared" si="303"/>
        <v>17.401847418430492</v>
      </c>
      <c r="AB144" s="27">
        <f t="shared" si="304"/>
        <v>25.661367133228353</v>
      </c>
      <c r="AH144" t="str">
        <f t="shared" ref="AH144" si="327">L144</f>
        <v>92 Elementary administration and service occupations</v>
      </c>
      <c r="AI144" s="27">
        <f t="shared" si="305"/>
        <v>4.9689910900955105</v>
      </c>
      <c r="AJ144" s="27">
        <f t="shared" si="305"/>
        <v>3.2343023681341094</v>
      </c>
      <c r="AK144" s="27">
        <f t="shared" si="305"/>
        <v>2.6173781410463874</v>
      </c>
      <c r="AL144" s="27">
        <f t="shared" si="305"/>
        <v>7.6429653681662657</v>
      </c>
      <c r="AM144" s="27">
        <f t="shared" si="306"/>
        <v>10.260343509212653</v>
      </c>
      <c r="AS144" t="str">
        <f t="shared" ref="AS144" si="328">W144</f>
        <v>92 Elementary administration and service occupations</v>
      </c>
      <c r="AT144" s="27">
        <f t="shared" si="307"/>
        <v>2.9255854589271593</v>
      </c>
      <c r="AU144" s="27">
        <f t="shared" si="307"/>
        <v>3.8344725101635291</v>
      </c>
      <c r="AV144" s="27">
        <f t="shared" si="307"/>
        <v>2.1359324369614221</v>
      </c>
      <c r="AW144" s="27">
        <f t="shared" si="307"/>
        <v>7.1491792151353977</v>
      </c>
      <c r="AX144" s="27">
        <f t="shared" si="308"/>
        <v>9.2851116520968198</v>
      </c>
      <c r="BD144" t="str">
        <f t="shared" ref="BD144" si="329">AH144</f>
        <v>92 Elementary administration and service occupations</v>
      </c>
      <c r="BE144" s="27">
        <f t="shared" si="309"/>
        <v>0.83706580500835059</v>
      </c>
      <c r="BF144" s="27">
        <f t="shared" si="309"/>
        <v>-4.6789446363198977</v>
      </c>
      <c r="BG144" s="27">
        <f t="shared" si="309"/>
        <v>-5.6213171260664723</v>
      </c>
      <c r="BH144" s="27">
        <f t="shared" si="309"/>
        <v>-7.9577536080251221</v>
      </c>
      <c r="BI144" s="27">
        <f t="shared" si="310"/>
        <v>-13.579070734091594</v>
      </c>
      <c r="BO144" t="str">
        <f t="shared" ref="BO144" si="330">AS144</f>
        <v>92 Elementary administration and service occupations</v>
      </c>
      <c r="BP144" s="27">
        <f t="shared" si="311"/>
        <v>15.399566108585489</v>
      </c>
      <c r="BQ144" s="27">
        <f t="shared" si="311"/>
        <v>-24.192661616106093</v>
      </c>
      <c r="BR144" s="27">
        <f t="shared" si="311"/>
        <v>4.1510557625570925</v>
      </c>
      <c r="BS144" s="27">
        <f t="shared" si="311"/>
        <v>-27.297481463313034</v>
      </c>
      <c r="BT144" s="27">
        <f t="shared" si="312"/>
        <v>-23.146425700755941</v>
      </c>
      <c r="BZ144" t="str">
        <f t="shared" ref="BZ144" si="331">BD144</f>
        <v>92 Elementary administration and service occupations</v>
      </c>
      <c r="CA144" s="68">
        <f t="shared" si="313"/>
        <v>0.70412408423521811</v>
      </c>
      <c r="CB144" s="68">
        <f t="shared" si="313"/>
        <v>-7.0984914305893909</v>
      </c>
      <c r="CC144" s="68">
        <f t="shared" si="313"/>
        <v>-7.0702279933510965</v>
      </c>
      <c r="CD144" s="68">
        <f t="shared" si="313"/>
        <v>-44.291871753516361</v>
      </c>
      <c r="CE144" s="68">
        <f t="shared" si="314"/>
        <v>-51.362099746867457</v>
      </c>
      <c r="CK144" t="str">
        <f t="shared" ref="CK144" si="332">BO144</f>
        <v>92 Elementary administration and service occupations</v>
      </c>
      <c r="CL144" s="68">
        <f t="shared" si="315"/>
        <v>-16.86757416952473</v>
      </c>
      <c r="CM144" s="68">
        <f t="shared" si="315"/>
        <v>-22.838179263532496</v>
      </c>
      <c r="CN144" s="68">
        <f t="shared" si="315"/>
        <v>-11.505735505630991</v>
      </c>
      <c r="CO144" s="68">
        <f t="shared" si="315"/>
        <v>-15.726514246702777</v>
      </c>
      <c r="CP144" s="68">
        <f t="shared" si="316"/>
        <v>-27.232249752333768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37.691925252391485</v>
      </c>
      <c r="C146" s="29">
        <f>D35-C35</f>
        <v>10.360803459082348</v>
      </c>
      <c r="D146" s="29">
        <f>E35-D35</f>
        <v>58.853211470219435</v>
      </c>
      <c r="E146" s="29">
        <f>F35-E35</f>
        <v>110.96674374950547</v>
      </c>
      <c r="F146" s="29">
        <f t="shared" ref="F146" si="334">F35-D35</f>
        <v>169.8199552197249</v>
      </c>
      <c r="L146" s="24" t="str">
        <f t="shared" ref="L146" si="335">L35</f>
        <v>All occupations</v>
      </c>
      <c r="M146" s="29">
        <f>N35-M35</f>
        <v>289.81359317367765</v>
      </c>
      <c r="N146" s="29">
        <f t="shared" ref="N146" si="336">O35-N35</f>
        <v>115.94527434257907</v>
      </c>
      <c r="O146" s="29">
        <f>P35-O35</f>
        <v>456.99831791656516</v>
      </c>
      <c r="P146" s="29">
        <f>Q35-P35</f>
        <v>891.82030948294801</v>
      </c>
      <c r="Q146" s="29">
        <f>Q35-O35</f>
        <v>1348.8186273995132</v>
      </c>
      <c r="W146" s="24" t="str">
        <f t="shared" ref="W146" si="337">W35</f>
        <v>All occupations</v>
      </c>
      <c r="X146" s="29">
        <f>Y35-X35</f>
        <v>99.774458624140379</v>
      </c>
      <c r="Y146" s="29">
        <f t="shared" ref="Y146" si="338">Z35-Y35</f>
        <v>65.368971822004141</v>
      </c>
      <c r="Z146" s="29">
        <f>AA35-Z35</f>
        <v>-39.354690662793246</v>
      </c>
      <c r="AA146" s="29">
        <f>AB35-AA35</f>
        <v>-115.39104953764104</v>
      </c>
      <c r="AB146" s="29">
        <f>AB35-Z35</f>
        <v>-154.74574020043428</v>
      </c>
      <c r="AH146" s="24" t="str">
        <f t="shared" ref="AH146" si="339">AH35</f>
        <v>All occupations</v>
      </c>
      <c r="AI146" s="29">
        <f>AJ35-AI35</f>
        <v>-1.7431192021447259</v>
      </c>
      <c r="AJ146" s="29">
        <f t="shared" ref="AJ146" si="340">AK35-AJ35</f>
        <v>24.512247590001266</v>
      </c>
      <c r="AK146" s="29">
        <f>AL35-AK35</f>
        <v>-21.227803274078497</v>
      </c>
      <c r="AL146" s="29">
        <f>AM35-AL35</f>
        <v>-6.5024827834027974</v>
      </c>
      <c r="AM146" s="29">
        <f>AM35-AK35</f>
        <v>-27.730286057481294</v>
      </c>
      <c r="AS146" s="24" t="str">
        <f t="shared" ref="AS146" si="341">AS35</f>
        <v>All occupations</v>
      </c>
      <c r="AT146" s="29">
        <f>AU35-AT35</f>
        <v>19.325732938253509</v>
      </c>
      <c r="AU146" s="29">
        <f t="shared" ref="AU146" si="342">AV35-AU35</f>
        <v>25.079613346217229</v>
      </c>
      <c r="AV146" s="29">
        <f>AW35-AV35</f>
        <v>-7.5612110114815891</v>
      </c>
      <c r="AW146" s="29">
        <f>AX35-AW35</f>
        <v>-1.9820167519924325E-2</v>
      </c>
      <c r="AX146" s="29">
        <f>AX35-AV35</f>
        <v>-7.5810311790015135</v>
      </c>
      <c r="BD146" s="24" t="str">
        <f t="shared" ref="BD146" si="343">BD35</f>
        <v>All occupations</v>
      </c>
      <c r="BE146" s="29">
        <f>BF35-BE35</f>
        <v>-24.366612836392392</v>
      </c>
      <c r="BF146" s="29">
        <f t="shared" ref="BF146" si="344">BG35-BF35</f>
        <v>-4.4794865999191416</v>
      </c>
      <c r="BG146" s="29">
        <f>BH35-BG35</f>
        <v>-82.483999948453175</v>
      </c>
      <c r="BH146" s="29">
        <f>BI35-BH35</f>
        <v>-149.08556474622685</v>
      </c>
      <c r="BI146" s="29">
        <f>BI35-BG35</f>
        <v>-231.56956469468003</v>
      </c>
      <c r="BO146" s="24" t="str">
        <f t="shared" ref="BO146" si="345">BO35</f>
        <v>All occupations</v>
      </c>
      <c r="BP146" s="29">
        <f>BQ35-BP35</f>
        <v>44.367254814154876</v>
      </c>
      <c r="BQ146" s="29">
        <f t="shared" ref="BQ146" si="346">BR35-BQ35</f>
        <v>-147.31731534680375</v>
      </c>
      <c r="BR146" s="29">
        <f>BS35-BR35</f>
        <v>-30.473090326407259</v>
      </c>
      <c r="BS146" s="29">
        <f>BT35-BS35</f>
        <v>-188.86575902717658</v>
      </c>
      <c r="BT146" s="29">
        <f>BT35-BR35</f>
        <v>-219.33884935358384</v>
      </c>
      <c r="BZ146" s="24" t="str">
        <f t="shared" ref="BZ146" si="347">BZ35</f>
        <v>All occupations</v>
      </c>
      <c r="CA146" s="70">
        <f>CB35-CA35</f>
        <v>-29.503039194426037</v>
      </c>
      <c r="CB146" s="70">
        <f t="shared" ref="CB146" si="348">CC35-CB35</f>
        <v>-41.069115985130907</v>
      </c>
      <c r="CC146" s="70">
        <f>CD35-CC35</f>
        <v>-64.832074150706262</v>
      </c>
      <c r="CD146" s="70">
        <f>CE35-CD35</f>
        <v>-185.09182165744409</v>
      </c>
      <c r="CE146" s="70">
        <f>CE35-CC35</f>
        <v>-249.92389580815035</v>
      </c>
      <c r="CK146" s="24" t="str">
        <f t="shared" ref="CK146" si="349">CK35</f>
        <v>All occupations</v>
      </c>
      <c r="CL146" s="70">
        <f>CM35-CL35</f>
        <v>-39.181193569653146</v>
      </c>
      <c r="CM146" s="70">
        <f t="shared" ref="CM146" si="350">CN35-CM35</f>
        <v>-81.003992628031142</v>
      </c>
      <c r="CN146" s="70">
        <f>CO35-CN35</f>
        <v>-27.672660012864227</v>
      </c>
      <c r="CO146" s="70">
        <f>CP35-CO35</f>
        <v>-56.752555313043416</v>
      </c>
      <c r="CP146" s="70">
        <f>CP35-CN35</f>
        <v>-84.425215325907644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London Enterprise Panel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14.471291920752444</v>
      </c>
      <c r="C8" s="69">
        <f>'Basic T2'!O8</f>
        <v>123.29263488675888</v>
      </c>
      <c r="D8" s="69">
        <f>'Basic T2'!Z8</f>
        <v>180.33777700544388</v>
      </c>
      <c r="E8" s="69">
        <f>'Basic T2'!AK8</f>
        <v>28.58766234767722</v>
      </c>
      <c r="F8" s="69">
        <f>'Basic T2'!AV8</f>
        <v>44.571805191933649</v>
      </c>
      <c r="G8" s="69">
        <f>'Basic T2'!BG8</f>
        <v>56.46261533608218</v>
      </c>
      <c r="H8" s="69">
        <f>'Basic T2'!BR8</f>
        <v>38.494601096356746</v>
      </c>
      <c r="I8" s="69">
        <f>'Basic T2'!CC8</f>
        <v>36.252651818343132</v>
      </c>
      <c r="J8" s="69">
        <f>'Basic T2'!CN8</f>
        <v>4.795311950956596</v>
      </c>
      <c r="K8" s="309">
        <f>SUM(B8:J8)</f>
        <v>527.26635155430472</v>
      </c>
      <c r="L8" s="97"/>
      <c r="M8" s="97">
        <f t="shared" ref="M8:M33" si="0">B8/B$35*100</f>
        <v>8.9434287205015828</v>
      </c>
      <c r="N8" s="97">
        <f t="shared" ref="N8:N33" si="1">C8/C$35*100</f>
        <v>9.5706084426036373</v>
      </c>
      <c r="O8" s="97">
        <f t="shared" ref="O8:O33" si="2">D8/D$35*100</f>
        <v>11.039644033097133</v>
      </c>
      <c r="P8" s="97">
        <f t="shared" ref="P8:P33" si="3">E8/E$35*100</f>
        <v>7.4691621006167077</v>
      </c>
      <c r="Q8" s="97">
        <f t="shared" ref="Q8:Q33" si="4">F8/F$35*100</f>
        <v>11.354803886758715</v>
      </c>
      <c r="R8" s="97">
        <f t="shared" ref="R8:R33" si="5">G8/G$35*100</f>
        <v>7.4420040029328725</v>
      </c>
      <c r="S8" s="97">
        <f t="shared" ref="S8:S33" si="6">H8/H$35*100</f>
        <v>6.1052032402695806</v>
      </c>
      <c r="T8" s="97">
        <f t="shared" ref="T8:T33" si="7">I8/I$35*100</f>
        <v>6.6027668372133403</v>
      </c>
      <c r="U8" s="97">
        <f t="shared" ref="U8:U33" si="8">J8/J$35*100</f>
        <v>3.3001377027232914</v>
      </c>
      <c r="V8" s="97">
        <f t="shared" ref="V8:V33" si="9">K8/K$35*100</f>
        <v>8.8728632848063711</v>
      </c>
      <c r="W8" s="97"/>
      <c r="X8" s="97">
        <f t="shared" ref="X8:X32" si="10">IF($K8&gt;0,B8/$K8*100,0)</f>
        <v>2.7445885515154105</v>
      </c>
      <c r="Y8" s="97">
        <f t="shared" ref="Y8:AG23" si="11">IF($K8&gt;0,C8/$K8*100,0)</f>
        <v>23.383368675681666</v>
      </c>
      <c r="Z8" s="97">
        <f t="shared" si="11"/>
        <v>34.202405762065844</v>
      </c>
      <c r="AA8" s="97">
        <f t="shared" si="11"/>
        <v>5.4218635919786911</v>
      </c>
      <c r="AB8" s="97">
        <f t="shared" si="11"/>
        <v>8.4533756156717441</v>
      </c>
      <c r="AC8" s="97">
        <f t="shared" si="11"/>
        <v>10.70855653307642</v>
      </c>
      <c r="AD8" s="97">
        <f t="shared" si="11"/>
        <v>7.3007884881863303</v>
      </c>
      <c r="AE8" s="97">
        <f t="shared" si="11"/>
        <v>6.8755860698251601</v>
      </c>
      <c r="AF8" s="97">
        <f>IF($K8&gt;0,J8/$K8*100,0)</f>
        <v>0.9094667119987293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4.5805374617068795</v>
      </c>
      <c r="C9" s="69">
        <f>'Basic T2'!O9</f>
        <v>41.229856324811813</v>
      </c>
      <c r="D9" s="69">
        <f>'Basic T2'!Z9</f>
        <v>58.475098392571162</v>
      </c>
      <c r="E9" s="69">
        <f>'Basic T2'!AK9</f>
        <v>13.582878308308397</v>
      </c>
      <c r="F9" s="69">
        <f>'Basic T2'!AV9</f>
        <v>18.696007739497247</v>
      </c>
      <c r="G9" s="69">
        <f>'Basic T2'!BG9</f>
        <v>22.476469635116604</v>
      </c>
      <c r="H9" s="69">
        <f>'Basic T2'!BR9</f>
        <v>18.21671135961234</v>
      </c>
      <c r="I9" s="69">
        <f>'Basic T2'!CC9</f>
        <v>17.028019210526072</v>
      </c>
      <c r="J9" s="69">
        <f>'Basic T2'!CN9</f>
        <v>4.0153128835756871</v>
      </c>
      <c r="K9" s="309">
        <f>SUM(B9:J9)</f>
        <v>198.3008913157262</v>
      </c>
      <c r="L9" s="97"/>
      <c r="M9" s="97">
        <f t="shared" si="0"/>
        <v>2.8308260599467392</v>
      </c>
      <c r="N9" s="97">
        <f t="shared" si="1"/>
        <v>3.2004735026711382</v>
      </c>
      <c r="O9" s="97">
        <f t="shared" si="2"/>
        <v>3.579639728146526</v>
      </c>
      <c r="P9" s="97">
        <f t="shared" si="3"/>
        <v>3.5488288144675466</v>
      </c>
      <c r="Q9" s="97">
        <f t="shared" si="4"/>
        <v>4.7628652335968944</v>
      </c>
      <c r="R9" s="97">
        <f t="shared" si="5"/>
        <v>2.9624907737747637</v>
      </c>
      <c r="S9" s="97">
        <f t="shared" si="6"/>
        <v>2.8891512589355508</v>
      </c>
      <c r="T9" s="97">
        <f t="shared" si="7"/>
        <v>3.1013466576203625</v>
      </c>
      <c r="U9" s="97">
        <f t="shared" si="8"/>
        <v>2.7633416909770183</v>
      </c>
      <c r="V9" s="97">
        <f t="shared" si="9"/>
        <v>3.3370168468231367</v>
      </c>
      <c r="W9" s="97"/>
      <c r="X9" s="97">
        <f t="shared" si="10"/>
        <v>2.3098925230819782</v>
      </c>
      <c r="Y9" s="97">
        <f t="shared" si="11"/>
        <v>20.791563795428129</v>
      </c>
      <c r="Z9" s="97">
        <f t="shared" si="11"/>
        <v>29.488066344326015</v>
      </c>
      <c r="AA9" s="97">
        <f t="shared" si="11"/>
        <v>6.8496304873800682</v>
      </c>
      <c r="AB9" s="97">
        <f t="shared" si="11"/>
        <v>9.4281007087004287</v>
      </c>
      <c r="AC9" s="97">
        <f t="shared" si="11"/>
        <v>11.334527790563751</v>
      </c>
      <c r="AD9" s="97">
        <f t="shared" si="11"/>
        <v>9.186399132522542</v>
      </c>
      <c r="AE9" s="97">
        <f t="shared" si="11"/>
        <v>8.586960501057348</v>
      </c>
      <c r="AF9" s="97">
        <f t="shared" si="11"/>
        <v>2.0248587169397423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26.760897353310224</v>
      </c>
      <c r="C10" s="69">
        <f>'Basic T2'!O10</f>
        <v>135.2591242111844</v>
      </c>
      <c r="D10" s="69">
        <f>'Basic T2'!Z10</f>
        <v>151.18593825400353</v>
      </c>
      <c r="E10" s="69">
        <f>'Basic T2'!AK10</f>
        <v>17.065261127697593</v>
      </c>
      <c r="F10" s="69">
        <f>'Basic T2'!AV10</f>
        <v>31.851963061076599</v>
      </c>
      <c r="G10" s="69">
        <f>'Basic T2'!BG10</f>
        <v>25.737407225142903</v>
      </c>
      <c r="H10" s="69">
        <f>'Basic T2'!BR10</f>
        <v>18.306774238791927</v>
      </c>
      <c r="I10" s="69">
        <f>'Basic T2'!CC10</f>
        <v>14.849333747130045</v>
      </c>
      <c r="J10" s="69">
        <f>'Basic T2'!CN10</f>
        <v>3.0658267151317764</v>
      </c>
      <c r="K10" s="309">
        <f t="shared" ref="K10:K32" si="12">SUM(B10:J10)</f>
        <v>424.08252593346901</v>
      </c>
      <c r="L10" s="97"/>
      <c r="M10" s="97">
        <f t="shared" si="0"/>
        <v>16.53854951490365</v>
      </c>
      <c r="N10" s="97">
        <f t="shared" si="1"/>
        <v>10.499508890402996</v>
      </c>
      <c r="O10" s="97">
        <f t="shared" si="2"/>
        <v>9.2550710608106161</v>
      </c>
      <c r="P10" s="97">
        <f t="shared" si="3"/>
        <v>4.4586787160819723</v>
      </c>
      <c r="Q10" s="97">
        <f t="shared" si="4"/>
        <v>8.1143851457077858</v>
      </c>
      <c r="R10" s="97">
        <f t="shared" si="5"/>
        <v>3.3922957067173876</v>
      </c>
      <c r="S10" s="97">
        <f t="shared" si="6"/>
        <v>2.90343513683362</v>
      </c>
      <c r="T10" s="97">
        <f t="shared" si="7"/>
        <v>2.7045383855382812</v>
      </c>
      <c r="U10" s="97">
        <f t="shared" si="8"/>
        <v>2.1099045142630084</v>
      </c>
      <c r="V10" s="97">
        <f t="shared" si="9"/>
        <v>7.1364809512132847</v>
      </c>
      <c r="W10" s="97"/>
      <c r="X10" s="97">
        <f t="shared" si="10"/>
        <v>6.3103041782741442</v>
      </c>
      <c r="Y10" s="97">
        <f t="shared" si="11"/>
        <v>31.894528998444077</v>
      </c>
      <c r="Z10" s="97">
        <f t="shared" si="11"/>
        <v>35.650122089143075</v>
      </c>
      <c r="AA10" s="97">
        <f t="shared" si="11"/>
        <v>4.0240425115688048</v>
      </c>
      <c r="AB10" s="97">
        <f t="shared" si="11"/>
        <v>7.5107935633437535</v>
      </c>
      <c r="AC10" s="97">
        <f t="shared" si="11"/>
        <v>6.0689619711378162</v>
      </c>
      <c r="AD10" s="97">
        <f t="shared" si="11"/>
        <v>4.3167952271780079</v>
      </c>
      <c r="AE10" s="97">
        <f t="shared" si="11"/>
        <v>3.5015198314159357</v>
      </c>
      <c r="AF10" s="97">
        <f t="shared" si="11"/>
        <v>0.72293162949438527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25.520503013272904</v>
      </c>
      <c r="C11" s="69">
        <f>'Basic T2'!O11</f>
        <v>78.477302965726523</v>
      </c>
      <c r="D11" s="69">
        <f>'Basic T2'!Z11</f>
        <v>102.40281671123104</v>
      </c>
      <c r="E11" s="69">
        <f>'Basic T2'!AK11</f>
        <v>33.279465982570805</v>
      </c>
      <c r="F11" s="69">
        <f>'Basic T2'!AV11</f>
        <v>8.3868025782760327</v>
      </c>
      <c r="G11" s="69">
        <f>'Basic T2'!BG11</f>
        <v>20.439643678617259</v>
      </c>
      <c r="H11" s="69">
        <f>'Basic T2'!BR11</f>
        <v>11.80469547117986</v>
      </c>
      <c r="I11" s="69">
        <f>'Basic T2'!CC11</f>
        <v>8.9060896729161154</v>
      </c>
      <c r="J11" s="69">
        <f>'Basic T2'!CN11</f>
        <v>0.99538093379651205</v>
      </c>
      <c r="K11" s="309">
        <f t="shared" si="12"/>
        <v>290.21270100758704</v>
      </c>
      <c r="L11" s="97"/>
      <c r="M11" s="97">
        <f t="shared" si="0"/>
        <v>15.771971214487431</v>
      </c>
      <c r="N11" s="97">
        <f t="shared" si="1"/>
        <v>6.0918118832190533</v>
      </c>
      <c r="O11" s="97">
        <f t="shared" si="2"/>
        <v>6.2687400457662008</v>
      </c>
      <c r="P11" s="97">
        <f t="shared" si="3"/>
        <v>8.6950000676070456</v>
      </c>
      <c r="Q11" s="97">
        <f t="shared" si="4"/>
        <v>2.1365636438373596</v>
      </c>
      <c r="R11" s="97">
        <f t="shared" si="5"/>
        <v>2.694028768759225</v>
      </c>
      <c r="S11" s="97">
        <f t="shared" si="6"/>
        <v>1.8722122840198461</v>
      </c>
      <c r="T11" s="97">
        <f t="shared" si="7"/>
        <v>1.6220836433219112</v>
      </c>
      <c r="U11" s="97">
        <f t="shared" si="8"/>
        <v>0.68502199268568897</v>
      </c>
      <c r="V11" s="97">
        <f t="shared" si="9"/>
        <v>4.8837131593243708</v>
      </c>
      <c r="W11" s="97"/>
      <c r="X11" s="97">
        <f t="shared" si="10"/>
        <v>8.7937236808273678</v>
      </c>
      <c r="Y11" s="97">
        <f t="shared" si="11"/>
        <v>27.041305460878117</v>
      </c>
      <c r="Z11" s="97">
        <f t="shared" si="11"/>
        <v>35.285435942568867</v>
      </c>
      <c r="AA11" s="97">
        <f t="shared" si="11"/>
        <v>11.467267237797692</v>
      </c>
      <c r="AB11" s="97">
        <f t="shared" si="11"/>
        <v>2.8898813005626436</v>
      </c>
      <c r="AC11" s="97">
        <f t="shared" si="11"/>
        <v>7.0429873012631869</v>
      </c>
      <c r="AD11" s="97">
        <f t="shared" si="11"/>
        <v>4.0676012559737176</v>
      </c>
      <c r="AE11" s="97">
        <f t="shared" si="11"/>
        <v>3.0688145770309627</v>
      </c>
      <c r="AF11" s="97">
        <f t="shared" si="11"/>
        <v>0.34298324309744455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37.408329398333116</v>
      </c>
      <c r="C12" s="69">
        <f>'Basic T2'!O12</f>
        <v>211.83704924528666</v>
      </c>
      <c r="D12" s="69">
        <f>'Basic T2'!Z12</f>
        <v>84.431123901402529</v>
      </c>
      <c r="E12" s="69">
        <f>'Basic T2'!AK12</f>
        <v>7.5388464136622062</v>
      </c>
      <c r="F12" s="69">
        <f>'Basic T2'!AV12</f>
        <v>5.4349731006563085</v>
      </c>
      <c r="G12" s="69">
        <f>'Basic T2'!BG12</f>
        <v>10.931643074293339</v>
      </c>
      <c r="H12" s="69">
        <f>'Basic T2'!BR12</f>
        <v>6.788033814275594</v>
      </c>
      <c r="I12" s="69">
        <f>'Basic T2'!CC12</f>
        <v>5.5683160663917413</v>
      </c>
      <c r="J12" s="69">
        <f>'Basic T2'!CN12</f>
        <v>1.0049461579558943</v>
      </c>
      <c r="K12" s="309">
        <f t="shared" si="12"/>
        <v>370.94326117225734</v>
      </c>
      <c r="L12" s="97"/>
      <c r="M12" s="97">
        <f t="shared" si="0"/>
        <v>23.118787828975016</v>
      </c>
      <c r="N12" s="97">
        <f t="shared" si="1"/>
        <v>16.443881289626965</v>
      </c>
      <c r="O12" s="97">
        <f t="shared" si="2"/>
        <v>5.1685762609664749</v>
      </c>
      <c r="P12" s="97">
        <f t="shared" si="3"/>
        <v>1.9696911636383274</v>
      </c>
      <c r="Q12" s="97">
        <f t="shared" si="4"/>
        <v>1.3845760435776515</v>
      </c>
      <c r="R12" s="97">
        <f t="shared" si="5"/>
        <v>1.4408353391582263</v>
      </c>
      <c r="S12" s="97">
        <f t="shared" si="6"/>
        <v>1.0765750224100146</v>
      </c>
      <c r="T12" s="97">
        <f t="shared" si="7"/>
        <v>1.0141683661246155</v>
      </c>
      <c r="U12" s="97">
        <f t="shared" si="8"/>
        <v>0.69160478796704283</v>
      </c>
      <c r="V12" s="97">
        <f t="shared" si="9"/>
        <v>6.242250872067415</v>
      </c>
      <c r="W12" s="97"/>
      <c r="X12" s="97">
        <f t="shared" si="10"/>
        <v>10.084649948920777</v>
      </c>
      <c r="Y12" s="97">
        <f t="shared" si="11"/>
        <v>57.107668859069669</v>
      </c>
      <c r="Z12" s="97">
        <f t="shared" si="11"/>
        <v>22.761196317351267</v>
      </c>
      <c r="AA12" s="97">
        <f t="shared" si="11"/>
        <v>2.0323448901155108</v>
      </c>
      <c r="AB12" s="97">
        <f t="shared" si="11"/>
        <v>1.4651763947620104</v>
      </c>
      <c r="AC12" s="97">
        <f t="shared" si="11"/>
        <v>2.9469852181023826</v>
      </c>
      <c r="AD12" s="97">
        <f t="shared" si="11"/>
        <v>1.8299385714203313</v>
      </c>
      <c r="AE12" s="97">
        <f t="shared" si="11"/>
        <v>1.5011233925087928</v>
      </c>
      <c r="AF12" s="97">
        <f t="shared" si="11"/>
        <v>0.27091640774927594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21.043711102886569</v>
      </c>
      <c r="C13" s="69">
        <f>'Basic T2'!O13</f>
        <v>258.00966022457374</v>
      </c>
      <c r="D13" s="69">
        <f>'Basic T2'!Z13</f>
        <v>288.24504129891159</v>
      </c>
      <c r="E13" s="69">
        <f>'Basic T2'!AK13</f>
        <v>22.276254007935734</v>
      </c>
      <c r="F13" s="69">
        <f>'Basic T2'!AV13</f>
        <v>40.469467574739902</v>
      </c>
      <c r="G13" s="69">
        <f>'Basic T2'!BG13</f>
        <v>45.328933838377459</v>
      </c>
      <c r="H13" s="69">
        <f>'Basic T2'!BR13</f>
        <v>28.97958892133019</v>
      </c>
      <c r="I13" s="69">
        <f>'Basic T2'!CC13</f>
        <v>22.130895848171633</v>
      </c>
      <c r="J13" s="69">
        <f>'Basic T2'!CN13</f>
        <v>4.2291970865462281</v>
      </c>
      <c r="K13" s="309">
        <f t="shared" si="12"/>
        <v>730.71274990347297</v>
      </c>
      <c r="L13" s="97"/>
      <c r="M13" s="97">
        <f t="shared" si="0"/>
        <v>13.005261126244216</v>
      </c>
      <c r="N13" s="97">
        <f t="shared" si="1"/>
        <v>20.02803683031512</v>
      </c>
      <c r="O13" s="97">
        <f t="shared" si="2"/>
        <v>17.645346987665857</v>
      </c>
      <c r="P13" s="97">
        <f t="shared" si="3"/>
        <v>5.8201664115185547</v>
      </c>
      <c r="Q13" s="97">
        <f t="shared" si="4"/>
        <v>10.30972081417681</v>
      </c>
      <c r="R13" s="97">
        <f t="shared" si="5"/>
        <v>5.9745391719095586</v>
      </c>
      <c r="S13" s="97">
        <f t="shared" si="6"/>
        <v>4.5961323184338809</v>
      </c>
      <c r="T13" s="97">
        <f t="shared" si="7"/>
        <v>4.0307436243931152</v>
      </c>
      <c r="U13" s="97">
        <f t="shared" si="8"/>
        <v>2.9105369786786235</v>
      </c>
      <c r="V13" s="97">
        <f t="shared" si="9"/>
        <v>12.296468969138587</v>
      </c>
      <c r="W13" s="97"/>
      <c r="X13" s="97">
        <f t="shared" si="10"/>
        <v>2.8798883153012507</v>
      </c>
      <c r="Y13" s="97">
        <f t="shared" si="11"/>
        <v>35.309314126331692</v>
      </c>
      <c r="Z13" s="97">
        <f t="shared" si="11"/>
        <v>39.447107134368288</v>
      </c>
      <c r="AA13" s="97">
        <f t="shared" si="11"/>
        <v>3.0485651182189475</v>
      </c>
      <c r="AB13" s="97">
        <f t="shared" si="11"/>
        <v>5.5383551990964861</v>
      </c>
      <c r="AC13" s="97">
        <f t="shared" si="11"/>
        <v>6.2033861930512924</v>
      </c>
      <c r="AD13" s="97">
        <f t="shared" si="11"/>
        <v>3.9659344831684393</v>
      </c>
      <c r="AE13" s="97">
        <f t="shared" si="11"/>
        <v>3.0286724641242566</v>
      </c>
      <c r="AF13" s="97">
        <f t="shared" si="11"/>
        <v>0.57877696633935904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3.6978048533400227</v>
      </c>
      <c r="C14" s="69">
        <f>'Basic T2'!O14</f>
        <v>21.690585990807918</v>
      </c>
      <c r="D14" s="69">
        <f>'Basic T2'!Z14</f>
        <v>35.762018542200494</v>
      </c>
      <c r="E14" s="69">
        <f>'Basic T2'!AK14</f>
        <v>5.9275635314041564</v>
      </c>
      <c r="F14" s="69">
        <f>'Basic T2'!AV14</f>
        <v>11.120895842371803</v>
      </c>
      <c r="G14" s="69">
        <f>'Basic T2'!BG14</f>
        <v>9.6306784566602541</v>
      </c>
      <c r="H14" s="69">
        <f>'Basic T2'!BR14</f>
        <v>7.9519895657618331</v>
      </c>
      <c r="I14" s="69">
        <f>'Basic T2'!CC14</f>
        <v>7.7184808639654356</v>
      </c>
      <c r="J14" s="69">
        <f>'Basic T2'!CN14</f>
        <v>2.0567086049094656</v>
      </c>
      <c r="K14" s="309">
        <f t="shared" si="12"/>
        <v>105.55672625142138</v>
      </c>
      <c r="L14" s="97"/>
      <c r="M14" s="97">
        <f t="shared" si="0"/>
        <v>2.2852869190445957</v>
      </c>
      <c r="N14" s="97">
        <f t="shared" si="1"/>
        <v>1.6837348443344933</v>
      </c>
      <c r="O14" s="97">
        <f t="shared" si="2"/>
        <v>2.1892249154152257</v>
      </c>
      <c r="P14" s="97">
        <f t="shared" si="3"/>
        <v>1.5487077026204965</v>
      </c>
      <c r="Q14" s="97">
        <f t="shared" si="4"/>
        <v>2.8330822768213753</v>
      </c>
      <c r="R14" s="97">
        <f t="shared" si="5"/>
        <v>1.2693628730942546</v>
      </c>
      <c r="S14" s="97">
        <f t="shared" si="6"/>
        <v>1.2611771801961555</v>
      </c>
      <c r="T14" s="97">
        <f t="shared" si="7"/>
        <v>1.4057821131989663</v>
      </c>
      <c r="U14" s="97">
        <f t="shared" si="8"/>
        <v>1.4154285852504667</v>
      </c>
      <c r="V14" s="97">
        <f t="shared" si="9"/>
        <v>1.7763136184580353</v>
      </c>
      <c r="W14" s="97"/>
      <c r="X14" s="97">
        <f t="shared" si="10"/>
        <v>3.5031446925820413</v>
      </c>
      <c r="Y14" s="97">
        <f t="shared" si="11"/>
        <v>20.548748299699984</v>
      </c>
      <c r="Z14" s="97">
        <f t="shared" si="11"/>
        <v>33.879431289883286</v>
      </c>
      <c r="AA14" s="97">
        <f t="shared" si="11"/>
        <v>5.6155242227629607</v>
      </c>
      <c r="AB14" s="97">
        <f t="shared" si="11"/>
        <v>10.535468688071457</v>
      </c>
      <c r="AC14" s="97">
        <f t="shared" si="11"/>
        <v>9.1236994539990963</v>
      </c>
      <c r="AD14" s="97">
        <f t="shared" si="11"/>
        <v>7.5333802479069929</v>
      </c>
      <c r="AE14" s="97">
        <f t="shared" si="11"/>
        <v>7.312163931250665</v>
      </c>
      <c r="AF14" s="97">
        <f t="shared" si="11"/>
        <v>1.9484391738435247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0.86903900232110576</v>
      </c>
      <c r="C15" s="69">
        <f>'Basic T2'!O15</f>
        <v>21.081556666690553</v>
      </c>
      <c r="D15" s="69">
        <f>'Basic T2'!Z15</f>
        <v>38.221939279190678</v>
      </c>
      <c r="E15" s="69">
        <f>'Basic T2'!AK15</f>
        <v>18.232421578680235</v>
      </c>
      <c r="F15" s="69">
        <f>'Basic T2'!AV15</f>
        <v>5.7672499866306124</v>
      </c>
      <c r="G15" s="69">
        <f>'Basic T2'!BG15</f>
        <v>12.789086647072562</v>
      </c>
      <c r="H15" s="69">
        <f>'Basic T2'!BR15</f>
        <v>7.9952465312188785</v>
      </c>
      <c r="I15" s="69">
        <f>'Basic T2'!CC15</f>
        <v>4.1878775570143647</v>
      </c>
      <c r="J15" s="69">
        <f>'Basic T2'!CN15</f>
        <v>0.65392706181963001</v>
      </c>
      <c r="K15" s="309">
        <f t="shared" si="12"/>
        <v>109.79834431063863</v>
      </c>
      <c r="L15" s="97"/>
      <c r="M15" s="97">
        <f t="shared" si="0"/>
        <v>0.53707633120502329</v>
      </c>
      <c r="N15" s="97">
        <f t="shared" si="1"/>
        <v>1.6364588558170572</v>
      </c>
      <c r="O15" s="97">
        <f t="shared" si="2"/>
        <v>2.3398126055650592</v>
      </c>
      <c r="P15" s="97">
        <f t="shared" si="3"/>
        <v>4.7636253220616869</v>
      </c>
      <c r="Q15" s="97">
        <f t="shared" si="4"/>
        <v>1.4692245979741854</v>
      </c>
      <c r="R15" s="97">
        <f t="shared" si="5"/>
        <v>1.6856540111514686</v>
      </c>
      <c r="S15" s="97">
        <f t="shared" si="6"/>
        <v>1.2680376894143581</v>
      </c>
      <c r="T15" s="97">
        <f t="shared" si="7"/>
        <v>0.76274638308730047</v>
      </c>
      <c r="U15" s="97">
        <f t="shared" si="8"/>
        <v>0.45003315188108378</v>
      </c>
      <c r="V15" s="97">
        <f t="shared" si="9"/>
        <v>1.8476917692443635</v>
      </c>
      <c r="W15" s="97"/>
      <c r="X15" s="97">
        <f t="shared" si="10"/>
        <v>0.79148643613645309</v>
      </c>
      <c r="Y15" s="97">
        <f t="shared" si="11"/>
        <v>19.20025005754837</v>
      </c>
      <c r="Z15" s="97">
        <f t="shared" si="11"/>
        <v>34.811034282132852</v>
      </c>
      <c r="AA15" s="97">
        <f t="shared" si="11"/>
        <v>16.605370229534191</v>
      </c>
      <c r="AB15" s="97">
        <f t="shared" si="11"/>
        <v>5.2525837459935261</v>
      </c>
      <c r="AC15" s="97">
        <f t="shared" si="11"/>
        <v>11.64779553586893</v>
      </c>
      <c r="AD15" s="97">
        <f t="shared" si="11"/>
        <v>7.2817550951396264</v>
      </c>
      <c r="AE15" s="97">
        <f t="shared" si="11"/>
        <v>3.814153649863909</v>
      </c>
      <c r="AF15" s="97">
        <f t="shared" si="11"/>
        <v>0.59557096778213392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0.42733312593089873</v>
      </c>
      <c r="C16" s="69">
        <f>'Basic T2'!O16</f>
        <v>9.0811570460386406</v>
      </c>
      <c r="D16" s="69">
        <f>'Basic T2'!Z16</f>
        <v>25.436747948658443</v>
      </c>
      <c r="E16" s="69">
        <f>'Basic T2'!AK16</f>
        <v>6.6000075814887156</v>
      </c>
      <c r="F16" s="69">
        <f>'Basic T2'!AV16</f>
        <v>4.8925093326332609</v>
      </c>
      <c r="G16" s="69">
        <f>'Basic T2'!BG16</f>
        <v>10.717694675964706</v>
      </c>
      <c r="H16" s="69">
        <f>'Basic T2'!BR16</f>
        <v>10.88313271156051</v>
      </c>
      <c r="I16" s="69">
        <f>'Basic T2'!CC16</f>
        <v>7.9133254194278084</v>
      </c>
      <c r="J16" s="69">
        <f>'Basic T2'!CN16</f>
        <v>0.7151479408304916</v>
      </c>
      <c r="K16" s="309">
        <f t="shared" si="12"/>
        <v>76.667055782533481</v>
      </c>
      <c r="L16" s="97"/>
      <c r="M16" s="97">
        <f t="shared" si="0"/>
        <v>0.26409690113371725</v>
      </c>
      <c r="N16" s="97">
        <f t="shared" si="1"/>
        <v>0.70492611641606606</v>
      </c>
      <c r="O16" s="97">
        <f t="shared" si="2"/>
        <v>1.5571481881154938</v>
      </c>
      <c r="P16" s="97">
        <f t="shared" si="3"/>
        <v>1.7243986546330483</v>
      </c>
      <c r="Q16" s="97">
        <f t="shared" si="4"/>
        <v>1.2463817372207575</v>
      </c>
      <c r="R16" s="97">
        <f t="shared" si="5"/>
        <v>1.4126360638092987</v>
      </c>
      <c r="S16" s="97">
        <f t="shared" si="6"/>
        <v>1.7260533997634164</v>
      </c>
      <c r="T16" s="97">
        <f t="shared" si="7"/>
        <v>1.4412695356271257</v>
      </c>
      <c r="U16" s="97">
        <f t="shared" si="8"/>
        <v>0.49216541211439385</v>
      </c>
      <c r="V16" s="97">
        <f t="shared" si="9"/>
        <v>1.2901568674005963</v>
      </c>
      <c r="W16" s="97"/>
      <c r="X16" s="97">
        <f t="shared" si="10"/>
        <v>0.55738820484124429</v>
      </c>
      <c r="Y16" s="97">
        <f t="shared" si="11"/>
        <v>11.84492733332214</v>
      </c>
      <c r="Z16" s="97">
        <f t="shared" si="11"/>
        <v>33.178198496117957</v>
      </c>
      <c r="AA16" s="97">
        <f t="shared" si="11"/>
        <v>8.6086618484602742</v>
      </c>
      <c r="AB16" s="97">
        <f t="shared" si="11"/>
        <v>6.3815015233021217</v>
      </c>
      <c r="AC16" s="97">
        <f t="shared" si="11"/>
        <v>13.979530799207296</v>
      </c>
      <c r="AD16" s="97">
        <f t="shared" si="11"/>
        <v>14.1953184460749</v>
      </c>
      <c r="AE16" s="97">
        <f t="shared" si="11"/>
        <v>10.321676421061477</v>
      </c>
      <c r="AF16" s="97">
        <f t="shared" si="11"/>
        <v>0.93279692761257549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2.9041295826090185</v>
      </c>
      <c r="C17" s="69">
        <f>'Basic T2'!O17</f>
        <v>70.107827248545647</v>
      </c>
      <c r="D17" s="69">
        <f>'Basic T2'!Z17</f>
        <v>98.065319631851665</v>
      </c>
      <c r="E17" s="69">
        <f>'Basic T2'!AK17</f>
        <v>15.854091968629705</v>
      </c>
      <c r="F17" s="69">
        <f>'Basic T2'!AV17</f>
        <v>13.556263250387632</v>
      </c>
      <c r="G17" s="69">
        <f>'Basic T2'!BG17</f>
        <v>22.351644086353406</v>
      </c>
      <c r="H17" s="69">
        <f>'Basic T2'!BR17</f>
        <v>9.4342466435828136</v>
      </c>
      <c r="I17" s="69">
        <f>'Basic T2'!CC17</f>
        <v>9.6211641425439982</v>
      </c>
      <c r="J17" s="69">
        <f>'Basic T2'!CN17</f>
        <v>2.6617857421282554</v>
      </c>
      <c r="K17" s="309">
        <f t="shared" si="12"/>
        <v>244.55647229663217</v>
      </c>
      <c r="L17" s="97"/>
      <c r="M17" s="97">
        <f t="shared" si="0"/>
        <v>1.7947862609223968</v>
      </c>
      <c r="N17" s="97">
        <f t="shared" si="1"/>
        <v>5.4421301318915054</v>
      </c>
      <c r="O17" s="97">
        <f t="shared" si="2"/>
        <v>6.0032137398192145</v>
      </c>
      <c r="P17" s="97">
        <f t="shared" si="3"/>
        <v>4.1422338570961266</v>
      </c>
      <c r="Q17" s="97">
        <f t="shared" si="4"/>
        <v>3.4534995830342305</v>
      </c>
      <c r="R17" s="97">
        <f t="shared" si="5"/>
        <v>2.9460382550943125</v>
      </c>
      <c r="S17" s="97">
        <f t="shared" si="6"/>
        <v>1.4962615935083809</v>
      </c>
      <c r="T17" s="97">
        <f t="shared" si="7"/>
        <v>1.7523215640636962</v>
      </c>
      <c r="U17" s="97">
        <f t="shared" si="8"/>
        <v>1.8318431780890538</v>
      </c>
      <c r="V17" s="97">
        <f t="shared" si="9"/>
        <v>4.1154079673507624</v>
      </c>
      <c r="W17" s="97"/>
      <c r="X17" s="97">
        <f t="shared" si="10"/>
        <v>1.1875087808293561</v>
      </c>
      <c r="Y17" s="97">
        <f t="shared" si="11"/>
        <v>28.667336664682136</v>
      </c>
      <c r="Z17" s="97">
        <f t="shared" si="11"/>
        <v>40.099253440695847</v>
      </c>
      <c r="AA17" s="97">
        <f t="shared" si="11"/>
        <v>6.4827938593257324</v>
      </c>
      <c r="AB17" s="97">
        <f t="shared" si="11"/>
        <v>5.5432036302620151</v>
      </c>
      <c r="AC17" s="97">
        <f t="shared" si="11"/>
        <v>9.1396657289209742</v>
      </c>
      <c r="AD17" s="97">
        <f t="shared" si="11"/>
        <v>3.8576965700337897</v>
      </c>
      <c r="AE17" s="97">
        <f t="shared" si="11"/>
        <v>3.9341277915041681</v>
      </c>
      <c r="AF17" s="97">
        <f t="shared" si="11"/>
        <v>1.0884135337459688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12.89303569476837</v>
      </c>
      <c r="C18" s="69">
        <f>'Basic T2'!O18</f>
        <v>137.1295901199189</v>
      </c>
      <c r="D18" s="69">
        <f>'Basic T2'!Z18</f>
        <v>176.64598732513966</v>
      </c>
      <c r="E18" s="69">
        <f>'Basic T2'!AK18</f>
        <v>44.199547042942818</v>
      </c>
      <c r="F18" s="69">
        <f>'Basic T2'!AV18</f>
        <v>37.837009575542076</v>
      </c>
      <c r="G18" s="69">
        <f>'Basic T2'!BG18</f>
        <v>59.282041157768631</v>
      </c>
      <c r="H18" s="69">
        <f>'Basic T2'!BR18</f>
        <v>43.974370226208968</v>
      </c>
      <c r="I18" s="69">
        <f>'Basic T2'!CC18</f>
        <v>33.038725898804792</v>
      </c>
      <c r="J18" s="69">
        <f>'Basic T2'!CN18</f>
        <v>5.6524286713695666</v>
      </c>
      <c r="K18" s="309">
        <f t="shared" si="12"/>
        <v>550.65273571246371</v>
      </c>
      <c r="L18" s="97"/>
      <c r="M18" s="97">
        <f t="shared" si="0"/>
        <v>7.9680477982540774</v>
      </c>
      <c r="N18" s="97">
        <f t="shared" si="1"/>
        <v>10.644704074480121</v>
      </c>
      <c r="O18" s="97">
        <f t="shared" si="2"/>
        <v>10.813645661638946</v>
      </c>
      <c r="P18" s="97">
        <f t="shared" si="3"/>
        <v>11.548113924900806</v>
      </c>
      <c r="Q18" s="97">
        <f t="shared" si="4"/>
        <v>9.6390940762130981</v>
      </c>
      <c r="R18" s="97">
        <f t="shared" si="5"/>
        <v>7.8136158761355352</v>
      </c>
      <c r="S18" s="97">
        <f t="shared" si="6"/>
        <v>6.9742888599324715</v>
      </c>
      <c r="T18" s="97">
        <f t="shared" si="7"/>
        <v>6.0174081830348118</v>
      </c>
      <c r="U18" s="97">
        <f t="shared" si="8"/>
        <v>3.8900061479044479</v>
      </c>
      <c r="V18" s="97">
        <f t="shared" si="9"/>
        <v>9.2664104716306657</v>
      </c>
      <c r="W18" s="97"/>
      <c r="X18" s="97">
        <f t="shared" si="10"/>
        <v>2.3414095415483001</v>
      </c>
      <c r="Y18" s="97">
        <f t="shared" si="11"/>
        <v>24.90309794656579</v>
      </c>
      <c r="Z18" s="97">
        <f t="shared" si="11"/>
        <v>32.079380682016534</v>
      </c>
      <c r="AA18" s="97">
        <f t="shared" si="11"/>
        <v>8.0267551900482434</v>
      </c>
      <c r="AB18" s="97">
        <f t="shared" si="11"/>
        <v>6.8713014794317777</v>
      </c>
      <c r="AC18" s="97">
        <f t="shared" si="11"/>
        <v>10.765776198508554</v>
      </c>
      <c r="AD18" s="97">
        <f t="shared" si="11"/>
        <v>7.9858624817894697</v>
      </c>
      <c r="AE18" s="97">
        <f t="shared" si="11"/>
        <v>5.9999204137354436</v>
      </c>
      <c r="AF18" s="97">
        <f t="shared" si="11"/>
        <v>1.0264960663558957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4.2234783507676266</v>
      </c>
      <c r="C19" s="69">
        <f>'Basic T2'!O19</f>
        <v>52.835213658503037</v>
      </c>
      <c r="D19" s="69">
        <f>'Basic T2'!Z19</f>
        <v>110.0613007235207</v>
      </c>
      <c r="E19" s="69">
        <f>'Basic T2'!AK19</f>
        <v>34.61072419572514</v>
      </c>
      <c r="F19" s="69">
        <f>'Basic T2'!AV19</f>
        <v>34.711524977567201</v>
      </c>
      <c r="G19" s="69">
        <f>'Basic T2'!BG19</f>
        <v>63.38507009365631</v>
      </c>
      <c r="H19" s="69">
        <f>'Basic T2'!BR19</f>
        <v>56.642272725102679</v>
      </c>
      <c r="I19" s="69">
        <f>'Basic T2'!CC19</f>
        <v>40.190763097421517</v>
      </c>
      <c r="J19" s="69">
        <f>'Basic T2'!CN19</f>
        <v>7.5606875001254172</v>
      </c>
      <c r="K19" s="309">
        <f t="shared" si="12"/>
        <v>404.22103532238958</v>
      </c>
      <c r="L19" s="97"/>
      <c r="M19" s="97">
        <f t="shared" si="0"/>
        <v>2.6101593271368304</v>
      </c>
      <c r="N19" s="97">
        <f t="shared" si="1"/>
        <v>4.1013410279638896</v>
      </c>
      <c r="O19" s="97">
        <f t="shared" si="2"/>
        <v>6.7375654839675985</v>
      </c>
      <c r="P19" s="97">
        <f t="shared" si="3"/>
        <v>9.0428208607484262</v>
      </c>
      <c r="Q19" s="97">
        <f t="shared" si="4"/>
        <v>8.8428673021736159</v>
      </c>
      <c r="R19" s="97">
        <f t="shared" si="5"/>
        <v>8.3544118981276725</v>
      </c>
      <c r="S19" s="97">
        <f t="shared" si="6"/>
        <v>8.9834048705146614</v>
      </c>
      <c r="T19" s="97">
        <f t="shared" si="7"/>
        <v>7.3200227964476898</v>
      </c>
      <c r="U19" s="97">
        <f t="shared" si="8"/>
        <v>5.2032714728173568</v>
      </c>
      <c r="V19" s="97">
        <f t="shared" si="9"/>
        <v>6.8022508409377513</v>
      </c>
      <c r="W19" s="97"/>
      <c r="X19" s="97">
        <f t="shared" si="10"/>
        <v>1.044843781422498</v>
      </c>
      <c r="Y19" s="97">
        <f t="shared" si="11"/>
        <v>13.070871884825069</v>
      </c>
      <c r="Z19" s="97">
        <f t="shared" si="11"/>
        <v>27.227999313727075</v>
      </c>
      <c r="AA19" s="97">
        <f t="shared" si="11"/>
        <v>8.5623263440808053</v>
      </c>
      <c r="AB19" s="97">
        <f t="shared" si="11"/>
        <v>8.587263389170916</v>
      </c>
      <c r="AC19" s="97">
        <f t="shared" si="11"/>
        <v>15.680794554173328</v>
      </c>
      <c r="AD19" s="97">
        <f t="shared" si="11"/>
        <v>14.012697948766373</v>
      </c>
      <c r="AE19" s="97">
        <f t="shared" si="11"/>
        <v>9.9427688282889743</v>
      </c>
      <c r="AF19" s="97">
        <f t="shared" si="11"/>
        <v>1.8704339555449738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0.44469233672303499</v>
      </c>
      <c r="C20" s="69">
        <f>'Basic T2'!O20</f>
        <v>7.919478998985646</v>
      </c>
      <c r="D20" s="69">
        <f>'Basic T2'!Z20</f>
        <v>20.258287874583935</v>
      </c>
      <c r="E20" s="69">
        <f>'Basic T2'!AK20</f>
        <v>9.0074111112813764</v>
      </c>
      <c r="F20" s="69">
        <f>'Basic T2'!AV20</f>
        <v>5.8903102127494931</v>
      </c>
      <c r="G20" s="69">
        <f>'Basic T2'!BG20</f>
        <v>11.617812711296295</v>
      </c>
      <c r="H20" s="69">
        <f>'Basic T2'!BR20</f>
        <v>12.093070212892785</v>
      </c>
      <c r="I20" s="69">
        <f>'Basic T2'!CC20</f>
        <v>17.562725382279012</v>
      </c>
      <c r="J20" s="69">
        <f>'Basic T2'!CN20</f>
        <v>4.010762797716322</v>
      </c>
      <c r="K20" s="309">
        <f t="shared" si="12"/>
        <v>88.804551638507903</v>
      </c>
      <c r="L20" s="97"/>
      <c r="M20" s="97">
        <f t="shared" si="0"/>
        <v>0.27482509770481922</v>
      </c>
      <c r="N20" s="97">
        <f t="shared" si="1"/>
        <v>0.61475069162346385</v>
      </c>
      <c r="O20" s="97">
        <f t="shared" si="2"/>
        <v>1.2401410872923391</v>
      </c>
      <c r="P20" s="97">
        <f t="shared" si="3"/>
        <v>2.3533863272497717</v>
      </c>
      <c r="Q20" s="97">
        <f t="shared" si="4"/>
        <v>1.5005745674856952</v>
      </c>
      <c r="R20" s="97">
        <f t="shared" si="5"/>
        <v>1.5312753082399229</v>
      </c>
      <c r="S20" s="97">
        <f t="shared" si="6"/>
        <v>1.9179482147055722</v>
      </c>
      <c r="T20" s="97">
        <f t="shared" si="7"/>
        <v>3.1987337452241782</v>
      </c>
      <c r="U20" s="97">
        <f t="shared" si="8"/>
        <v>2.7602103180760071</v>
      </c>
      <c r="V20" s="97">
        <f t="shared" si="9"/>
        <v>1.4944072259385488</v>
      </c>
      <c r="W20" s="97"/>
      <c r="X20" s="97">
        <f t="shared" si="10"/>
        <v>0.50075399122921216</v>
      </c>
      <c r="Y20" s="97">
        <f t="shared" si="11"/>
        <v>8.9178751008428705</v>
      </c>
      <c r="Z20" s="97">
        <f t="shared" si="11"/>
        <v>22.812217955953766</v>
      </c>
      <c r="AA20" s="97">
        <f t="shared" si="11"/>
        <v>10.142961081485304</v>
      </c>
      <c r="AB20" s="97">
        <f t="shared" si="11"/>
        <v>6.6328922381443629</v>
      </c>
      <c r="AC20" s="97">
        <f t="shared" si="11"/>
        <v>13.082451852905383</v>
      </c>
      <c r="AD20" s="97">
        <f t="shared" si="11"/>
        <v>13.617624310654053</v>
      </c>
      <c r="AE20" s="97">
        <f t="shared" si="11"/>
        <v>19.776830194211996</v>
      </c>
      <c r="AF20" s="97">
        <f t="shared" si="11"/>
        <v>4.5163932745730495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0.12209238098058989</v>
      </c>
      <c r="C21" s="69">
        <f>'Basic T2'!O21</f>
        <v>1.071066637415854</v>
      </c>
      <c r="D21" s="69">
        <f>'Basic T2'!Z21</f>
        <v>5.3989616071736215</v>
      </c>
      <c r="E21" s="69">
        <f>'Basic T2'!AK21</f>
        <v>2.7246342938830042</v>
      </c>
      <c r="F21" s="69">
        <f>'Basic T2'!AV21</f>
        <v>2.8521681423662657</v>
      </c>
      <c r="G21" s="69">
        <f>'Basic T2'!BG21</f>
        <v>2.5225815750464857</v>
      </c>
      <c r="H21" s="69">
        <f>'Basic T2'!BR21</f>
        <v>4.3145012827130289</v>
      </c>
      <c r="I21" s="69">
        <f>'Basic T2'!CC21</f>
        <v>4.4630476016300404</v>
      </c>
      <c r="J21" s="69">
        <f>'Basic T2'!CN21</f>
        <v>1.7636672060123175</v>
      </c>
      <c r="K21" s="309">
        <f t="shared" si="12"/>
        <v>25.23272072722121</v>
      </c>
      <c r="L21" s="97"/>
      <c r="M21" s="97">
        <f t="shared" si="0"/>
        <v>7.5454528358339795E-2</v>
      </c>
      <c r="N21" s="97">
        <f t="shared" si="1"/>
        <v>8.31417011410156E-2</v>
      </c>
      <c r="O21" s="97">
        <f t="shared" si="2"/>
        <v>0.33050542865322968</v>
      </c>
      <c r="P21" s="97">
        <f t="shared" si="3"/>
        <v>0.71187125965075704</v>
      </c>
      <c r="Q21" s="97">
        <f t="shared" si="4"/>
        <v>0.72659856986207172</v>
      </c>
      <c r="R21" s="97">
        <f t="shared" si="5"/>
        <v>0.33248658545973903</v>
      </c>
      <c r="S21" s="97">
        <f t="shared" si="6"/>
        <v>0.68427536488642393</v>
      </c>
      <c r="T21" s="97">
        <f t="shared" si="7"/>
        <v>0.81286364497167363</v>
      </c>
      <c r="U21" s="97">
        <f t="shared" si="8"/>
        <v>1.2137572489849844</v>
      </c>
      <c r="V21" s="97">
        <f t="shared" si="9"/>
        <v>0.4246174265745366</v>
      </c>
      <c r="W21" s="97"/>
      <c r="X21" s="97">
        <f t="shared" si="10"/>
        <v>0.48386530450073861</v>
      </c>
      <c r="Y21" s="97">
        <f t="shared" si="11"/>
        <v>4.2447528706659874</v>
      </c>
      <c r="Z21" s="97">
        <f t="shared" si="11"/>
        <v>21.396668498570545</v>
      </c>
      <c r="AA21" s="97">
        <f t="shared" si="11"/>
        <v>10.798020250521983</v>
      </c>
      <c r="AB21" s="97">
        <f t="shared" si="11"/>
        <v>11.303450678980209</v>
      </c>
      <c r="AC21" s="97">
        <f t="shared" si="11"/>
        <v>9.9972634830658968</v>
      </c>
      <c r="AD21" s="97">
        <f t="shared" si="11"/>
        <v>17.098834998235127</v>
      </c>
      <c r="AE21" s="97">
        <f t="shared" si="11"/>
        <v>17.687540118554391</v>
      </c>
      <c r="AF21" s="97">
        <f t="shared" si="11"/>
        <v>6.9896037969051141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0.49808788224460321</v>
      </c>
      <c r="C22" s="69">
        <f>'Basic T2'!O22</f>
        <v>6.2534374489984001</v>
      </c>
      <c r="D22" s="69">
        <f>'Basic T2'!Z22</f>
        <v>11.398890970516813</v>
      </c>
      <c r="E22" s="69">
        <f>'Basic T2'!AK22</f>
        <v>4.0241126962961378</v>
      </c>
      <c r="F22" s="69">
        <f>'Basic T2'!AV22</f>
        <v>14.094985449574276</v>
      </c>
      <c r="G22" s="69">
        <f>'Basic T2'!BG22</f>
        <v>37.297037984321243</v>
      </c>
      <c r="H22" s="69">
        <f>'Basic T2'!BR22</f>
        <v>21.329801134382002</v>
      </c>
      <c r="I22" s="69">
        <f>'Basic T2'!CC22</f>
        <v>12.037255156329497</v>
      </c>
      <c r="J22" s="69">
        <f>'Basic T2'!CN22</f>
        <v>4.2287401116442718</v>
      </c>
      <c r="K22" s="309">
        <f t="shared" si="12"/>
        <v>111.16234883430722</v>
      </c>
      <c r="L22" s="97"/>
      <c r="M22" s="97">
        <f t="shared" si="0"/>
        <v>0.30782417325243028</v>
      </c>
      <c r="N22" s="97">
        <f t="shared" si="1"/>
        <v>0.48542397767431766</v>
      </c>
      <c r="O22" s="97">
        <f t="shared" si="2"/>
        <v>0.69779998831188861</v>
      </c>
      <c r="P22" s="97">
        <f t="shared" si="3"/>
        <v>1.0513888709836317</v>
      </c>
      <c r="Q22" s="97">
        <f t="shared" si="4"/>
        <v>3.5907407132704079</v>
      </c>
      <c r="R22" s="97">
        <f t="shared" si="5"/>
        <v>4.9159023953231866</v>
      </c>
      <c r="S22" s="97">
        <f t="shared" si="6"/>
        <v>3.3828840224625547</v>
      </c>
      <c r="T22" s="97">
        <f t="shared" si="7"/>
        <v>2.1923689763592069</v>
      </c>
      <c r="U22" s="97">
        <f t="shared" si="8"/>
        <v>2.9102224881681904</v>
      </c>
      <c r="V22" s="97">
        <f t="shared" si="9"/>
        <v>1.8706453023547016</v>
      </c>
      <c r="W22" s="97"/>
      <c r="X22" s="97">
        <f t="shared" si="10"/>
        <v>0.44807247010138923</v>
      </c>
      <c r="Y22" s="97">
        <f t="shared" si="11"/>
        <v>5.6254995639930625</v>
      </c>
      <c r="Z22" s="97">
        <f t="shared" si="11"/>
        <v>10.25427322294836</v>
      </c>
      <c r="AA22" s="97">
        <f t="shared" si="11"/>
        <v>3.6200320868482816</v>
      </c>
      <c r="AB22" s="97">
        <f t="shared" si="11"/>
        <v>12.679639821738133</v>
      </c>
      <c r="AC22" s="97">
        <f t="shared" si="11"/>
        <v>33.551862096683706</v>
      </c>
      <c r="AD22" s="97">
        <f t="shared" si="11"/>
        <v>19.187972688643963</v>
      </c>
      <c r="AE22" s="97">
        <f t="shared" si="11"/>
        <v>10.828536174844237</v>
      </c>
      <c r="AF22" s="97">
        <f t="shared" si="11"/>
        <v>3.8041118741988891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0.10176077751740673</v>
      </c>
      <c r="C23" s="69">
        <f>'Basic T2'!O23</f>
        <v>3.5764612709657579</v>
      </c>
      <c r="D23" s="69">
        <f>'Basic T2'!Z23</f>
        <v>7.2653572302326825</v>
      </c>
      <c r="E23" s="69">
        <f>'Basic T2'!AK23</f>
        <v>4.8300840696702201</v>
      </c>
      <c r="F23" s="69">
        <f>'Basic T2'!AV23</f>
        <v>7.1600055557099997</v>
      </c>
      <c r="G23" s="69">
        <f>'Basic T2'!BG23</f>
        <v>34.230127162384122</v>
      </c>
      <c r="H23" s="69">
        <f>'Basic T2'!BR23</f>
        <v>30.364939518859646</v>
      </c>
      <c r="I23" s="69">
        <f>'Basic T2'!CC23</f>
        <v>17.859185572986021</v>
      </c>
      <c r="J23" s="69">
        <f>'Basic T2'!CN23</f>
        <v>6.8769065432878893</v>
      </c>
      <c r="K23" s="309">
        <f t="shared" si="12"/>
        <v>112.26482770161374</v>
      </c>
      <c r="L23" s="97"/>
      <c r="M23" s="97">
        <f t="shared" si="0"/>
        <v>6.2889358134268519E-2</v>
      </c>
      <c r="N23" s="97">
        <f t="shared" si="1"/>
        <v>0.27762331842439891</v>
      </c>
      <c r="O23" s="97">
        <f t="shared" si="2"/>
        <v>0.44475960016206773</v>
      </c>
      <c r="P23" s="97">
        <f t="shared" si="3"/>
        <v>1.2619668036237524</v>
      </c>
      <c r="Q23" s="97">
        <f t="shared" si="4"/>
        <v>1.8240333449160633</v>
      </c>
      <c r="R23" s="97">
        <f t="shared" si="5"/>
        <v>4.5116709852540771</v>
      </c>
      <c r="S23" s="97">
        <f t="shared" si="6"/>
        <v>4.8158474659106707</v>
      </c>
      <c r="T23" s="97">
        <f t="shared" si="7"/>
        <v>3.2527286233247574</v>
      </c>
      <c r="U23" s="97">
        <f t="shared" si="8"/>
        <v>4.7326928453698605</v>
      </c>
      <c r="V23" s="97">
        <f t="shared" si="9"/>
        <v>1.8891978692597633</v>
      </c>
      <c r="W23" s="97"/>
      <c r="X23" s="97">
        <f t="shared" si="10"/>
        <v>9.0643507499850715E-2</v>
      </c>
      <c r="Y23" s="97">
        <f t="shared" si="11"/>
        <v>3.185736213368231</v>
      </c>
      <c r="Z23" s="97">
        <f t="shared" si="11"/>
        <v>6.471623730223965</v>
      </c>
      <c r="AA23" s="97">
        <f t="shared" si="11"/>
        <v>4.302401890739989</v>
      </c>
      <c r="AB23" s="97">
        <f t="shared" si="11"/>
        <v>6.3777816278669439</v>
      </c>
      <c r="AC23" s="97">
        <f t="shared" si="11"/>
        <v>30.490517701023546</v>
      </c>
      <c r="AD23" s="97">
        <f t="shared" si="11"/>
        <v>27.047598201963986</v>
      </c>
      <c r="AE23" s="97">
        <f t="shared" si="11"/>
        <v>15.908086208846786</v>
      </c>
      <c r="AF23" s="97">
        <f t="shared" si="11"/>
        <v>6.125610918466708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0.60385250734678164</v>
      </c>
      <c r="C24" s="69">
        <f>'Basic T2'!O24</f>
        <v>6.9894929101922365</v>
      </c>
      <c r="D24" s="69">
        <f>'Basic T2'!Z24</f>
        <v>14.647636488641396</v>
      </c>
      <c r="E24" s="69">
        <f>'Basic T2'!AK24</f>
        <v>5.1982380251470239</v>
      </c>
      <c r="F24" s="69">
        <f>'Basic T2'!AV24</f>
        <v>6.8417796510653481</v>
      </c>
      <c r="G24" s="69">
        <f>'Basic T2'!BG24</f>
        <v>27.256357766913055</v>
      </c>
      <c r="H24" s="69">
        <f>'Basic T2'!BR24</f>
        <v>18.349264483322308</v>
      </c>
      <c r="I24" s="69">
        <f>'Basic T2'!CC24</f>
        <v>25.683138976911167</v>
      </c>
      <c r="J24" s="69">
        <f>'Basic T2'!CN24</f>
        <v>7.6171577443750653</v>
      </c>
      <c r="K24" s="309">
        <f t="shared" si="12"/>
        <v>113.18691855391438</v>
      </c>
      <c r="L24" s="97"/>
      <c r="M24" s="97">
        <f t="shared" si="0"/>
        <v>0.37318795631560286</v>
      </c>
      <c r="N24" s="97">
        <f t="shared" si="1"/>
        <v>0.54256038827659281</v>
      </c>
      <c r="O24" s="97">
        <f t="shared" si="2"/>
        <v>0.8966767553973144</v>
      </c>
      <c r="P24" s="97">
        <f t="shared" si="3"/>
        <v>1.3581552060890172</v>
      </c>
      <c r="Q24" s="97">
        <f t="shared" si="4"/>
        <v>1.7429643210484742</v>
      </c>
      <c r="R24" s="97">
        <f t="shared" si="5"/>
        <v>3.5924996105717444</v>
      </c>
      <c r="S24" s="97">
        <f t="shared" si="6"/>
        <v>2.91017404491939</v>
      </c>
      <c r="T24" s="97">
        <f t="shared" si="7"/>
        <v>4.6777206578440245</v>
      </c>
      <c r="U24" s="97">
        <f t="shared" si="8"/>
        <v>5.2421343422273612</v>
      </c>
      <c r="V24" s="97">
        <f t="shared" si="9"/>
        <v>1.904714858053977</v>
      </c>
      <c r="W24" s="97"/>
      <c r="X24" s="97">
        <f t="shared" si="10"/>
        <v>0.53350026227558112</v>
      </c>
      <c r="Y24" s="97">
        <f t="shared" ref="Y24:AG32" si="13">IF($K24&gt;0,C24/$K24*100,0)</f>
        <v>6.1751773080233896</v>
      </c>
      <c r="Z24" s="97">
        <f t="shared" si="13"/>
        <v>12.94110368563862</v>
      </c>
      <c r="AA24" s="97">
        <f t="shared" si="13"/>
        <v>4.5926137857273179</v>
      </c>
      <c r="AB24" s="97">
        <f t="shared" si="13"/>
        <v>6.0446734821271768</v>
      </c>
      <c r="AC24" s="97">
        <f t="shared" si="13"/>
        <v>24.080837357481396</v>
      </c>
      <c r="AD24" s="97">
        <f t="shared" si="13"/>
        <v>16.211471005443084</v>
      </c>
      <c r="AE24" s="97">
        <f t="shared" si="13"/>
        <v>22.690907487403241</v>
      </c>
      <c r="AF24" s="97">
        <f t="shared" si="13"/>
        <v>6.7297156258801945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0.55690853347688174</v>
      </c>
      <c r="C25" s="69">
        <f>'Basic T2'!O25</f>
        <v>24.337887095387003</v>
      </c>
      <c r="D25" s="69">
        <f>'Basic T2'!Z25</f>
        <v>44.039640375513734</v>
      </c>
      <c r="E25" s="69">
        <f>'Basic T2'!AK25</f>
        <v>35.421907840471796</v>
      </c>
      <c r="F25" s="69">
        <f>'Basic T2'!AV25</f>
        <v>20.690890714765722</v>
      </c>
      <c r="G25" s="69">
        <f>'Basic T2'!BG25</f>
        <v>69.091375209712865</v>
      </c>
      <c r="H25" s="69">
        <f>'Basic T2'!BR25</f>
        <v>44.102867018678467</v>
      </c>
      <c r="I25" s="69">
        <f>'Basic T2'!CC25</f>
        <v>11.376306320843181</v>
      </c>
      <c r="J25" s="69">
        <f>'Basic T2'!CN25</f>
        <v>2.6325534322278621</v>
      </c>
      <c r="K25" s="309">
        <f t="shared" si="12"/>
        <v>252.25033654107753</v>
      </c>
      <c r="L25" s="97"/>
      <c r="M25" s="97">
        <f t="shared" si="0"/>
        <v>0.34417602797764502</v>
      </c>
      <c r="N25" s="97">
        <f t="shared" si="1"/>
        <v>1.8892319717571431</v>
      </c>
      <c r="O25" s="97">
        <f t="shared" si="2"/>
        <v>2.6959517920452534</v>
      </c>
      <c r="P25" s="97">
        <f t="shared" si="3"/>
        <v>9.2547606151185189</v>
      </c>
      <c r="Q25" s="97">
        <f t="shared" si="4"/>
        <v>5.2710677814557059</v>
      </c>
      <c r="R25" s="97">
        <f t="shared" si="5"/>
        <v>9.1065262885588805</v>
      </c>
      <c r="S25" s="97">
        <f t="shared" si="6"/>
        <v>6.9946683160485463</v>
      </c>
      <c r="T25" s="97">
        <f t="shared" si="7"/>
        <v>2.0719890639072394</v>
      </c>
      <c r="U25" s="97">
        <f t="shared" si="8"/>
        <v>1.8117254779213448</v>
      </c>
      <c r="V25" s="97">
        <f t="shared" si="9"/>
        <v>4.2448806814194366</v>
      </c>
      <c r="W25" s="97"/>
      <c r="X25" s="97">
        <f t="shared" si="10"/>
        <v>0.22077613101070823</v>
      </c>
      <c r="Y25" s="97">
        <f t="shared" si="13"/>
        <v>9.6483070861725952</v>
      </c>
      <c r="Z25" s="97">
        <f t="shared" si="13"/>
        <v>17.458704309138604</v>
      </c>
      <c r="AA25" s="97">
        <f t="shared" si="13"/>
        <v>14.042362966165376</v>
      </c>
      <c r="AB25" s="97">
        <f t="shared" si="13"/>
        <v>8.2025225410933498</v>
      </c>
      <c r="AC25" s="97">
        <f t="shared" si="13"/>
        <v>27.390003183786327</v>
      </c>
      <c r="AD25" s="97">
        <f t="shared" si="13"/>
        <v>17.48376934731921</v>
      </c>
      <c r="AE25" s="97">
        <f t="shared" si="13"/>
        <v>4.5099271132154124</v>
      </c>
      <c r="AF25" s="97">
        <f t="shared" si="13"/>
        <v>1.0436273220984051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0.24893095647874042</v>
      </c>
      <c r="C26" s="69">
        <f>'Basic T2'!O26</f>
        <v>4.6849372276027728</v>
      </c>
      <c r="D26" s="69">
        <f>'Basic T2'!Z26</f>
        <v>15.691315202270417</v>
      </c>
      <c r="E26" s="69">
        <f>'Basic T2'!AK26</f>
        <v>9.9810977796560891</v>
      </c>
      <c r="F26" s="69">
        <f>'Basic T2'!AV26</f>
        <v>12.481900576697152</v>
      </c>
      <c r="G26" s="69">
        <f>'Basic T2'!BG26</f>
        <v>20.184778959788996</v>
      </c>
      <c r="H26" s="69">
        <f>'Basic T2'!BR26</f>
        <v>17.035795514210712</v>
      </c>
      <c r="I26" s="69">
        <f>'Basic T2'!CC26</f>
        <v>14.33671280609393</v>
      </c>
      <c r="J26" s="69">
        <f>'Basic T2'!CN26</f>
        <v>4.8623480162047059</v>
      </c>
      <c r="K26" s="309">
        <f t="shared" si="12"/>
        <v>99.507817039003498</v>
      </c>
      <c r="L26" s="97"/>
      <c r="M26" s="97">
        <f t="shared" si="0"/>
        <v>0.15384226078677146</v>
      </c>
      <c r="N26" s="97">
        <f t="shared" si="1"/>
        <v>0.36366892332818951</v>
      </c>
      <c r="O26" s="97">
        <f t="shared" si="2"/>
        <v>0.96056709315520583</v>
      </c>
      <c r="P26" s="97">
        <f t="shared" si="3"/>
        <v>2.6077836078966472</v>
      </c>
      <c r="Q26" s="97">
        <f t="shared" si="4"/>
        <v>3.1798024013634985</v>
      </c>
      <c r="R26" s="97">
        <f t="shared" si="5"/>
        <v>2.6604365547529034</v>
      </c>
      <c r="S26" s="97">
        <f t="shared" si="6"/>
        <v>2.7018592480952552</v>
      </c>
      <c r="T26" s="97">
        <f t="shared" si="7"/>
        <v>2.6111737244785971</v>
      </c>
      <c r="U26" s="97">
        <f t="shared" si="8"/>
        <v>3.3462719789977218</v>
      </c>
      <c r="V26" s="97">
        <f t="shared" si="9"/>
        <v>1.6745222860398468</v>
      </c>
      <c r="W26" s="97"/>
      <c r="X26" s="97">
        <f t="shared" si="10"/>
        <v>0.25016221226234758</v>
      </c>
      <c r="Y26" s="97">
        <f t="shared" si="13"/>
        <v>4.708109741535627</v>
      </c>
      <c r="Z26" s="97">
        <f t="shared" si="13"/>
        <v>15.768927174957504</v>
      </c>
      <c r="AA26" s="97">
        <f t="shared" si="13"/>
        <v>10.030466024336416</v>
      </c>
      <c r="AB26" s="97">
        <f t="shared" si="13"/>
        <v>12.543638226738201</v>
      </c>
      <c r="AC26" s="97">
        <f t="shared" si="13"/>
        <v>20.284616385341149</v>
      </c>
      <c r="AD26" s="97">
        <f t="shared" si="13"/>
        <v>17.120057520238124</v>
      </c>
      <c r="AE26" s="97">
        <f t="shared" si="13"/>
        <v>14.407624679852491</v>
      </c>
      <c r="AF26" s="97">
        <f t="shared" si="13"/>
        <v>4.8863980347381553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2.61552885567224E-2</v>
      </c>
      <c r="C27" s="69">
        <f>'Basic T2'!O27</f>
        <v>0.61317430587043231</v>
      </c>
      <c r="D27" s="69">
        <f>'Basic T2'!Z27</f>
        <v>1.6816873713580782</v>
      </c>
      <c r="E27" s="69">
        <f>'Basic T2'!AK27</f>
        <v>0.5084788205474422</v>
      </c>
      <c r="F27" s="69">
        <f>'Basic T2'!AV27</f>
        <v>0.42507725900626941</v>
      </c>
      <c r="G27" s="69">
        <f>'Basic T2'!BG27</f>
        <v>0.86519634975230375</v>
      </c>
      <c r="H27" s="69">
        <f>'Basic T2'!BR27</f>
        <v>1.1744035707857483</v>
      </c>
      <c r="I27" s="69">
        <f>'Basic T2'!CC27</f>
        <v>1.2143135049465448</v>
      </c>
      <c r="J27" s="69">
        <f>'Basic T2'!CN27</f>
        <v>0.27078803401978147</v>
      </c>
      <c r="K27" s="309">
        <f t="shared" si="12"/>
        <v>6.7792745048433227</v>
      </c>
      <c r="L27" s="97"/>
      <c r="M27" s="97">
        <f t="shared" si="0"/>
        <v>1.6164276151167212E-2</v>
      </c>
      <c r="N27" s="97">
        <f t="shared" si="1"/>
        <v>4.7597743319714163E-2</v>
      </c>
      <c r="O27" s="97">
        <f t="shared" si="2"/>
        <v>0.102946982396193</v>
      </c>
      <c r="P27" s="97">
        <f t="shared" si="3"/>
        <v>0.13285139194698176</v>
      </c>
      <c r="Q27" s="97">
        <f t="shared" si="4"/>
        <v>0.10828973365455326</v>
      </c>
      <c r="R27" s="97">
        <f t="shared" si="5"/>
        <v>0.11403642321302235</v>
      </c>
      <c r="S27" s="97">
        <f t="shared" si="6"/>
        <v>0.1862591709366721</v>
      </c>
      <c r="T27" s="97">
        <f t="shared" si="7"/>
        <v>0.22116530897153511</v>
      </c>
      <c r="U27" s="97">
        <f t="shared" si="8"/>
        <v>0.18635655191039871</v>
      </c>
      <c r="V27" s="97">
        <f t="shared" si="9"/>
        <v>0.11408195435633259</v>
      </c>
      <c r="W27" s="97"/>
      <c r="X27" s="97">
        <f t="shared" si="10"/>
        <v>0.38581250158901598</v>
      </c>
      <c r="Y27" s="97">
        <f t="shared" si="13"/>
        <v>9.0448366625715142</v>
      </c>
      <c r="Z27" s="97">
        <f t="shared" si="13"/>
        <v>24.806302948149227</v>
      </c>
      <c r="AA27" s="97">
        <f t="shared" si="13"/>
        <v>7.5004902100389836</v>
      </c>
      <c r="AB27" s="97">
        <f t="shared" si="13"/>
        <v>6.2702470404846586</v>
      </c>
      <c r="AC27" s="97">
        <f t="shared" si="13"/>
        <v>12.762373748609543</v>
      </c>
      <c r="AD27" s="97">
        <f t="shared" si="13"/>
        <v>17.323440287699196</v>
      </c>
      <c r="AE27" s="97">
        <f t="shared" si="13"/>
        <v>17.912145378963512</v>
      </c>
      <c r="AF27" s="97">
        <f t="shared" si="13"/>
        <v>3.9943512218943509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1.4957467288434789</v>
      </c>
      <c r="C28" s="69">
        <f>'Basic T2'!O28</f>
        <v>23.187236880525358</v>
      </c>
      <c r="D28" s="69">
        <f>'Basic T2'!Z28</f>
        <v>56.285097855995183</v>
      </c>
      <c r="E28" s="69">
        <f>'Basic T2'!AK28</f>
        <v>16.240485764202749</v>
      </c>
      <c r="F28" s="69">
        <f>'Basic T2'!AV28</f>
        <v>13.690715930674997</v>
      </c>
      <c r="G28" s="69">
        <f>'Basic T2'!BG28</f>
        <v>61.840143016107682</v>
      </c>
      <c r="H28" s="69">
        <f>'Basic T2'!BR28</f>
        <v>46.921606729333618</v>
      </c>
      <c r="I28" s="69">
        <f>'Basic T2'!CC28</f>
        <v>44.522784668629981</v>
      </c>
      <c r="J28" s="69">
        <f>'Basic T2'!CN28</f>
        <v>12.95919529882458</v>
      </c>
      <c r="K28" s="309">
        <f t="shared" si="12"/>
        <v>277.14301287313759</v>
      </c>
      <c r="L28" s="97"/>
      <c r="M28" s="97">
        <f t="shared" si="0"/>
        <v>0.92438908195554614</v>
      </c>
      <c r="N28" s="97">
        <f t="shared" si="1"/>
        <v>1.7999125840179386</v>
      </c>
      <c r="O28" s="97">
        <f t="shared" si="2"/>
        <v>3.4455756027172728</v>
      </c>
      <c r="P28" s="97">
        <f t="shared" si="3"/>
        <v>4.2431878231360294</v>
      </c>
      <c r="Q28" s="97">
        <f t="shared" si="4"/>
        <v>3.487751815137865</v>
      </c>
      <c r="R28" s="97">
        <f t="shared" si="5"/>
        <v>8.1507841804436687</v>
      </c>
      <c r="S28" s="97">
        <f t="shared" si="6"/>
        <v>7.4417174690425529</v>
      </c>
      <c r="T28" s="97">
        <f t="shared" si="7"/>
        <v>8.1090224125804706</v>
      </c>
      <c r="U28" s="97">
        <f t="shared" si="8"/>
        <v>8.9185290633853338</v>
      </c>
      <c r="V28" s="97">
        <f t="shared" si="9"/>
        <v>4.6637758247112737</v>
      </c>
      <c r="W28" s="97"/>
      <c r="X28" s="97">
        <f t="shared" si="10"/>
        <v>0.53970212466736733</v>
      </c>
      <c r="Y28" s="97">
        <f t="shared" si="13"/>
        <v>8.3665240700617378</v>
      </c>
      <c r="Z28" s="97">
        <f t="shared" si="13"/>
        <v>20.309044515497032</v>
      </c>
      <c r="AA28" s="97">
        <f t="shared" si="13"/>
        <v>5.8599657973830439</v>
      </c>
      <c r="AB28" s="97">
        <f t="shared" si="13"/>
        <v>4.9399462713288509</v>
      </c>
      <c r="AC28" s="97">
        <f t="shared" si="13"/>
        <v>22.313441127384674</v>
      </c>
      <c r="AD28" s="97">
        <f t="shared" si="13"/>
        <v>16.930467141458124</v>
      </c>
      <c r="AE28" s="97">
        <f t="shared" si="13"/>
        <v>16.064913276024143</v>
      </c>
      <c r="AF28" s="97">
        <f t="shared" si="13"/>
        <v>4.6759956761950408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0.65183201472722585</v>
      </c>
      <c r="C29" s="69">
        <f>'Basic T2'!O29</f>
        <v>8.227367494032416</v>
      </c>
      <c r="D29" s="69">
        <f>'Basic T2'!Z29</f>
        <v>19.400924599160994</v>
      </c>
      <c r="E29" s="69">
        <f>'Basic T2'!AK29</f>
        <v>6.4692094372561098</v>
      </c>
      <c r="F29" s="69">
        <f>'Basic T2'!AV29</f>
        <v>7.5261330152233477</v>
      </c>
      <c r="G29" s="69">
        <f>'Basic T2'!BG29</f>
        <v>16.036935813970047</v>
      </c>
      <c r="H29" s="69">
        <f>'Basic T2'!BR29</f>
        <v>15.734568737976797</v>
      </c>
      <c r="I29" s="69">
        <f>'Basic T2'!CC29</f>
        <v>8.4813434607763192</v>
      </c>
      <c r="J29" s="69">
        <f>'Basic T2'!CN29</f>
        <v>2.4381344184324356</v>
      </c>
      <c r="K29" s="309">
        <f t="shared" si="12"/>
        <v>84.966448991555694</v>
      </c>
      <c r="L29" s="97"/>
      <c r="M29" s="97">
        <f t="shared" si="0"/>
        <v>0.40283985655033122</v>
      </c>
      <c r="N29" s="97">
        <f t="shared" si="1"/>
        <v>0.63865058015112486</v>
      </c>
      <c r="O29" s="97">
        <f t="shared" si="2"/>
        <v>1.1876563249486523</v>
      </c>
      <c r="P29" s="97">
        <f t="shared" si="3"/>
        <v>1.6902247326854727</v>
      </c>
      <c r="Q29" s="97">
        <f t="shared" si="4"/>
        <v>1.9173054365988929</v>
      </c>
      <c r="R29" s="97">
        <f t="shared" si="5"/>
        <v>2.1137338363084028</v>
      </c>
      <c r="S29" s="97">
        <f t="shared" si="6"/>
        <v>2.4954860501835952</v>
      </c>
      <c r="T29" s="97">
        <f t="shared" si="7"/>
        <v>1.5447237796131381</v>
      </c>
      <c r="U29" s="97">
        <f t="shared" si="8"/>
        <v>1.677926149720272</v>
      </c>
      <c r="V29" s="97">
        <f t="shared" si="9"/>
        <v>1.4298194517347307</v>
      </c>
      <c r="W29" s="97"/>
      <c r="X29" s="97">
        <f>IF($K29&gt;0,B29/$K29*100,0)</f>
        <v>0.76716400704471888</v>
      </c>
      <c r="Y29" s="97">
        <f t="shared" si="13"/>
        <v>9.6830779580421016</v>
      </c>
      <c r="Z29" s="97">
        <f t="shared" si="13"/>
        <v>22.833630014465044</v>
      </c>
      <c r="AA29" s="97">
        <f t="shared" si="13"/>
        <v>7.6138399498124789</v>
      </c>
      <c r="AB29" s="97">
        <f t="shared" si="13"/>
        <v>8.8577704547489375</v>
      </c>
      <c r="AC29" s="97">
        <f t="shared" si="13"/>
        <v>18.874433384363119</v>
      </c>
      <c r="AD29" s="97">
        <f t="shared" si="13"/>
        <v>18.518566945807706</v>
      </c>
      <c r="AE29" s="97">
        <f t="shared" si="13"/>
        <v>9.981991199395928</v>
      </c>
      <c r="AF29" s="97">
        <f t="shared" si="13"/>
        <v>2.8695260863199628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0.23025715878449635</v>
      </c>
      <c r="C30" s="69">
        <f>'Basic T2'!O30</f>
        <v>1.7064264945529986</v>
      </c>
      <c r="D30" s="69">
        <f>'Basic T2'!Z30</f>
        <v>2.4895518427127836</v>
      </c>
      <c r="E30" s="69">
        <f>'Basic T2'!AK30</f>
        <v>1.0720861703788935</v>
      </c>
      <c r="F30" s="69">
        <f>'Basic T2'!AV30</f>
        <v>2.5561140068935204</v>
      </c>
      <c r="G30" s="69">
        <f>'Basic T2'!BG30</f>
        <v>6.0970260370247713</v>
      </c>
      <c r="H30" s="69">
        <f>'Basic T2'!BR30</f>
        <v>6.7444506527467443</v>
      </c>
      <c r="I30" s="69">
        <f>'Basic T2'!CC30</f>
        <v>7.676586729929606</v>
      </c>
      <c r="J30" s="69">
        <f>'Basic T2'!CN30</f>
        <v>2.5379166259186974</v>
      </c>
      <c r="K30" s="309">
        <f t="shared" si="12"/>
        <v>31.110415718942516</v>
      </c>
      <c r="L30" s="97"/>
      <c r="M30" s="97">
        <f t="shared" si="0"/>
        <v>0.14230163403871712</v>
      </c>
      <c r="N30" s="97">
        <f t="shared" si="1"/>
        <v>0.13246160105550148</v>
      </c>
      <c r="O30" s="97">
        <f t="shared" si="2"/>
        <v>0.15240160215937729</v>
      </c>
      <c r="P30" s="97">
        <f t="shared" si="3"/>
        <v>0.28010633730742812</v>
      </c>
      <c r="Q30" s="97">
        <f t="shared" si="4"/>
        <v>0.65117787209851585</v>
      </c>
      <c r="R30" s="97">
        <f t="shared" si="5"/>
        <v>0.80361300842060335</v>
      </c>
      <c r="S30" s="97">
        <f t="shared" si="6"/>
        <v>1.0696627788379593</v>
      </c>
      <c r="T30" s="97">
        <f t="shared" si="7"/>
        <v>1.3981518521005054</v>
      </c>
      <c r="U30" s="97">
        <f t="shared" si="8"/>
        <v>1.7465963485215577</v>
      </c>
      <c r="V30" s="97">
        <f t="shared" si="9"/>
        <v>0.52352755792958661</v>
      </c>
      <c r="W30" s="97"/>
      <c r="X30" s="97">
        <f t="shared" si="10"/>
        <v>0.74012883937226637</v>
      </c>
      <c r="Y30" s="97">
        <f t="shared" si="13"/>
        <v>5.4850649054939797</v>
      </c>
      <c r="Z30" s="97">
        <f t="shared" si="13"/>
        <v>8.002309789762613</v>
      </c>
      <c r="AA30" s="97">
        <f t="shared" si="13"/>
        <v>3.446068288075371</v>
      </c>
      <c r="AB30" s="97">
        <f t="shared" si="13"/>
        <v>8.2162643854905273</v>
      </c>
      <c r="AC30" s="97">
        <f t="shared" si="13"/>
        <v>19.598021743285202</v>
      </c>
      <c r="AD30" s="97">
        <f t="shared" si="13"/>
        <v>21.679075952174376</v>
      </c>
      <c r="AE30" s="97">
        <f t="shared" si="13"/>
        <v>24.675294599986604</v>
      </c>
      <c r="AF30" s="97">
        <f t="shared" si="13"/>
        <v>8.1577714963590484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1.2817475539714733</v>
      </c>
      <c r="C31" s="69">
        <f>'Basic T2'!O31</f>
        <v>8.5409376548375828</v>
      </c>
      <c r="D31" s="69">
        <f>'Basic T2'!Z31</f>
        <v>16.23048672078713</v>
      </c>
      <c r="E31" s="69">
        <f>'Basic T2'!AK31</f>
        <v>7.8796988969027035</v>
      </c>
      <c r="F31" s="69">
        <f>'Basic T2'!AV31</f>
        <v>12.589871592905203</v>
      </c>
      <c r="G31" s="69">
        <f>'Basic T2'!BG31</f>
        <v>33.909114447897316</v>
      </c>
      <c r="H31" s="69">
        <f>'Basic T2'!BR31</f>
        <v>41.325944715777055</v>
      </c>
      <c r="I31" s="69">
        <f>'Basic T2'!CC31</f>
        <v>46.090747835367104</v>
      </c>
      <c r="J31" s="69">
        <f>'Basic T2'!CN31</f>
        <v>15.633727783896274</v>
      </c>
      <c r="K31" s="309">
        <f t="shared" si="12"/>
        <v>183.48227720234183</v>
      </c>
      <c r="L31" s="97"/>
      <c r="M31" s="97">
        <f t="shared" si="0"/>
        <v>0.79213507331590671</v>
      </c>
      <c r="N31" s="97">
        <f t="shared" si="1"/>
        <v>0.66299150879708091</v>
      </c>
      <c r="O31" s="97">
        <f t="shared" si="2"/>
        <v>0.99357327597528833</v>
      </c>
      <c r="P31" s="97">
        <f t="shared" si="3"/>
        <v>2.0587464497529639</v>
      </c>
      <c r="Q31" s="97">
        <f t="shared" si="4"/>
        <v>3.2073083484351312</v>
      </c>
      <c r="R31" s="97">
        <f t="shared" si="5"/>
        <v>4.4693601944417276</v>
      </c>
      <c r="S31" s="97">
        <f t="shared" si="6"/>
        <v>6.5542513599353143</v>
      </c>
      <c r="T31" s="97">
        <f t="shared" si="7"/>
        <v>8.3945986305956577</v>
      </c>
      <c r="U31" s="97">
        <f t="shared" si="8"/>
        <v>10.75914456064878</v>
      </c>
      <c r="V31" s="97">
        <f t="shared" si="9"/>
        <v>3.0876485025114482</v>
      </c>
      <c r="W31" s="97"/>
      <c r="X31" s="97">
        <f t="shared" si="10"/>
        <v>0.69856749846088895</v>
      </c>
      <c r="Y31" s="97">
        <f t="shared" si="13"/>
        <v>4.654911517922109</v>
      </c>
      <c r="Z31" s="97">
        <f t="shared" si="13"/>
        <v>8.8458062371268511</v>
      </c>
      <c r="AA31" s="97">
        <f t="shared" si="13"/>
        <v>4.2945286144519974</v>
      </c>
      <c r="AB31" s="97">
        <f t="shared" si="13"/>
        <v>6.8616281555200329</v>
      </c>
      <c r="AC31" s="97">
        <f t="shared" si="13"/>
        <v>18.480866362097082</v>
      </c>
      <c r="AD31" s="97">
        <f t="shared" si="13"/>
        <v>22.52312612743701</v>
      </c>
      <c r="AE31" s="97">
        <f t="shared" si="13"/>
        <v>25.119999892163335</v>
      </c>
      <c r="AF31" s="97">
        <f t="shared" si="13"/>
        <v>8.5205655948206953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4.7318259147800636E-3</v>
      </c>
      <c r="C32" s="69">
        <f>'Basic T2'!O32</f>
        <v>0.9064246313584321</v>
      </c>
      <c r="D32" s="69">
        <f>'Basic T2'!Z32</f>
        <v>2.2778312268564611</v>
      </c>
      <c r="E32" s="69">
        <f>'Basic T2'!AK32</f>
        <v>1.2791749093676246</v>
      </c>
      <c r="F32" s="69">
        <f>'Basic T2'!AV32</f>
        <v>2.0843171451999924</v>
      </c>
      <c r="G32" s="69">
        <f>'Basic T2'!BG32</f>
        <v>5.0134632763965339</v>
      </c>
      <c r="H32" s="69">
        <f>'Basic T2'!BR32</f>
        <v>8.2199274335522414</v>
      </c>
      <c r="I32" s="69">
        <f>'Basic T2'!CC32</f>
        <v>11.1959919690189</v>
      </c>
      <c r="J32" s="69">
        <f>'Basic T2'!CN32</f>
        <v>4.8766090623755183</v>
      </c>
      <c r="K32" s="309">
        <f t="shared" si="12"/>
        <v>35.858471480040478</v>
      </c>
      <c r="L32" s="97"/>
      <c r="M32" s="97">
        <f t="shared" si="0"/>
        <v>2.9243241044685734E-3</v>
      </c>
      <c r="N32" s="97">
        <f t="shared" si="1"/>
        <v>7.0361341838713218E-2</v>
      </c>
      <c r="O32" s="97">
        <f t="shared" si="2"/>
        <v>0.13944081117961854</v>
      </c>
      <c r="P32" s="97">
        <f t="shared" si="3"/>
        <v>0.3342128725640548</v>
      </c>
      <c r="Q32" s="97">
        <f t="shared" si="4"/>
        <v>0.53098617656701552</v>
      </c>
      <c r="R32" s="97">
        <f t="shared" si="5"/>
        <v>0.66079499770633254</v>
      </c>
      <c r="S32" s="97">
        <f t="shared" si="6"/>
        <v>1.3036718441759245</v>
      </c>
      <c r="T32" s="97">
        <f t="shared" si="7"/>
        <v>2.0391480560696671</v>
      </c>
      <c r="U32" s="97">
        <f t="shared" si="8"/>
        <v>3.3560864429220523</v>
      </c>
      <c r="V32" s="97">
        <f t="shared" si="9"/>
        <v>0.60342806649166292</v>
      </c>
      <c r="W32" s="97"/>
      <c r="X32" s="97">
        <f t="shared" si="10"/>
        <v>1.3195838303966442E-2</v>
      </c>
      <c r="Y32" s="97">
        <f t="shared" si="13"/>
        <v>2.5277837954218589</v>
      </c>
      <c r="Z32" s="97">
        <f t="shared" si="13"/>
        <v>6.3522819931807364</v>
      </c>
      <c r="AA32" s="97">
        <f t="shared" si="13"/>
        <v>3.5672878864333026</v>
      </c>
      <c r="AB32" s="97">
        <f t="shared" si="13"/>
        <v>5.812621283537319</v>
      </c>
      <c r="AC32" s="97">
        <f t="shared" si="13"/>
        <v>13.981252043013392</v>
      </c>
      <c r="AD32" s="97">
        <f t="shared" si="13"/>
        <v>22.923251031845048</v>
      </c>
      <c r="AE32" s="97">
        <f t="shared" si="13"/>
        <v>31.22272508255352</v>
      </c>
      <c r="AF32" s="97">
        <f t="shared" si="13"/>
        <v>13.599601045710868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0.74232946938517275</v>
      </c>
      <c r="C33" s="69">
        <f>'Basic T2'!O33</f>
        <v>30.196501819396691</v>
      </c>
      <c r="D33" s="69">
        <f>'Basic T2'!Z33</f>
        <v>67.210249629187132</v>
      </c>
      <c r="E33" s="69">
        <f>'Basic T2'!AK33</f>
        <v>30.35121761414333</v>
      </c>
      <c r="F33" s="69">
        <f>'Basic T2'!AV33</f>
        <v>26.356246725591351</v>
      </c>
      <c r="G33" s="69">
        <f>'Basic T2'!BG33</f>
        <v>73.20688160368627</v>
      </c>
      <c r="H33" s="69">
        <f>'Basic T2'!BR33</f>
        <v>103.33840164159649</v>
      </c>
      <c r="I33" s="69">
        <f>'Basic T2'!CC33</f>
        <v>119.14664744989912</v>
      </c>
      <c r="J33" s="69">
        <f>'Basic T2'!CN33</f>
        <v>37.191251677710738</v>
      </c>
      <c r="K33" s="309">
        <f t="shared" ref="K33" si="14">SUM(B33:J33)</f>
        <v>487.73972763059635</v>
      </c>
      <c r="L33" s="97"/>
      <c r="M33" s="97">
        <f t="shared" si="0"/>
        <v>0.45876834859875154</v>
      </c>
      <c r="N33" s="97">
        <f t="shared" si="1"/>
        <v>2.3440077788527445</v>
      </c>
      <c r="O33" s="97">
        <f t="shared" si="2"/>
        <v>4.1143749446319635</v>
      </c>
      <c r="P33" s="97">
        <f t="shared" si="3"/>
        <v>7.929930106004246</v>
      </c>
      <c r="Q33" s="97">
        <f t="shared" si="4"/>
        <v>6.7143345770136431</v>
      </c>
      <c r="R33" s="97">
        <f t="shared" si="5"/>
        <v>9.6489668906411836</v>
      </c>
      <c r="S33" s="97">
        <f t="shared" si="6"/>
        <v>16.389361795627618</v>
      </c>
      <c r="T33" s="97">
        <f t="shared" si="7"/>
        <v>21.70041343428813</v>
      </c>
      <c r="U33" s="97">
        <f t="shared" si="8"/>
        <v>25.595050567794647</v>
      </c>
      <c r="V33" s="97">
        <f t="shared" si="9"/>
        <v>8.2077073742287929</v>
      </c>
      <c r="W33" s="97"/>
      <c r="X33" s="97">
        <f t="shared" ref="X33" si="15">IF($K33&gt;0,B33/$K33*100,0)</f>
        <v>0.15219786852126127</v>
      </c>
      <c r="Y33" s="97">
        <f t="shared" ref="Y33" si="16">IF($K33&gt;0,C33/$K33*100,0)</f>
        <v>6.1911097474239121</v>
      </c>
      <c r="Z33" s="97">
        <f t="shared" ref="Z33" si="17">IF($K33&gt;0,D33/$K33*100,0)</f>
        <v>13.779941600346884</v>
      </c>
      <c r="AA33" s="97">
        <f t="shared" ref="AA33" si="18">IF($K33&gt;0,E33/$K33*100,0)</f>
        <v>6.2228307219482222</v>
      </c>
      <c r="AB33" s="97">
        <f t="shared" ref="AB33" si="19">IF($K33&gt;0,F33/$K33*100,0)</f>
        <v>5.4037522950258845</v>
      </c>
      <c r="AC33" s="97">
        <f t="shared" ref="AC33" si="20">IF($K33&gt;0,G33/$K33*100,0)</f>
        <v>15.009415361615078</v>
      </c>
      <c r="AD33" s="97">
        <f t="shared" ref="AD33" si="21">IF($K33&gt;0,H33/$K33*100,0)</f>
        <v>21.187202064430313</v>
      </c>
      <c r="AE33" s="97">
        <f t="shared" ref="AE33" si="22">IF($K33&gt;0,I33/$K33*100,0)</f>
        <v>24.428325334231999</v>
      </c>
      <c r="AF33" s="97">
        <f>IF($K33&gt;0,J33/$K33*100,0)</f>
        <v>7.6252250064564349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161.8092162749505</v>
      </c>
      <c r="C35" s="310">
        <f t="shared" ref="C35:K35" si="24">SUM(C8:C33)</f>
        <v>1288.2423894589685</v>
      </c>
      <c r="D35" s="310">
        <f t="shared" si="24"/>
        <v>1633.5470280091156</v>
      </c>
      <c r="E35" s="310">
        <f t="shared" si="24"/>
        <v>382.74256151592715</v>
      </c>
      <c r="F35" s="310">
        <f t="shared" si="24"/>
        <v>392.53698818973521</v>
      </c>
      <c r="G35" s="310">
        <f t="shared" si="24"/>
        <v>758.70175981940383</v>
      </c>
      <c r="H35" s="310">
        <f t="shared" si="24"/>
        <v>630.52120595181009</v>
      </c>
      <c r="I35" s="310">
        <f t="shared" si="24"/>
        <v>549.05243077829709</v>
      </c>
      <c r="J35" s="310">
        <f t="shared" si="24"/>
        <v>145.30642000179199</v>
      </c>
      <c r="K35" s="310">
        <f t="shared" si="24"/>
        <v>5942.4600000000009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2.7229332006433444</v>
      </c>
      <c r="Y35" s="98">
        <f t="shared" ref="Y35:AG35" si="26">IF($K35&gt;0,C35/$K35*100,0)</f>
        <v>21.678604306280029</v>
      </c>
      <c r="Z35" s="98">
        <f t="shared" si="26"/>
        <v>27.4894072153471</v>
      </c>
      <c r="AA35" s="98">
        <f t="shared" si="26"/>
        <v>6.4408100604114642</v>
      </c>
      <c r="AB35" s="98">
        <f t="shared" si="26"/>
        <v>6.605631139119744</v>
      </c>
      <c r="AC35" s="98">
        <f t="shared" si="26"/>
        <v>12.767469361500183</v>
      </c>
      <c r="AD35" s="98">
        <f t="shared" si="26"/>
        <v>10.610440894037318</v>
      </c>
      <c r="AE35" s="98">
        <f t="shared" si="26"/>
        <v>9.2394804639542727</v>
      </c>
      <c r="AF35" s="98">
        <f t="shared" si="26"/>
        <v>2.4452233587065284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automation\Data\Results\Workbooks\LEPs\LN_LEP\[LN_LEP_MainTables.Main.xlsm]Manager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automation\Data\Results\Workbooks\LEPs\LN_LEP\[LN_LEP_MainTables.Main.xlsm]Manager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automation\Data\Results\Workbooks\LEPs\LN_LEP\[LN_LEP_MainTables.Main.xlsm]Manager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automation\Data\Results\Workbooks\LEPs\LN_LEP\[LN_LEP_MainTables.Main.xlsm]Manager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automation\Data\Results\Workbooks\LEPs\LN_LEP\[LN_LEP_MainTables.Main.xlsm]Manager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automation\Data\Results\Workbooks\LEPs\LN_LEP\[LN_LEP_MainTables.Main.xlsm]Manager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automation\Data\Results\Workbooks\LEPs\LN_LEP\[LN_LEP_MainTables.Main.xlsm]Manager</v>
      </c>
      <c r="Y79" s="91" t="str">
        <f ca="1">CELL("filename")</f>
        <v>M:\IE\Projects\Nuffield via NFER AI and automation\Data\Results\Workbooks\LEPs\LN_LEP\[LN_LEP_MainTables.Main.xlsm]Manager</v>
      </c>
      <c r="AW79" s="91" t="str">
        <f ca="1">CELL("filename")</f>
        <v>M:\IE\Projects\Nuffield via NFER AI and automation\Data\Results\Workbooks\LEPs\LN_LEP\[LN_LEP_MainTables.Main.xlsm]Manager</v>
      </c>
      <c r="BU79" s="91" t="str">
        <f ca="1">CELL("filename")</f>
        <v>M:\IE\Projects\Nuffield via NFER AI and automation\Data\Results\Workbooks\LEPs\LN_LEP\[LN_LEP_MainTables.Main.xlsm]Manager</v>
      </c>
      <c r="CS79" s="91" t="str">
        <f ca="1">CELL("filename")</f>
        <v>M:\IE\Projects\Nuffield via NFER AI and automation\Data\Results\Workbooks\LEPs\LN_LEP\[LN_LEP_MainTables.Main.xlsm]Manager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automation\Data\Results\Workbooks\LEPs\LN_LEP\[LN_LEP_MainTables.Main.xlsm]Manager</v>
      </c>
      <c r="Y96" s="91" t="str">
        <f ca="1">CELL("filename")</f>
        <v>M:\IE\Projects\Nuffield via NFER AI and automation\Data\Results\Workbooks\LEPs\LN_LEP\[LN_LEP_MainTables.Main.xlsm]Manager</v>
      </c>
      <c r="AW96" s="91" t="str">
        <f ca="1">CELL("filename")</f>
        <v>M:\IE\Projects\Nuffield via NFER AI and automation\Data\Results\Workbooks\LEPs\LN_LEP\[LN_LEP_MainTables.Main.xlsm]Manager</v>
      </c>
      <c r="BU96" s="91" t="str">
        <f ca="1">CELL("filename")</f>
        <v>M:\IE\Projects\Nuffield via NFER AI and automation\Data\Results\Workbooks\LEPs\LN_LEP\[LN_LEP_MainTables.Main.xlsm]Manager</v>
      </c>
      <c r="CS96" s="91" t="str">
        <f ca="1">CELL("filename")</f>
        <v>M:\IE\Projects\Nuffield via NFER AI and automation\Data\Results\Workbooks\LEPs\LN_LEP\[LN_LEP_MainTables.Main.xlsm]Manager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0FC9F8-CAAF-4DA7-AEA1-32DF6DE007E1}"/>
</file>

<file path=customXml/itemProps2.xml><?xml version="1.0" encoding="utf-8"?>
<ds:datastoreItem xmlns:ds="http://schemas.openxmlformats.org/officeDocument/2006/customXml" ds:itemID="{6501C517-CFC0-491B-BA32-222514AFB27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2024-02-29T15:53:28Z</dcterms:modified>
</cp:coreProperties>
</file>