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OX_LEP\"/>
    </mc:Choice>
  </mc:AlternateContent>
  <xr:revisionPtr revIDLastSave="0" documentId="13_ncr:1_{82192B07-636E-4072-84CB-32AE07BDF313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<sst xmlns="http://schemas.openxmlformats.org/spreadsheetml/2006/main" count="2355" uniqueCount="531">
  <si>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</si>
  <si>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</si>
  <si>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</si>
  <si>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</si>
  <si>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</si>
  <si>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</si>
  <si>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</si>
  <si>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</si>
  <si>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</si>
  <si>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</si>
  <si>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</si>
  <si>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</si>
  <si>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</si>
  <si>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</si>
  <si>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</si>
  <si>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</si>
  <si>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</si>
  <si>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</si>
  <si>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</si>
  <si>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</si>
  <si>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</si>
  <si>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</si>
  <si>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</si>
  <si>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</si>
  <si>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</si>
  <si>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</si>
  <si>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</si>
  <si>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</si>
  <si>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</si>
  <si>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</si>
  <si>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</si>
  <si>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</si>
  <si>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</si>
  <si>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</si>
  <si>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</si>
  <si>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</si>
  <si>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</si>
  <si>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</si>
  <si>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</si>
  <si>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</si>
  <si>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</si>
  <si>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</si>
  <si>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</si>
  <si>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</si>
  <si>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</si>
  <si>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</si>
  <si>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</si>
  <si>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</si>
  <si>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</si>
  <si>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</si>
  <si>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</si>
  <si>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</si>
  <si>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</si>
  <si>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</si>
  <si>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</si>
  <si>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</si>
  <si>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</si>
  <si>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</si>
  <si>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</si>
  <si>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</si>
  <si>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</si>
  <si>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</si>
  <si>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</si>
  <si>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</si>
  <si>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</si>
  <si>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</si>
  <si>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</si>
  <si>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</si>
  <si>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</si>
  <si>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</si>
  <si>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</si>
  <si>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</si>
  <si>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</si>
  <si>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</si>
  <si>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</si>
  <si>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</si>
  <si>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</si>
  <si>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</si>
  <si>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</si>
  <si>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</si>
  <si>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</si>
  <si>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</si>
  <si>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</si>
  <si>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</si>
  <si>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</si>
  <si>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</si>
  <si>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</si>
  <si>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</si>
  <si>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</si>
  <si>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</si>
  <si>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</si>
  <si>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</si>
  <si>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</si>
  <si>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</si>
  <si>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</si>
  <si>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</si>
  <si>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</si>
  <si>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</si>
  <si>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</si>
  <si>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</si>
  <si>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</si>
  <si>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</si>
  <si>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</si>
  <si>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</si>
  <si>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</si>
  <si>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</si>
  <si>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</si>
  <si>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</si>
  <si>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</si>
  <si>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</si>
  <si>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</si>
  <si>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</si>
  <si>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</si>
  <si>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</si>
  <si>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</si>
  <si>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</si>
  <si>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</si>
  <si>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</si>
  <si>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</si>
  <si>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</si>
  <si>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</si>
  <si>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</si>
  <si>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</si>
  <si>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</si>
  <si>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</si>
  <si>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</si>
  <si>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</si>
  <si>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</si>
  <si>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</si>
  <si>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</si>
  <si>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</si>
  <si>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</si>
  <si>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</si>
  <si>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</si>
  <si>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</si>
  <si>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</si>
  <si>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</si>
  <si>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</si>
  <si>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</si>
  <si>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</si>
  <si>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</si>
  <si>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</si>
  <si>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</si>
  <si>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</si>
  <si>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</si>
  <si>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</si>
  <si>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</si>
  <si>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</si>
  <si>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</si>
  <si>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</si>
  <si>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</si>
  <si>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</si>
  <si>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</si>
  <si>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</si>
  <si>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</si>
  <si>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</si>
  <si>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</si>
  <si>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</si>
  <si>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</si>
  <si>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</si>
  <si>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</si>
  <si>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</si>
  <si>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</si>
  <si>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</si>
  <si>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</si>
  <si>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</si>
  <si>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</si>
  <si>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</si>
  <si>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</si>
  <si>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</si>
  <si>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</si>
  <si>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</si>
  <si>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</si>
  <si>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</si>
  <si>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</si>
  <si>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</si>
  <si>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</si>
  <si>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</si>
  <si>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</si>
  <si>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</si>
  <si>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</si>
  <si>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</si>
  <si>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</si>
  <si>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</si>
  <si>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</si>
  <si>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</si>
  <si>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</si>
  <si>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</si>
  <si>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</si>
  <si>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</si>
  <si>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</si>
  <si>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</si>
  <si>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</si>
  <si>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</si>
  <si>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</si>
  <si>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</si>
  <si>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</si>
  <si>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</si>
  <si>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</si>
  <si>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</si>
  <si>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</si>
  <si>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</si>
  <si>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</si>
  <si>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</si>
  <si>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</si>
  <si>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</si>
  <si>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</si>
  <si>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</si>
  <si>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</si>
  <si>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</si>
  <si>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</si>
  <si>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</si>
  <si>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</si>
  <si>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</si>
  <si>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</si>
  <si>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</si>
  <si>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</si>
  <si>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</si>
  <si>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</si>
  <si>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</si>
  <si>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</si>
  <si>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</si>
  <si>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</si>
  <si>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</si>
  <si>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</si>
  <si>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</si>
  <si>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</si>
  <si>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</si>
  <si>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</si>
  <si>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</si>
  <si>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</si>
  <si>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</si>
  <si>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</si>
  <si>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</si>
  <si>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</si>
  <si>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</si>
  <si>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</si>
  <si>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</si>
  <si>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</si>
  <si>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</si>
  <si>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</si>
  <si>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</si>
  <si>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</si>
  <si>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</si>
  <si>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</si>
  <si>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</si>
  <si>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</si>
  <si>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</si>
  <si>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</si>
  <si>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</si>
  <si>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</si>
  <si>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</si>
  <si>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</si>
  <si>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</si>
  <si>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</si>
  <si>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</si>
  <si>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</si>
  <si>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</si>
  <si>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</si>
  <si>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</si>
  <si>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</si>
  <si>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</si>
  <si>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</si>
  <si>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</si>
  <si>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</si>
  <si>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</si>
  <si>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</si>
  <si>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</si>
  <si>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</si>
  <si>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</si>
  <si>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</si>
  <si>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</si>
  <si>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</si>
  <si>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</si>
  <si>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</si>
  <si>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</si>
  <si>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</si>
  <si>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</si>
  <si>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</si>
  <si>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</si>
  <si>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</si>
  <si>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</si>
  <si>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</si>
  <si>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</si>
  <si>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</si>
  <si>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</si>
  <si>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</si>
  <si>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</si>
  <si>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</si>
  <si>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</si>
  <si>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</si>
  <si>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</si>
  <si>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</si>
  <si>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</si>
  <si>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</si>
  <si>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</si>
  <si>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</si>
  <si>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</si>
  <si>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</si>
  <si>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</si>
  <si>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</si>
  <si>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</si>
  <si>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</si>
  <si>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</si>
  <si>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</si>
  <si>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</si>
  <si>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</si>
  <si>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</si>
  <si>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</si>
  <si>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</si>
  <si>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</si>
  <si>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</si>
  <si>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</si>
  <si>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</si>
  <si>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</si>
  <si>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</si>
  <si>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</si>
  <si>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</si>
  <si>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</si>
  <si>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</si>
  <si>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</si>
  <si>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</si>
  <si>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</si>
  <si>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</si>
  <si>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</si>
  <si>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</si>
  <si>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</si>
  <si>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</si>
  <si>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</si>
  <si>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</si>
  <si>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</si>
  <si>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</si>
  <si>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</si>
  <si>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</si>
  <si>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</si>
  <si>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</si>
  <si>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</si>
  <si>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</si>
  <si>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</si>
  <si>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</si>
  <si>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</si>
  <si>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</si>
  <si>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</si>
  <si>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</si>
  <si>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</si>
  <si>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</si>
  <si>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</si>
  <si>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</si>
  <si>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</si>
  <si>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</si>
  <si>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</si>
  <si>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</si>
  <si>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</si>
  <si>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</si>
  <si>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</si>
  <si>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</si>
  <si>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</si>
  <si>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</si>
  <si>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</si>
  <si>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</si>
  <si>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</si>
  <si>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</si>
  <si>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</si>
  <si>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</si>
  <si>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</si>
  <si>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</si>
  <si>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</si>
  <si>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</si>
  <si>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</si>
  <si>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</si>
  <si>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</si>
  <si>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</si>
  <si>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</si>
  <si>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</si>
  <si>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</si>
  <si>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</si>
  <si>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</si>
  <si>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</si>
  <si>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</si>
  <si>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</si>
  <si>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</si>
  <si>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</si>
  <si>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</si>
  <si>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</si>
  <si>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</si>
  <si>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</si>
  <si>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</si>
  <si>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</si>
  <si>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</si>
  <si>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</si>
  <si>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</si>
  <si>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</si>
  <si>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</si>
  <si>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</si>
  <si>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</si>
  <si>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</si>
  <si>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</si>
  <si>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</si>
  <si>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</si>
  <si>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</si>
  <si>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</si>
  <si>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</si>
  <si>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</si>
  <si>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</si>
  <si>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</si>
  <si>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</si>
  <si>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</si>
  <si>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</si>
  <si>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</si>
  <si>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</si>
  <si>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</si>
  <si>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</si>
  <si>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</si>
  <si>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</si>
  <si>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</si>
  <si>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</si>
  <si>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</si>
  <si>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</si>
  <si>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</si>
  <si>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</si>
  <si>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</si>
  <si>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</si>
  <si>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</si>
  <si>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</si>
  <si>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</si>
  <si>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</si>
  <si>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</si>
  <si>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</si>
  <si>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</si>
  <si>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</si>
  <si>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</si>
  <si>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</si>
  <si>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</si>
  <si>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</si>
  <si>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</si>
  <si>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</si>
  <si>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</si>
  <si>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</si>
  <si>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</si>
  <si>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</si>
  <si>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</si>
  <si>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</si>
  <si>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</si>
  <si>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</si>
  <si>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</si>
  <si>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</si>
  <si>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</si>
  <si>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</si>
  <si>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</si>
  <si>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</si>
  <si>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</si>
  <si>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</si>
  <si>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</si>
  <si>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</si>
  <si>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</si>
  <si>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</si>
  <si>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</si>
  <si>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</si>
  <si>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</si>
  <si>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</si>
  <si>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</si>
  <si>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</si>
  <si>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</si>
  <si>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</si>
  <si>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</si>
  <si>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</si>
  <si>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</si>
  <si>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</si>
  <si>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</si>
  <si>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</si>
  <si>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</si>
  <si>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</si>
  <si>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</si>
  <si>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</si>
  <si>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</si>
  <si>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</si>
  <si>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</si>
  <si>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</si>
  <si>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</si>
  <si>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</si>
  <si>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</si>
  <si>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</si>
  <si>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</si>
  <si>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</si>
  <si>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</si>
  <si>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</si>
  <si>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</si>
  <si>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</si>
  <si>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</si>
  <si>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</si>
  <si>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</si>
  <si>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</si>
  <si>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</si>
  <si>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</si>
  <si>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</si>
  <si>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</si>
  <si>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</si>
  <si>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</si>
  <si>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</si>
  <si>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</si>
  <si>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</si>
  <si>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</si>
  <si>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</si>
  <si>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</si>
  <si>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</si>
  <si>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</si>
  <si>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</si>
  <si>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</si>
  <si>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</si>
  <si>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</si>
  <si>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</si>
  <si>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</si>
  <si>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</si>
  <si>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</si>
  <si>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</si>
  <si>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</si>
  <si>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</si>
  <si>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</si>
  <si>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</si>
  <si>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</si>
  <si>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</si>
  <si>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</si>
  <si>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</si>
  <si>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</si>
  <si>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</si>
  <si>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</si>
  <si>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automation/Data/Results/Workbooks/LEPs/OX_LEP/OX_LEP_Database.Main.xlsx</t>
  </si>
  <si>
    <t>26. Oxfordshire</t>
  </si>
  <si>
    <t>28-02-2024 10:00:25</t>
  </si>
  <si>
    <t>Oxfordshire</t>
  </si>
  <si>
    <t>29 02 2024 03:54:12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</si>
</sst>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0.8427308538432321</c:v>
                </c:pt>
                <c:pt idx="2">
                  <c:v>0.99930572594670863</c:v>
                </c:pt>
                <c:pt idx="3">
                  <c:v>-0.53595971148256982</c:v>
                </c:pt>
                <c:pt idx="4">
                  <c:v>0.44827893904193505</c:v>
                </c:pt>
                <c:pt idx="5">
                  <c:v>0.16999569476738863</c:v>
                </c:pt>
                <c:pt idx="7">
                  <c:v>-1.9035487710916343</c:v>
                </c:pt>
                <c:pt idx="8">
                  <c:v>-2.5936325393874138</c:v>
                </c:pt>
                <c:pt idx="9">
                  <c:v>1.9369366686416312</c:v>
                </c:pt>
                <c:pt idx="10">
                  <c:v>-0.36058581436831938</c:v>
                </c:pt>
                <c:pt idx="11">
                  <c:v>3.1225644463804603</c:v>
                </c:pt>
                <c:pt idx="12">
                  <c:v>-1.4852834268963111</c:v>
                </c:pt>
                <c:pt idx="13">
                  <c:v>1.2715654169059398</c:v>
                </c:pt>
                <c:pt idx="14">
                  <c:v>-2.8195486178836826</c:v>
                </c:pt>
                <c:pt idx="15">
                  <c:v>-6.0653302693447486E-2</c:v>
                </c:pt>
                <c:pt idx="17">
                  <c:v>1.0433172945718105</c:v>
                </c:pt>
                <c:pt idx="18">
                  <c:v>3.8171187641711235E-2</c:v>
                </c:pt>
                <c:pt idx="19">
                  <c:v>2.1606724333911975</c:v>
                </c:pt>
                <c:pt idx="20">
                  <c:v>1.5475707755161938</c:v>
                </c:pt>
                <c:pt idx="22">
                  <c:v>4.2171405359016312</c:v>
                </c:pt>
                <c:pt idx="24">
                  <c:v>0.95538172455891246</c:v>
                </c:pt>
                <c:pt idx="25">
                  <c:v>3.5510626503606479</c:v>
                </c:pt>
                <c:pt idx="26">
                  <c:v>7.0328032884125591</c:v>
                </c:pt>
                <c:pt idx="27">
                  <c:v>2.1038211884437663</c:v>
                </c:pt>
                <c:pt idx="29">
                  <c:v>2.6545086100612014</c:v>
                </c:pt>
                <c:pt idx="30">
                  <c:v>11.292132733910186</c:v>
                </c:pt>
                <c:pt idx="31">
                  <c:v>16.702397850118132</c:v>
                </c:pt>
                <c:pt idx="32">
                  <c:v>-1.4549582665608907</c:v>
                </c:pt>
                <c:pt idx="33">
                  <c:v>2.6498839775223493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0.45104162653475388</c:v>
                </c:pt>
                <c:pt idx="2">
                  <c:v>0.33570317528348603</c:v>
                </c:pt>
                <c:pt idx="3">
                  <c:v>0.17345097922216723</c:v>
                </c:pt>
                <c:pt idx="4">
                  <c:v>0.2044379254073192</c:v>
                </c:pt>
                <c:pt idx="5">
                  <c:v>0.24124614866876115</c:v>
                </c:pt>
                <c:pt idx="7">
                  <c:v>-0.4930010149947428</c:v>
                </c:pt>
                <c:pt idx="8">
                  <c:v>0.76290388143549492</c:v>
                </c:pt>
                <c:pt idx="9">
                  <c:v>1.0831883625585181</c:v>
                </c:pt>
                <c:pt idx="10">
                  <c:v>0.93059927904444173</c:v>
                </c:pt>
                <c:pt idx="11">
                  <c:v>0.73598312128471122</c:v>
                </c:pt>
                <c:pt idx="12">
                  <c:v>-0.7059316456061393</c:v>
                </c:pt>
                <c:pt idx="13">
                  <c:v>1.1643470754179264</c:v>
                </c:pt>
                <c:pt idx="14">
                  <c:v>-0.12554171571483863</c:v>
                </c:pt>
                <c:pt idx="15">
                  <c:v>0.72956234415555432</c:v>
                </c:pt>
                <c:pt idx="17">
                  <c:v>1.458297020740229</c:v>
                </c:pt>
                <c:pt idx="18">
                  <c:v>0.32483029043701706</c:v>
                </c:pt>
                <c:pt idx="19">
                  <c:v>0.13075825110087091</c:v>
                </c:pt>
                <c:pt idx="20">
                  <c:v>0.53827089916984594</c:v>
                </c:pt>
                <c:pt idx="22">
                  <c:v>0.91805701824925201</c:v>
                </c:pt>
                <c:pt idx="24">
                  <c:v>-1.4017341277292705</c:v>
                </c:pt>
                <c:pt idx="25">
                  <c:v>-1.7694488965903865</c:v>
                </c:pt>
                <c:pt idx="26">
                  <c:v>1.5047031674453759</c:v>
                </c:pt>
                <c:pt idx="27">
                  <c:v>-1.0422554385718374</c:v>
                </c:pt>
                <c:pt idx="29">
                  <c:v>1.5954977055671504</c:v>
                </c:pt>
                <c:pt idx="30">
                  <c:v>-0.17638624423939042</c:v>
                </c:pt>
                <c:pt idx="31">
                  <c:v>-1.7588541441724059</c:v>
                </c:pt>
                <c:pt idx="32">
                  <c:v>0.46184391199257657</c:v>
                </c:pt>
                <c:pt idx="33">
                  <c:v>0.66788298149458303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2.3100000000000023</c:v>
                </c:pt>
                <c:pt idx="1">
                  <c:v>2.5649999999999964</c:v>
                </c:pt>
                <c:pt idx="2">
                  <c:v>3.1250000000000049</c:v>
                </c:pt>
                <c:pt idx="3">
                  <c:v>2.079000000000002</c:v>
                </c:pt>
                <c:pt idx="4">
                  <c:v>4.1629999999999994</c:v>
                </c:pt>
                <c:pt idx="5">
                  <c:v>2.8869999999999987</c:v>
                </c:pt>
                <c:pt idx="6">
                  <c:v>2.9080000000000035</c:v>
                </c:pt>
                <c:pt idx="7">
                  <c:v>3.2560000000000033</c:v>
                </c:pt>
                <c:pt idx="8">
                  <c:v>2.8570000000000002</c:v>
                </c:pt>
                <c:pt idx="9">
                  <c:v>3.5559999999999938</c:v>
                </c:pt>
                <c:pt idx="10">
                  <c:v>2.683000000000006</c:v>
                </c:pt>
                <c:pt idx="11">
                  <c:v>2.7060000000000044</c:v>
                </c:pt>
                <c:pt idx="12">
                  <c:v>2.7260000000000066</c:v>
                </c:pt>
                <c:pt idx="13">
                  <c:v>2.7600000000000042</c:v>
                </c:pt>
                <c:pt idx="14">
                  <c:v>2.781000000000001</c:v>
                </c:pt>
                <c:pt idx="15">
                  <c:v>2.7869999999999906</c:v>
                </c:pt>
                <c:pt idx="16">
                  <c:v>2.7960000000000007</c:v>
                </c:pt>
                <c:pt idx="17">
                  <c:v>2.8040000000000065</c:v>
                </c:pt>
                <c:pt idx="18">
                  <c:v>2.8109999999999991</c:v>
                </c:pt>
                <c:pt idx="19">
                  <c:v>2.8179999999999965</c:v>
                </c:pt>
                <c:pt idx="20">
                  <c:v>2.8280000000000034</c:v>
                </c:pt>
                <c:pt idx="21">
                  <c:v>2.838000000000001</c:v>
                </c:pt>
                <c:pt idx="22">
                  <c:v>2.8480000000000043</c:v>
                </c:pt>
                <c:pt idx="23">
                  <c:v>2.857000000000002</c:v>
                </c:pt>
                <c:pt idx="24" formatCode="#,##0.00">
                  <c:v>2.8659999999999974</c:v>
                </c:pt>
                <c:pt idx="25">
                  <c:v>2.874999999999992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0.33400000000000052</c:v>
                </c:pt>
                <c:pt idx="1">
                  <c:v>0.18</c:v>
                </c:pt>
                <c:pt idx="2">
                  <c:v>0.33699999999999963</c:v>
                </c:pt>
                <c:pt idx="3">
                  <c:v>0.39199999999999929</c:v>
                </c:pt>
                <c:pt idx="4">
                  <c:v>0.20200000000000032</c:v>
                </c:pt>
                <c:pt idx="5">
                  <c:v>0.17000000000000012</c:v>
                </c:pt>
                <c:pt idx="6">
                  <c:v>0.2799999999999998</c:v>
                </c:pt>
                <c:pt idx="7">
                  <c:v>0.45400000000000063</c:v>
                </c:pt>
                <c:pt idx="8">
                  <c:v>0.2710000000000008</c:v>
                </c:pt>
                <c:pt idx="9">
                  <c:v>0.4519999999999989</c:v>
                </c:pt>
                <c:pt idx="10">
                  <c:v>0.36799999999999961</c:v>
                </c:pt>
                <c:pt idx="11">
                  <c:v>0.35700000000000015</c:v>
                </c:pt>
                <c:pt idx="12">
                  <c:v>0.35399999999999932</c:v>
                </c:pt>
                <c:pt idx="13">
                  <c:v>0.34300000000000042</c:v>
                </c:pt>
                <c:pt idx="14">
                  <c:v>0.33100000000000029</c:v>
                </c:pt>
                <c:pt idx="15">
                  <c:v>0.32199999999999884</c:v>
                </c:pt>
                <c:pt idx="16">
                  <c:v>0.31700000000000023</c:v>
                </c:pt>
                <c:pt idx="17">
                  <c:v>0.311</c:v>
                </c:pt>
                <c:pt idx="18">
                  <c:v>0.30600000000000033</c:v>
                </c:pt>
                <c:pt idx="19">
                  <c:v>0.30200000000000049</c:v>
                </c:pt>
                <c:pt idx="20">
                  <c:v>0.29900000000000032</c:v>
                </c:pt>
                <c:pt idx="21">
                  <c:v>0.29499999999999965</c:v>
                </c:pt>
                <c:pt idx="22">
                  <c:v>0.29099999999999887</c:v>
                </c:pt>
                <c:pt idx="23">
                  <c:v>0.2880000000000002</c:v>
                </c:pt>
                <c:pt idx="24" formatCode="#,##0.00">
                  <c:v>0.28500000000000003</c:v>
                </c:pt>
                <c:pt idx="25">
                  <c:v>0.2819999999999997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1.4760000000000031</c:v>
                </c:pt>
                <c:pt idx="1">
                  <c:v>1.615999999999995</c:v>
                </c:pt>
                <c:pt idx="2">
                  <c:v>1.137</c:v>
                </c:pt>
                <c:pt idx="3">
                  <c:v>0.62599999999999967</c:v>
                </c:pt>
                <c:pt idx="4">
                  <c:v>0.6109999999999991</c:v>
                </c:pt>
                <c:pt idx="5">
                  <c:v>0.76200000000000068</c:v>
                </c:pt>
                <c:pt idx="6">
                  <c:v>1.1220000000000014</c:v>
                </c:pt>
                <c:pt idx="7">
                  <c:v>1.1430000000000045</c:v>
                </c:pt>
                <c:pt idx="8">
                  <c:v>1.2399999999999993</c:v>
                </c:pt>
                <c:pt idx="9">
                  <c:v>1.1329999999999971</c:v>
                </c:pt>
                <c:pt idx="10">
                  <c:v>1.3010000000000008</c:v>
                </c:pt>
                <c:pt idx="11">
                  <c:v>1.2919999999999987</c:v>
                </c:pt>
                <c:pt idx="12">
                  <c:v>1.2710000000000043</c:v>
                </c:pt>
                <c:pt idx="13">
                  <c:v>1.2659999999999987</c:v>
                </c:pt>
                <c:pt idx="14">
                  <c:v>1.2650000000000001</c:v>
                </c:pt>
                <c:pt idx="15">
                  <c:v>1.2640000000000005</c:v>
                </c:pt>
                <c:pt idx="16">
                  <c:v>1.2629999999999988</c:v>
                </c:pt>
                <c:pt idx="17">
                  <c:v>1.2619999999999991</c:v>
                </c:pt>
                <c:pt idx="18">
                  <c:v>1.2609999999999986</c:v>
                </c:pt>
                <c:pt idx="19">
                  <c:v>1.261000000000001</c:v>
                </c:pt>
                <c:pt idx="20">
                  <c:v>1.2620000000000011</c:v>
                </c:pt>
                <c:pt idx="21">
                  <c:v>1.2620000000000009</c:v>
                </c:pt>
                <c:pt idx="22">
                  <c:v>1.2629999999999968</c:v>
                </c:pt>
                <c:pt idx="23">
                  <c:v>1.2639999999999993</c:v>
                </c:pt>
                <c:pt idx="24" formatCode="#,##0.00">
                  <c:v>1.2660000000000029</c:v>
                </c:pt>
                <c:pt idx="25">
                  <c:v>1.2670000000000017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1.9940000000000047</c:v>
                </c:pt>
                <c:pt idx="1">
                  <c:v>2.3909999999999907</c:v>
                </c:pt>
                <c:pt idx="2">
                  <c:v>2.1829999999999985</c:v>
                </c:pt>
                <c:pt idx="3">
                  <c:v>1.762</c:v>
                </c:pt>
                <c:pt idx="4">
                  <c:v>2.1349999999999989</c:v>
                </c:pt>
                <c:pt idx="5">
                  <c:v>2.0720000000000027</c:v>
                </c:pt>
                <c:pt idx="6">
                  <c:v>2.0159999999999978</c:v>
                </c:pt>
                <c:pt idx="7">
                  <c:v>2.5990000000000011</c:v>
                </c:pt>
                <c:pt idx="8">
                  <c:v>2.6619999999999968</c:v>
                </c:pt>
                <c:pt idx="9">
                  <c:v>2.63</c:v>
                </c:pt>
                <c:pt idx="10">
                  <c:v>2.3619999999999974</c:v>
                </c:pt>
                <c:pt idx="11">
                  <c:v>2.3079999999999976</c:v>
                </c:pt>
                <c:pt idx="12">
                  <c:v>2.2939999999999952</c:v>
                </c:pt>
                <c:pt idx="13">
                  <c:v>2.3569999999999962</c:v>
                </c:pt>
                <c:pt idx="14">
                  <c:v>2.5070000000000014</c:v>
                </c:pt>
                <c:pt idx="15">
                  <c:v>2.5940000000000052</c:v>
                </c:pt>
                <c:pt idx="16">
                  <c:v>2.6589999999999994</c:v>
                </c:pt>
                <c:pt idx="17">
                  <c:v>2.7109999999999927</c:v>
                </c:pt>
                <c:pt idx="18">
                  <c:v>2.7549999999999906</c:v>
                </c:pt>
                <c:pt idx="19">
                  <c:v>2.7939999999999978</c:v>
                </c:pt>
                <c:pt idx="20">
                  <c:v>2.8299999999999992</c:v>
                </c:pt>
                <c:pt idx="21">
                  <c:v>2.8650000000000007</c:v>
                </c:pt>
                <c:pt idx="22">
                  <c:v>2.8979999999999939</c:v>
                </c:pt>
                <c:pt idx="23">
                  <c:v>2.9310000000000023</c:v>
                </c:pt>
                <c:pt idx="24" formatCode="#,##0.00">
                  <c:v>2.9629999999999979</c:v>
                </c:pt>
                <c:pt idx="25">
                  <c:v>2.9949999999999974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2.7510000000000017</c:v>
                </c:pt>
                <c:pt idx="1">
                  <c:v>3.5419999999999923</c:v>
                </c:pt>
                <c:pt idx="2">
                  <c:v>3.2900000000000027</c:v>
                </c:pt>
                <c:pt idx="3">
                  <c:v>2.6260000000000008</c:v>
                </c:pt>
                <c:pt idx="4">
                  <c:v>2.9600000000000026</c:v>
                </c:pt>
                <c:pt idx="5">
                  <c:v>2.423999999999995</c:v>
                </c:pt>
                <c:pt idx="6">
                  <c:v>2.5540000000000034</c:v>
                </c:pt>
                <c:pt idx="7">
                  <c:v>2.9010000000000047</c:v>
                </c:pt>
                <c:pt idx="8">
                  <c:v>3.1669999999999958</c:v>
                </c:pt>
                <c:pt idx="9">
                  <c:v>3.4199999999999986</c:v>
                </c:pt>
                <c:pt idx="10">
                  <c:v>3.4050000000000056</c:v>
                </c:pt>
                <c:pt idx="11">
                  <c:v>3.4999999999999996</c:v>
                </c:pt>
                <c:pt idx="12">
                  <c:v>3.6089999999999991</c:v>
                </c:pt>
                <c:pt idx="13">
                  <c:v>3.6749999999999985</c:v>
                </c:pt>
                <c:pt idx="14">
                  <c:v>3.7349999999999941</c:v>
                </c:pt>
                <c:pt idx="15">
                  <c:v>3.7900000000000005</c:v>
                </c:pt>
                <c:pt idx="16">
                  <c:v>3.8350000000000009</c:v>
                </c:pt>
                <c:pt idx="17">
                  <c:v>3.8799999999999959</c:v>
                </c:pt>
                <c:pt idx="18">
                  <c:v>3.9259999999999975</c:v>
                </c:pt>
                <c:pt idx="19">
                  <c:v>3.9719999999999969</c:v>
                </c:pt>
                <c:pt idx="20">
                  <c:v>4.0209999999999928</c:v>
                </c:pt>
                <c:pt idx="21">
                  <c:v>4.0700000000000038</c:v>
                </c:pt>
                <c:pt idx="22">
                  <c:v>4.1189999999999998</c:v>
                </c:pt>
                <c:pt idx="23">
                  <c:v>4.1669999999999954</c:v>
                </c:pt>
                <c:pt idx="24" formatCode="#,##0.00">
                  <c:v>4.2139999999999933</c:v>
                </c:pt>
                <c:pt idx="25">
                  <c:v>4.2599999999999971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6.494999999999985</c:v>
                </c:pt>
                <c:pt idx="1">
                  <c:v>6.6380000000000043</c:v>
                </c:pt>
                <c:pt idx="2">
                  <c:v>5.951000000000005</c:v>
                </c:pt>
                <c:pt idx="3">
                  <c:v>6.1679999999999957</c:v>
                </c:pt>
                <c:pt idx="4">
                  <c:v>5.8159999999999856</c:v>
                </c:pt>
                <c:pt idx="5">
                  <c:v>4.6690000000000049</c:v>
                </c:pt>
                <c:pt idx="6">
                  <c:v>5.037000000000007</c:v>
                </c:pt>
                <c:pt idx="7">
                  <c:v>5.0250000000000048</c:v>
                </c:pt>
                <c:pt idx="8">
                  <c:v>4.7969999999999962</c:v>
                </c:pt>
                <c:pt idx="9">
                  <c:v>5.7680000000000033</c:v>
                </c:pt>
                <c:pt idx="10">
                  <c:v>5.5590000000000055</c:v>
                </c:pt>
                <c:pt idx="11">
                  <c:v>5.5939999999999932</c:v>
                </c:pt>
                <c:pt idx="12">
                  <c:v>5.5059999999999851</c:v>
                </c:pt>
                <c:pt idx="13">
                  <c:v>5.4620000000000051</c:v>
                </c:pt>
                <c:pt idx="14">
                  <c:v>5.3999999999999853</c:v>
                </c:pt>
                <c:pt idx="15">
                  <c:v>5.3180000000000076</c:v>
                </c:pt>
                <c:pt idx="16">
                  <c:v>5.2019999999999982</c:v>
                </c:pt>
                <c:pt idx="17">
                  <c:v>5.0880000000000072</c:v>
                </c:pt>
                <c:pt idx="18">
                  <c:v>4.9749999999999952</c:v>
                </c:pt>
                <c:pt idx="19">
                  <c:v>4.86500000000001</c:v>
                </c:pt>
                <c:pt idx="20">
                  <c:v>4.7609999999999912</c:v>
                </c:pt>
                <c:pt idx="21">
                  <c:v>4.6570000000000062</c:v>
                </c:pt>
                <c:pt idx="22">
                  <c:v>4.5539999999999967</c:v>
                </c:pt>
                <c:pt idx="23">
                  <c:v>4.4519999999999937</c:v>
                </c:pt>
                <c:pt idx="24" formatCode="#,##0.00">
                  <c:v>4.3519999999999968</c:v>
                </c:pt>
                <c:pt idx="25">
                  <c:v>4.2530000000000143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17.143000000000033</c:v>
                </c:pt>
                <c:pt idx="1">
                  <c:v>16.950999999999976</c:v>
                </c:pt>
                <c:pt idx="2">
                  <c:v>18.629999999999949</c:v>
                </c:pt>
                <c:pt idx="3">
                  <c:v>16.756000000000039</c:v>
                </c:pt>
                <c:pt idx="4">
                  <c:v>18.027000000000019</c:v>
                </c:pt>
                <c:pt idx="5">
                  <c:v>17.90899999999997</c:v>
                </c:pt>
                <c:pt idx="6">
                  <c:v>19.612000000000023</c:v>
                </c:pt>
                <c:pt idx="7">
                  <c:v>19.87099999999996</c:v>
                </c:pt>
                <c:pt idx="8">
                  <c:v>19.727999999999938</c:v>
                </c:pt>
                <c:pt idx="9">
                  <c:v>19.171000000000035</c:v>
                </c:pt>
                <c:pt idx="10">
                  <c:v>18.781000000000049</c:v>
                </c:pt>
                <c:pt idx="11">
                  <c:v>18.567000000000007</c:v>
                </c:pt>
                <c:pt idx="12">
                  <c:v>18.244000000000018</c:v>
                </c:pt>
                <c:pt idx="13">
                  <c:v>17.924000000000049</c:v>
                </c:pt>
                <c:pt idx="14">
                  <c:v>17.68699999999998</c:v>
                </c:pt>
                <c:pt idx="15">
                  <c:v>17.388999999999982</c:v>
                </c:pt>
                <c:pt idx="16">
                  <c:v>17.13899999999996</c:v>
                </c:pt>
                <c:pt idx="17">
                  <c:v>16.890000000000022</c:v>
                </c:pt>
                <c:pt idx="18">
                  <c:v>16.651999999999973</c:v>
                </c:pt>
                <c:pt idx="19">
                  <c:v>16.42300000000003</c:v>
                </c:pt>
                <c:pt idx="20">
                  <c:v>16.213999999999995</c:v>
                </c:pt>
                <c:pt idx="21">
                  <c:v>15.997999999999978</c:v>
                </c:pt>
                <c:pt idx="22">
                  <c:v>15.788000000000036</c:v>
                </c:pt>
                <c:pt idx="23">
                  <c:v>15.584000000000009</c:v>
                </c:pt>
                <c:pt idx="24" formatCode="#,##0.00">
                  <c:v>15.385999999999985</c:v>
                </c:pt>
                <c:pt idx="25">
                  <c:v>15.197000000000045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23.859000000000023</c:v>
                </c:pt>
                <c:pt idx="1">
                  <c:v>21.066000000000052</c:v>
                </c:pt>
                <c:pt idx="2">
                  <c:v>20.263000000000044</c:v>
                </c:pt>
                <c:pt idx="3">
                  <c:v>22.560999999999989</c:v>
                </c:pt>
                <c:pt idx="4">
                  <c:v>26.466999999999931</c:v>
                </c:pt>
                <c:pt idx="5">
                  <c:v>24.68099999999999</c:v>
                </c:pt>
                <c:pt idx="6">
                  <c:v>30.421000000000014</c:v>
                </c:pt>
                <c:pt idx="7">
                  <c:v>32.759999999999991</c:v>
                </c:pt>
                <c:pt idx="8">
                  <c:v>28.337000000000028</c:v>
                </c:pt>
                <c:pt idx="9">
                  <c:v>29.485000000000017</c:v>
                </c:pt>
                <c:pt idx="10">
                  <c:v>30.342999999999947</c:v>
                </c:pt>
                <c:pt idx="11">
                  <c:v>30.047000000000001</c:v>
                </c:pt>
                <c:pt idx="12">
                  <c:v>30.439999999999948</c:v>
                </c:pt>
                <c:pt idx="13">
                  <c:v>31.33799999999998</c:v>
                </c:pt>
                <c:pt idx="14">
                  <c:v>32.022999999999996</c:v>
                </c:pt>
                <c:pt idx="15">
                  <c:v>32.316000000000066</c:v>
                </c:pt>
                <c:pt idx="16">
                  <c:v>32.575000000000017</c:v>
                </c:pt>
                <c:pt idx="17">
                  <c:v>32.765999999999956</c:v>
                </c:pt>
                <c:pt idx="18">
                  <c:v>32.993000000000016</c:v>
                </c:pt>
                <c:pt idx="19">
                  <c:v>33.204000000000086</c:v>
                </c:pt>
                <c:pt idx="20">
                  <c:v>33.453999999999986</c:v>
                </c:pt>
                <c:pt idx="21">
                  <c:v>33.711000000000062</c:v>
                </c:pt>
                <c:pt idx="22">
                  <c:v>33.975999999999999</c:v>
                </c:pt>
                <c:pt idx="23">
                  <c:v>34.246999999999986</c:v>
                </c:pt>
                <c:pt idx="24" formatCode="#,##0.00">
                  <c:v>34.522000000000034</c:v>
                </c:pt>
                <c:pt idx="25">
                  <c:v>34.800999999999966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52.019999999999804</c:v>
                </c:pt>
                <c:pt idx="1">
                  <c:v>52.957999999999949</c:v>
                </c:pt>
                <c:pt idx="2">
                  <c:v>54.517000000000067</c:v>
                </c:pt>
                <c:pt idx="3">
                  <c:v>54.107999999999954</c:v>
                </c:pt>
                <c:pt idx="4">
                  <c:v>55.940000000000019</c:v>
                </c:pt>
                <c:pt idx="5">
                  <c:v>54.341999999999928</c:v>
                </c:pt>
                <c:pt idx="6">
                  <c:v>57.259000000000015</c:v>
                </c:pt>
                <c:pt idx="7">
                  <c:v>55.089000000000233</c:v>
                </c:pt>
                <c:pt idx="8">
                  <c:v>55.812000000000012</c:v>
                </c:pt>
                <c:pt idx="9">
                  <c:v>58.845999999999975</c:v>
                </c:pt>
                <c:pt idx="10">
                  <c:v>60.471999999999937</c:v>
                </c:pt>
                <c:pt idx="11">
                  <c:v>60.596999999999994</c:v>
                </c:pt>
                <c:pt idx="12">
                  <c:v>60.623999999999974</c:v>
                </c:pt>
                <c:pt idx="13">
                  <c:v>60.662000000000134</c:v>
                </c:pt>
                <c:pt idx="14">
                  <c:v>60.760000000000026</c:v>
                </c:pt>
                <c:pt idx="15">
                  <c:v>60.892999999999972</c:v>
                </c:pt>
                <c:pt idx="16">
                  <c:v>60.977000000000096</c:v>
                </c:pt>
                <c:pt idx="17">
                  <c:v>61.044999999999945</c:v>
                </c:pt>
                <c:pt idx="18">
                  <c:v>61.104000000000028</c:v>
                </c:pt>
                <c:pt idx="19">
                  <c:v>61.161999999999992</c:v>
                </c:pt>
                <c:pt idx="20">
                  <c:v>61.231000000000009</c:v>
                </c:pt>
                <c:pt idx="21">
                  <c:v>61.304000000000045</c:v>
                </c:pt>
                <c:pt idx="22">
                  <c:v>61.375999999999905</c:v>
                </c:pt>
                <c:pt idx="23">
                  <c:v>61.474999999999902</c:v>
                </c:pt>
                <c:pt idx="24" formatCode="#,##0.00">
                  <c:v>61.571999999999989</c:v>
                </c:pt>
                <c:pt idx="25">
                  <c:v>61.669000000000047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11.395999999999981</c:v>
                </c:pt>
                <c:pt idx="1">
                  <c:v>12.329000000000004</c:v>
                </c:pt>
                <c:pt idx="2">
                  <c:v>13.904999999999999</c:v>
                </c:pt>
                <c:pt idx="3">
                  <c:v>13.209999999999948</c:v>
                </c:pt>
                <c:pt idx="4">
                  <c:v>13.937999999999978</c:v>
                </c:pt>
                <c:pt idx="5">
                  <c:v>14.136000000000021</c:v>
                </c:pt>
                <c:pt idx="6">
                  <c:v>16.333999999999993</c:v>
                </c:pt>
                <c:pt idx="7">
                  <c:v>15.858999999999972</c:v>
                </c:pt>
                <c:pt idx="8">
                  <c:v>14.739999999999984</c:v>
                </c:pt>
                <c:pt idx="9">
                  <c:v>15.527999999999928</c:v>
                </c:pt>
                <c:pt idx="10">
                  <c:v>14.162999999999988</c:v>
                </c:pt>
                <c:pt idx="11">
                  <c:v>14.63000000000001</c:v>
                </c:pt>
                <c:pt idx="12">
                  <c:v>14.57199999999993</c:v>
                </c:pt>
                <c:pt idx="13">
                  <c:v>14.594000000000035</c:v>
                </c:pt>
                <c:pt idx="14">
                  <c:v>14.648000000000019</c:v>
                </c:pt>
                <c:pt idx="15">
                  <c:v>14.678999999999959</c:v>
                </c:pt>
                <c:pt idx="16">
                  <c:v>14.699999999999962</c:v>
                </c:pt>
                <c:pt idx="17">
                  <c:v>14.720999999999975</c:v>
                </c:pt>
                <c:pt idx="18">
                  <c:v>14.739000000000017</c:v>
                </c:pt>
                <c:pt idx="19">
                  <c:v>14.758000000000012</c:v>
                </c:pt>
                <c:pt idx="20">
                  <c:v>14.779999999999989</c:v>
                </c:pt>
                <c:pt idx="21">
                  <c:v>14.798000000000012</c:v>
                </c:pt>
                <c:pt idx="22">
                  <c:v>14.816999999999979</c:v>
                </c:pt>
                <c:pt idx="23">
                  <c:v>14.834999999999978</c:v>
                </c:pt>
                <c:pt idx="24" formatCode="#,##0.00">
                  <c:v>14.852000000000006</c:v>
                </c:pt>
                <c:pt idx="25">
                  <c:v>14.868999999999982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22.002000000000056</c:v>
                </c:pt>
                <c:pt idx="1">
                  <c:v>25.182000000000023</c:v>
                </c:pt>
                <c:pt idx="2">
                  <c:v>25.316000000000056</c:v>
                </c:pt>
                <c:pt idx="3">
                  <c:v>25.774999999999974</c:v>
                </c:pt>
                <c:pt idx="4">
                  <c:v>25.520000000000064</c:v>
                </c:pt>
                <c:pt idx="5">
                  <c:v>26.058000000000007</c:v>
                </c:pt>
                <c:pt idx="6">
                  <c:v>25.513000000000048</c:v>
                </c:pt>
                <c:pt idx="7">
                  <c:v>25.259999999999955</c:v>
                </c:pt>
                <c:pt idx="8">
                  <c:v>27.618999999999982</c:v>
                </c:pt>
                <c:pt idx="9">
                  <c:v>29.887000000000032</c:v>
                </c:pt>
                <c:pt idx="10">
                  <c:v>27.445999999999952</c:v>
                </c:pt>
                <c:pt idx="11">
                  <c:v>26.00400000000004</c:v>
                </c:pt>
                <c:pt idx="12">
                  <c:v>26.753999999999998</c:v>
                </c:pt>
                <c:pt idx="13">
                  <c:v>27.660999999999962</c:v>
                </c:pt>
                <c:pt idx="14">
                  <c:v>28.561</c:v>
                </c:pt>
                <c:pt idx="15">
                  <c:v>29.251999999999953</c:v>
                </c:pt>
                <c:pt idx="16">
                  <c:v>29.855000000000022</c:v>
                </c:pt>
                <c:pt idx="17">
                  <c:v>30.404000000000021</c:v>
                </c:pt>
                <c:pt idx="18">
                  <c:v>30.922999999999931</c:v>
                </c:pt>
                <c:pt idx="19">
                  <c:v>31.420000000000016</c:v>
                </c:pt>
                <c:pt idx="20">
                  <c:v>31.909000000000017</c:v>
                </c:pt>
                <c:pt idx="21">
                  <c:v>32.379999999999981</c:v>
                </c:pt>
                <c:pt idx="22">
                  <c:v>32.83400000000001</c:v>
                </c:pt>
                <c:pt idx="23">
                  <c:v>33.273000000000032</c:v>
                </c:pt>
                <c:pt idx="24" formatCode="#,##0.00">
                  <c:v>33.695000000000036</c:v>
                </c:pt>
                <c:pt idx="25">
                  <c:v>34.102999999999945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6.2280000000000006</c:v>
                </c:pt>
                <c:pt idx="1">
                  <c:v>6.153999999999999</c:v>
                </c:pt>
                <c:pt idx="2">
                  <c:v>9.4329999999999945</c:v>
                </c:pt>
                <c:pt idx="3">
                  <c:v>8.1789999999999949</c:v>
                </c:pt>
                <c:pt idx="4">
                  <c:v>7.7709999999999964</c:v>
                </c:pt>
                <c:pt idx="5">
                  <c:v>8.6529999999999863</c:v>
                </c:pt>
                <c:pt idx="6">
                  <c:v>7.6690000000000031</c:v>
                </c:pt>
                <c:pt idx="7">
                  <c:v>7.5299999999999958</c:v>
                </c:pt>
                <c:pt idx="8">
                  <c:v>7.78399999999999</c:v>
                </c:pt>
                <c:pt idx="9">
                  <c:v>7.1420000000000083</c:v>
                </c:pt>
                <c:pt idx="10">
                  <c:v>7.5</c:v>
                </c:pt>
                <c:pt idx="11">
                  <c:v>7.4409999999999945</c:v>
                </c:pt>
                <c:pt idx="12">
                  <c:v>7.4269999999999978</c:v>
                </c:pt>
                <c:pt idx="13">
                  <c:v>7.4089999999999936</c:v>
                </c:pt>
                <c:pt idx="14">
                  <c:v>7.4000000000000066</c:v>
                </c:pt>
                <c:pt idx="15">
                  <c:v>7.40099999999999</c:v>
                </c:pt>
                <c:pt idx="16">
                  <c:v>7.3980000000000175</c:v>
                </c:pt>
                <c:pt idx="17">
                  <c:v>7.3939999999999815</c:v>
                </c:pt>
                <c:pt idx="18">
                  <c:v>7.3910000000000027</c:v>
                </c:pt>
                <c:pt idx="19">
                  <c:v>7.3869999999999978</c:v>
                </c:pt>
                <c:pt idx="20">
                  <c:v>7.3810000000000109</c:v>
                </c:pt>
                <c:pt idx="21">
                  <c:v>7.3759999999999977</c:v>
                </c:pt>
                <c:pt idx="22">
                  <c:v>7.3719999999999803</c:v>
                </c:pt>
                <c:pt idx="23">
                  <c:v>7.3670000000000053</c:v>
                </c:pt>
                <c:pt idx="24" formatCode="#,##0.00">
                  <c:v>7.3639999999999963</c:v>
                </c:pt>
                <c:pt idx="25">
                  <c:v>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10.751999999999962</c:v>
                </c:pt>
                <c:pt idx="1">
                  <c:v>11.285999999999994</c:v>
                </c:pt>
                <c:pt idx="2">
                  <c:v>10.640000000000027</c:v>
                </c:pt>
                <c:pt idx="3">
                  <c:v>12.303000000000004</c:v>
                </c:pt>
                <c:pt idx="4">
                  <c:v>11.888999999999999</c:v>
                </c:pt>
                <c:pt idx="5">
                  <c:v>14.014999999999999</c:v>
                </c:pt>
                <c:pt idx="6">
                  <c:v>16.821999999999999</c:v>
                </c:pt>
                <c:pt idx="7">
                  <c:v>14.60199999999999</c:v>
                </c:pt>
                <c:pt idx="8">
                  <c:v>13.943000000000012</c:v>
                </c:pt>
                <c:pt idx="9">
                  <c:v>14.655000000000015</c:v>
                </c:pt>
                <c:pt idx="10">
                  <c:v>14.929000000000009</c:v>
                </c:pt>
                <c:pt idx="11">
                  <c:v>15.325999999999961</c:v>
                </c:pt>
                <c:pt idx="12">
                  <c:v>15.476999999999983</c:v>
                </c:pt>
                <c:pt idx="13">
                  <c:v>15.779000000000009</c:v>
                </c:pt>
                <c:pt idx="14">
                  <c:v>16.017000000000024</c:v>
                </c:pt>
                <c:pt idx="15">
                  <c:v>16.213000000000001</c:v>
                </c:pt>
                <c:pt idx="16">
                  <c:v>16.397000000000048</c:v>
                </c:pt>
                <c:pt idx="17">
                  <c:v>16.557999999999943</c:v>
                </c:pt>
                <c:pt idx="18">
                  <c:v>16.710999999999977</c:v>
                </c:pt>
                <c:pt idx="19">
                  <c:v>16.864000000000004</c:v>
                </c:pt>
                <c:pt idx="20">
                  <c:v>17.024000000000029</c:v>
                </c:pt>
                <c:pt idx="21">
                  <c:v>17.181999999999981</c:v>
                </c:pt>
                <c:pt idx="22">
                  <c:v>17.335999999999991</c:v>
                </c:pt>
                <c:pt idx="23">
                  <c:v>17.484999999999992</c:v>
                </c:pt>
                <c:pt idx="24" formatCode="#,##0.00">
                  <c:v>17.626000000000005</c:v>
                </c:pt>
                <c:pt idx="25">
                  <c:v>17.760000000000026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7.0560000000000169</c:v>
                </c:pt>
                <c:pt idx="1">
                  <c:v>6.0019999999999909</c:v>
                </c:pt>
                <c:pt idx="2">
                  <c:v>6.1520000000000001</c:v>
                </c:pt>
                <c:pt idx="3">
                  <c:v>6.2340000000000115</c:v>
                </c:pt>
                <c:pt idx="4">
                  <c:v>6.0399999999999965</c:v>
                </c:pt>
                <c:pt idx="5">
                  <c:v>5.826000000000005</c:v>
                </c:pt>
                <c:pt idx="6">
                  <c:v>5.2610000000000028</c:v>
                </c:pt>
                <c:pt idx="7">
                  <c:v>5.2409999999999952</c:v>
                </c:pt>
                <c:pt idx="8">
                  <c:v>5.1169999999999973</c:v>
                </c:pt>
                <c:pt idx="9">
                  <c:v>5.3669999999999991</c:v>
                </c:pt>
                <c:pt idx="10">
                  <c:v>5.4060000000000006</c:v>
                </c:pt>
                <c:pt idx="11">
                  <c:v>5.4619999999999882</c:v>
                </c:pt>
                <c:pt idx="12">
                  <c:v>5.4170000000000069</c:v>
                </c:pt>
                <c:pt idx="13">
                  <c:v>5.3630000000000084</c:v>
                </c:pt>
                <c:pt idx="14">
                  <c:v>5.3049999999999944</c:v>
                </c:pt>
                <c:pt idx="15">
                  <c:v>5.2609999999999948</c:v>
                </c:pt>
                <c:pt idx="16">
                  <c:v>5.2220000000000049</c:v>
                </c:pt>
                <c:pt idx="17">
                  <c:v>5.1830000000000043</c:v>
                </c:pt>
                <c:pt idx="18">
                  <c:v>5.1439999999999992</c:v>
                </c:pt>
                <c:pt idx="19">
                  <c:v>5.1039999999999957</c:v>
                </c:pt>
                <c:pt idx="20">
                  <c:v>5.0649999999999924</c:v>
                </c:pt>
                <c:pt idx="21">
                  <c:v>5.0240000000000027</c:v>
                </c:pt>
                <c:pt idx="22">
                  <c:v>4.9830000000000014</c:v>
                </c:pt>
                <c:pt idx="23">
                  <c:v>4.9420000000000082</c:v>
                </c:pt>
                <c:pt idx="24" formatCode="#,##0.00">
                  <c:v>4.9019999999999992</c:v>
                </c:pt>
                <c:pt idx="25">
                  <c:v>4.8610000000000078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4.6239999999999997</c:v>
                </c:pt>
                <c:pt idx="1">
                  <c:v>5.4490000000000132</c:v>
                </c:pt>
                <c:pt idx="2">
                  <c:v>6.1170000000000124</c:v>
                </c:pt>
                <c:pt idx="3">
                  <c:v>6.0680000000000049</c:v>
                </c:pt>
                <c:pt idx="4">
                  <c:v>6.1170000000000053</c:v>
                </c:pt>
                <c:pt idx="5">
                  <c:v>6.9620000000000051</c:v>
                </c:pt>
                <c:pt idx="6">
                  <c:v>7.4090000000000025</c:v>
                </c:pt>
                <c:pt idx="7">
                  <c:v>6.770999999999983</c:v>
                </c:pt>
                <c:pt idx="8">
                  <c:v>5.9030000000000102</c:v>
                </c:pt>
                <c:pt idx="9">
                  <c:v>6.750000000000008</c:v>
                </c:pt>
                <c:pt idx="10">
                  <c:v>8.1190000000000033</c:v>
                </c:pt>
                <c:pt idx="11">
                  <c:v>8.0719999999999938</c:v>
                </c:pt>
                <c:pt idx="12">
                  <c:v>8.0109999999999975</c:v>
                </c:pt>
                <c:pt idx="13">
                  <c:v>8.0019999999999971</c:v>
                </c:pt>
                <c:pt idx="14">
                  <c:v>8.054000000000002</c:v>
                </c:pt>
                <c:pt idx="15">
                  <c:v>8.1099999999999923</c:v>
                </c:pt>
                <c:pt idx="16">
                  <c:v>8.1879999999999971</c:v>
                </c:pt>
                <c:pt idx="17">
                  <c:v>8.277000000000017</c:v>
                </c:pt>
                <c:pt idx="18">
                  <c:v>8.3720000000000088</c:v>
                </c:pt>
                <c:pt idx="19">
                  <c:v>8.4689999999999834</c:v>
                </c:pt>
                <c:pt idx="20">
                  <c:v>8.5680000000000085</c:v>
                </c:pt>
                <c:pt idx="21">
                  <c:v>8.6679999999999851</c:v>
                </c:pt>
                <c:pt idx="22">
                  <c:v>8.7680000000000007</c:v>
                </c:pt>
                <c:pt idx="23">
                  <c:v>8.8670000000000151</c:v>
                </c:pt>
                <c:pt idx="24" formatCode="#,##0.00">
                  <c:v>8.9660000000000135</c:v>
                </c:pt>
                <c:pt idx="25">
                  <c:v>9.06299999999999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39.704999999999885</c:v>
                </c:pt>
                <c:pt idx="1">
                  <c:v>40.039999999999992</c:v>
                </c:pt>
                <c:pt idx="2">
                  <c:v>43.492000000000061</c:v>
                </c:pt>
                <c:pt idx="3">
                  <c:v>45.232999999999976</c:v>
                </c:pt>
                <c:pt idx="4">
                  <c:v>47.728999999999992</c:v>
                </c:pt>
                <c:pt idx="5">
                  <c:v>48.213000000000079</c:v>
                </c:pt>
                <c:pt idx="6">
                  <c:v>50.40099999999984</c:v>
                </c:pt>
                <c:pt idx="7">
                  <c:v>44.520999999999923</c:v>
                </c:pt>
                <c:pt idx="8">
                  <c:v>46.860999999999969</c:v>
                </c:pt>
                <c:pt idx="9">
                  <c:v>51.161999999999914</c:v>
                </c:pt>
                <c:pt idx="10">
                  <c:v>47.350000000000044</c:v>
                </c:pt>
                <c:pt idx="11">
                  <c:v>48.42199999999999</c:v>
                </c:pt>
                <c:pt idx="12">
                  <c:v>48.844999999999949</c:v>
                </c:pt>
                <c:pt idx="13">
                  <c:v>49.322000000000067</c:v>
                </c:pt>
                <c:pt idx="14">
                  <c:v>49.813000000000031</c:v>
                </c:pt>
                <c:pt idx="15">
                  <c:v>50.217999999999947</c:v>
                </c:pt>
                <c:pt idx="16">
                  <c:v>50.595999999999961</c:v>
                </c:pt>
                <c:pt idx="17">
                  <c:v>50.989000000000026</c:v>
                </c:pt>
                <c:pt idx="18">
                  <c:v>51.39400000000002</c:v>
                </c:pt>
                <c:pt idx="19">
                  <c:v>51.81400000000005</c:v>
                </c:pt>
                <c:pt idx="20">
                  <c:v>52.252000000000002</c:v>
                </c:pt>
                <c:pt idx="21">
                  <c:v>52.682000000000087</c:v>
                </c:pt>
                <c:pt idx="22">
                  <c:v>53.113000000000021</c:v>
                </c:pt>
                <c:pt idx="23">
                  <c:v>53.544999999999938</c:v>
                </c:pt>
                <c:pt idx="24" formatCode="#,##0.00">
                  <c:v>53.97600000000007</c:v>
                </c:pt>
                <c:pt idx="25">
                  <c:v>54.408000000000058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22.306999999999988</c:v>
                </c:pt>
                <c:pt idx="1">
                  <c:v>24.235999999999919</c:v>
                </c:pt>
                <c:pt idx="2">
                  <c:v>25.749999999999996</c:v>
                </c:pt>
                <c:pt idx="3">
                  <c:v>25.75</c:v>
                </c:pt>
                <c:pt idx="4">
                  <c:v>29.294999999999977</c:v>
                </c:pt>
                <c:pt idx="5">
                  <c:v>25.448999999999916</c:v>
                </c:pt>
                <c:pt idx="6">
                  <c:v>33.204999999999934</c:v>
                </c:pt>
                <c:pt idx="7">
                  <c:v>28.830999999999968</c:v>
                </c:pt>
                <c:pt idx="8">
                  <c:v>28.404000000000057</c:v>
                </c:pt>
                <c:pt idx="9">
                  <c:v>32.475000000000065</c:v>
                </c:pt>
                <c:pt idx="10">
                  <c:v>28.010999999999992</c:v>
                </c:pt>
                <c:pt idx="11">
                  <c:v>28.359000000000009</c:v>
                </c:pt>
                <c:pt idx="12">
                  <c:v>28.870999999999995</c:v>
                </c:pt>
                <c:pt idx="13">
                  <c:v>29.027999999999917</c:v>
                </c:pt>
                <c:pt idx="14">
                  <c:v>29.363000000000049</c:v>
                </c:pt>
                <c:pt idx="15">
                  <c:v>29.658000000000008</c:v>
                </c:pt>
                <c:pt idx="16">
                  <c:v>29.979000000000063</c:v>
                </c:pt>
                <c:pt idx="17">
                  <c:v>30.29900000000001</c:v>
                </c:pt>
                <c:pt idx="18">
                  <c:v>30.619000000000014</c:v>
                </c:pt>
                <c:pt idx="19">
                  <c:v>30.940999999999992</c:v>
                </c:pt>
                <c:pt idx="20">
                  <c:v>31.271000000000004</c:v>
                </c:pt>
                <c:pt idx="21">
                  <c:v>31.596000000000014</c:v>
                </c:pt>
                <c:pt idx="22">
                  <c:v>31.924000000000017</c:v>
                </c:pt>
                <c:pt idx="23">
                  <c:v>32.254999999999939</c:v>
                </c:pt>
                <c:pt idx="24" formatCode="#,##0.00">
                  <c:v>32.587999999999965</c:v>
                </c:pt>
                <c:pt idx="25">
                  <c:v>32.924000000000007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8.710000000000008</c:v>
                </c:pt>
                <c:pt idx="1">
                  <c:v>10.749999999999986</c:v>
                </c:pt>
                <c:pt idx="2">
                  <c:v>10.751999999999994</c:v>
                </c:pt>
                <c:pt idx="3">
                  <c:v>10.862999999999992</c:v>
                </c:pt>
                <c:pt idx="4">
                  <c:v>10.672999999999989</c:v>
                </c:pt>
                <c:pt idx="5">
                  <c:v>11.078000000000033</c:v>
                </c:pt>
                <c:pt idx="6">
                  <c:v>9.1080000000000165</c:v>
                </c:pt>
                <c:pt idx="7">
                  <c:v>10.748999999999979</c:v>
                </c:pt>
                <c:pt idx="8">
                  <c:v>10.239999999999984</c:v>
                </c:pt>
                <c:pt idx="9">
                  <c:v>9.7299999999999862</c:v>
                </c:pt>
                <c:pt idx="10">
                  <c:v>9.7139999999999862</c:v>
                </c:pt>
                <c:pt idx="11">
                  <c:v>9.8750000000000053</c:v>
                </c:pt>
                <c:pt idx="12">
                  <c:v>9.8600000000000225</c:v>
                </c:pt>
                <c:pt idx="13">
                  <c:v>9.963000000000001</c:v>
                </c:pt>
                <c:pt idx="14">
                  <c:v>10.082000000000015</c:v>
                </c:pt>
                <c:pt idx="15">
                  <c:v>10.142999999999976</c:v>
                </c:pt>
                <c:pt idx="16">
                  <c:v>10.224000000000004</c:v>
                </c:pt>
                <c:pt idx="17">
                  <c:v>10.305000000000023</c:v>
                </c:pt>
                <c:pt idx="18">
                  <c:v>10.372</c:v>
                </c:pt>
                <c:pt idx="19">
                  <c:v>10.432999999999993</c:v>
                </c:pt>
                <c:pt idx="20">
                  <c:v>10.502999999999998</c:v>
                </c:pt>
                <c:pt idx="21">
                  <c:v>10.577999999999987</c:v>
                </c:pt>
                <c:pt idx="22">
                  <c:v>10.656000000000002</c:v>
                </c:pt>
                <c:pt idx="23">
                  <c:v>10.734</c:v>
                </c:pt>
                <c:pt idx="24" formatCode="#,##0.00">
                  <c:v>10.811000000000003</c:v>
                </c:pt>
                <c:pt idx="25">
                  <c:v>10.88699999999999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9.9130000000000233</c:v>
                </c:pt>
                <c:pt idx="1">
                  <c:v>9.961999999999982</c:v>
                </c:pt>
                <c:pt idx="2">
                  <c:v>10.962999999999992</c:v>
                </c:pt>
                <c:pt idx="3">
                  <c:v>11.929000000000013</c:v>
                </c:pt>
                <c:pt idx="4">
                  <c:v>11.414</c:v>
                </c:pt>
                <c:pt idx="5">
                  <c:v>13.51199999999997</c:v>
                </c:pt>
                <c:pt idx="6">
                  <c:v>11.675999999999966</c:v>
                </c:pt>
                <c:pt idx="7">
                  <c:v>12.150999999999993</c:v>
                </c:pt>
                <c:pt idx="8">
                  <c:v>10.198000000000004</c:v>
                </c:pt>
                <c:pt idx="9">
                  <c:v>12.86500000000003</c:v>
                </c:pt>
                <c:pt idx="10">
                  <c:v>12.273999999999999</c:v>
                </c:pt>
                <c:pt idx="11">
                  <c:v>11.859000000000016</c:v>
                </c:pt>
                <c:pt idx="12">
                  <c:v>11.601999999999984</c:v>
                </c:pt>
                <c:pt idx="13">
                  <c:v>11.586000000000011</c:v>
                </c:pt>
                <c:pt idx="14">
                  <c:v>11.587000000000032</c:v>
                </c:pt>
                <c:pt idx="15">
                  <c:v>11.559000000000008</c:v>
                </c:pt>
                <c:pt idx="16">
                  <c:v>11.525000000000009</c:v>
                </c:pt>
                <c:pt idx="17">
                  <c:v>11.494</c:v>
                </c:pt>
                <c:pt idx="18">
                  <c:v>11.466000000000024</c:v>
                </c:pt>
                <c:pt idx="19">
                  <c:v>11.442999999999982</c:v>
                </c:pt>
                <c:pt idx="20">
                  <c:v>11.428000000000003</c:v>
                </c:pt>
                <c:pt idx="21">
                  <c:v>11.415999999999974</c:v>
                </c:pt>
                <c:pt idx="22">
                  <c:v>11.40800000000001</c:v>
                </c:pt>
                <c:pt idx="23">
                  <c:v>11.401999999999987</c:v>
                </c:pt>
                <c:pt idx="24" formatCode="#,##0.00">
                  <c:v>11.398</c:v>
                </c:pt>
                <c:pt idx="25">
                  <c:v>11.396999999999982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18.434999999999967</c:v>
                </c:pt>
                <c:pt idx="1">
                  <c:v>16.951000000000029</c:v>
                </c:pt>
                <c:pt idx="2">
                  <c:v>16.422000000000025</c:v>
                </c:pt>
                <c:pt idx="3">
                  <c:v>15.775999999999994</c:v>
                </c:pt>
                <c:pt idx="4">
                  <c:v>16.081999999999997</c:v>
                </c:pt>
                <c:pt idx="5">
                  <c:v>14.679999999999994</c:v>
                </c:pt>
                <c:pt idx="6">
                  <c:v>14.766000000000036</c:v>
                </c:pt>
                <c:pt idx="7">
                  <c:v>15.249000000000001</c:v>
                </c:pt>
                <c:pt idx="8">
                  <c:v>14.258000000000022</c:v>
                </c:pt>
                <c:pt idx="9">
                  <c:v>14.621000000000027</c:v>
                </c:pt>
                <c:pt idx="10">
                  <c:v>15.011999999999983</c:v>
                </c:pt>
                <c:pt idx="11">
                  <c:v>15.190000000000007</c:v>
                </c:pt>
                <c:pt idx="12">
                  <c:v>15.42299999999997</c:v>
                </c:pt>
                <c:pt idx="13">
                  <c:v>15.502000000000029</c:v>
                </c:pt>
                <c:pt idx="14">
                  <c:v>15.624999999999934</c:v>
                </c:pt>
                <c:pt idx="15">
                  <c:v>15.63</c:v>
                </c:pt>
                <c:pt idx="16">
                  <c:v>15.62000000000001</c:v>
                </c:pt>
                <c:pt idx="17">
                  <c:v>15.609999999999975</c:v>
                </c:pt>
                <c:pt idx="18">
                  <c:v>15.599000000000032</c:v>
                </c:pt>
                <c:pt idx="19">
                  <c:v>15.587999999999957</c:v>
                </c:pt>
                <c:pt idx="20">
                  <c:v>15.577000000000039</c:v>
                </c:pt>
                <c:pt idx="21">
                  <c:v>15.558000000000012</c:v>
                </c:pt>
                <c:pt idx="22">
                  <c:v>15.53799999999997</c:v>
                </c:pt>
                <c:pt idx="23">
                  <c:v>15.518000000000011</c:v>
                </c:pt>
                <c:pt idx="24" formatCode="#,##0.00">
                  <c:v>15.497999999999964</c:v>
                </c:pt>
                <c:pt idx="25">
                  <c:v>15.479000000000022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50.36000000000012</c:v>
                </c:pt>
                <c:pt idx="1">
                  <c:v>50.806999999999952</c:v>
                </c:pt>
                <c:pt idx="2">
                  <c:v>51.379999999999939</c:v>
                </c:pt>
                <c:pt idx="3">
                  <c:v>54.345999999999997</c:v>
                </c:pt>
                <c:pt idx="4">
                  <c:v>55.745000000000054</c:v>
                </c:pt>
                <c:pt idx="5">
                  <c:v>61.744999999999905</c:v>
                </c:pt>
                <c:pt idx="6">
                  <c:v>62.204000000000008</c:v>
                </c:pt>
                <c:pt idx="7">
                  <c:v>61.265000000000001</c:v>
                </c:pt>
                <c:pt idx="8">
                  <c:v>61.89500000000006</c:v>
                </c:pt>
                <c:pt idx="9">
                  <c:v>62.912999999999883</c:v>
                </c:pt>
                <c:pt idx="10">
                  <c:v>60.107999999999947</c:v>
                </c:pt>
                <c:pt idx="11">
                  <c:v>59.592999999999869</c:v>
                </c:pt>
                <c:pt idx="12">
                  <c:v>59.172000000000104</c:v>
                </c:pt>
                <c:pt idx="13">
                  <c:v>59.194000000000024</c:v>
                </c:pt>
                <c:pt idx="14">
                  <c:v>59.350000000000065</c:v>
                </c:pt>
                <c:pt idx="15">
                  <c:v>59.625999999999891</c:v>
                </c:pt>
                <c:pt idx="16">
                  <c:v>59.779000000000089</c:v>
                </c:pt>
                <c:pt idx="17">
                  <c:v>59.93200000000008</c:v>
                </c:pt>
                <c:pt idx="18">
                  <c:v>60.09100000000015</c:v>
                </c:pt>
                <c:pt idx="19">
                  <c:v>60.270000000000074</c:v>
                </c:pt>
                <c:pt idx="20">
                  <c:v>60.511999999999944</c:v>
                </c:pt>
                <c:pt idx="21">
                  <c:v>60.750999999999912</c:v>
                </c:pt>
                <c:pt idx="22">
                  <c:v>60.984999999999964</c:v>
                </c:pt>
                <c:pt idx="23">
                  <c:v>61.21900000000003</c:v>
                </c:pt>
                <c:pt idx="24" formatCode="#,##0.00">
                  <c:v>61.454999999999934</c:v>
                </c:pt>
                <c:pt idx="25">
                  <c:v>61.691000000000024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44.557000000000031</c:v>
                </c:pt>
                <c:pt idx="1">
                  <c:v>44.060000000000045</c:v>
                </c:pt>
                <c:pt idx="2">
                  <c:v>44.607000000000113</c:v>
                </c:pt>
                <c:pt idx="3">
                  <c:v>45.297000000000047</c:v>
                </c:pt>
                <c:pt idx="4">
                  <c:v>43.366999999999933</c:v>
                </c:pt>
                <c:pt idx="5">
                  <c:v>46.101999999999975</c:v>
                </c:pt>
                <c:pt idx="6">
                  <c:v>47.230999999999995</c:v>
                </c:pt>
                <c:pt idx="7">
                  <c:v>47.234000000000094</c:v>
                </c:pt>
                <c:pt idx="8">
                  <c:v>45.092000000000048</c:v>
                </c:pt>
                <c:pt idx="9">
                  <c:v>48.823000000000128</c:v>
                </c:pt>
                <c:pt idx="10">
                  <c:v>48.452000000000091</c:v>
                </c:pt>
                <c:pt idx="11">
                  <c:v>49.006999999999834</c:v>
                </c:pt>
                <c:pt idx="12">
                  <c:v>49.390000000000008</c:v>
                </c:pt>
                <c:pt idx="13">
                  <c:v>49.664999999999935</c:v>
                </c:pt>
                <c:pt idx="14">
                  <c:v>50.037000000000027</c:v>
                </c:pt>
                <c:pt idx="15">
                  <c:v>50.259000000000015</c:v>
                </c:pt>
                <c:pt idx="16">
                  <c:v>50.381999999999991</c:v>
                </c:pt>
                <c:pt idx="17">
                  <c:v>50.473000000000027</c:v>
                </c:pt>
                <c:pt idx="18">
                  <c:v>50.548999999999964</c:v>
                </c:pt>
                <c:pt idx="19">
                  <c:v>50.620000000000068</c:v>
                </c:pt>
                <c:pt idx="20">
                  <c:v>50.683999999999926</c:v>
                </c:pt>
                <c:pt idx="21">
                  <c:v>50.741000000000078</c:v>
                </c:pt>
                <c:pt idx="22">
                  <c:v>50.791999999999987</c:v>
                </c:pt>
                <c:pt idx="23">
                  <c:v>50.842999999999968</c:v>
                </c:pt>
                <c:pt idx="24" formatCode="#,##0.00">
                  <c:v>50.895999999999965</c:v>
                </c:pt>
                <c:pt idx="25">
                  <c:v>50.950000000000017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6.1140000000000114</c:v>
                </c:pt>
                <c:pt idx="1">
                  <c:v>6.7519999999999829</c:v>
                </c:pt>
                <c:pt idx="2">
                  <c:v>6.7820000000000036</c:v>
                </c:pt>
                <c:pt idx="3">
                  <c:v>4.8590000000000018</c:v>
                </c:pt>
                <c:pt idx="4">
                  <c:v>7.1109999999999971</c:v>
                </c:pt>
                <c:pt idx="5">
                  <c:v>5.8910000000000018</c:v>
                </c:pt>
                <c:pt idx="6">
                  <c:v>6.3260000000000023</c:v>
                </c:pt>
                <c:pt idx="7">
                  <c:v>7.4520000000000097</c:v>
                </c:pt>
                <c:pt idx="8">
                  <c:v>7.0299999999999976</c:v>
                </c:pt>
                <c:pt idx="9">
                  <c:v>7.7709999999999901</c:v>
                </c:pt>
                <c:pt idx="10">
                  <c:v>6.714000000000004</c:v>
                </c:pt>
                <c:pt idx="11">
                  <c:v>6.6630000000000003</c:v>
                </c:pt>
                <c:pt idx="12">
                  <c:v>6.6450000000000049</c:v>
                </c:pt>
                <c:pt idx="13">
                  <c:v>6.7259999999999991</c:v>
                </c:pt>
                <c:pt idx="14">
                  <c:v>6.884000000000003</c:v>
                </c:pt>
                <c:pt idx="15">
                  <c:v>6.9669999999999952</c:v>
                </c:pt>
                <c:pt idx="16">
                  <c:v>7.0349999999999984</c:v>
                </c:pt>
                <c:pt idx="17">
                  <c:v>7.0879999999999992</c:v>
                </c:pt>
                <c:pt idx="18">
                  <c:v>7.1329999999999885</c:v>
                </c:pt>
                <c:pt idx="19">
                  <c:v>7.1749999999999963</c:v>
                </c:pt>
                <c:pt idx="20">
                  <c:v>7.2190000000000039</c:v>
                </c:pt>
                <c:pt idx="21">
                  <c:v>7.2600000000000016</c:v>
                </c:pt>
                <c:pt idx="22">
                  <c:v>7.2999999999999936</c:v>
                </c:pt>
                <c:pt idx="23">
                  <c:v>7.3400000000000034</c:v>
                </c:pt>
                <c:pt idx="24">
                  <c:v>7.379999999999999</c:v>
                </c:pt>
                <c:pt idx="25">
                  <c:v>7.4189999999999907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26.389000000000017</c:v>
                </c:pt>
                <c:pt idx="1">
                  <c:v>27.130999999999972</c:v>
                </c:pt>
                <c:pt idx="2">
                  <c:v>27.870999999999956</c:v>
                </c:pt>
                <c:pt idx="3">
                  <c:v>25.550000000000036</c:v>
                </c:pt>
                <c:pt idx="4">
                  <c:v>26.803000000000008</c:v>
                </c:pt>
                <c:pt idx="5">
                  <c:v>25.00199999999997</c:v>
                </c:pt>
                <c:pt idx="6">
                  <c:v>27.203000000000031</c:v>
                </c:pt>
                <c:pt idx="7">
                  <c:v>27.796999999999969</c:v>
                </c:pt>
                <c:pt idx="8">
                  <c:v>27.691999999999929</c:v>
                </c:pt>
                <c:pt idx="9">
                  <c:v>28.359000000000037</c:v>
                </c:pt>
                <c:pt idx="10">
                  <c:v>27.745000000000061</c:v>
                </c:pt>
                <c:pt idx="11">
                  <c:v>27.661000000000001</c:v>
                </c:pt>
                <c:pt idx="12">
                  <c:v>27.359000000000002</c:v>
                </c:pt>
                <c:pt idx="13">
                  <c:v>27.061000000000053</c:v>
                </c:pt>
                <c:pt idx="14">
                  <c:v>26.82199999999996</c:v>
                </c:pt>
                <c:pt idx="15">
                  <c:v>26.496999999999989</c:v>
                </c:pt>
                <c:pt idx="16">
                  <c:v>26.175999999999959</c:v>
                </c:pt>
                <c:pt idx="17">
                  <c:v>25.858000000000025</c:v>
                </c:pt>
                <c:pt idx="18">
                  <c:v>25.552999999999965</c:v>
                </c:pt>
                <c:pt idx="19">
                  <c:v>25.260000000000037</c:v>
                </c:pt>
                <c:pt idx="20">
                  <c:v>24.995999999999981</c:v>
                </c:pt>
                <c:pt idx="21">
                  <c:v>24.724999999999987</c:v>
                </c:pt>
                <c:pt idx="22">
                  <c:v>24.461000000000034</c:v>
                </c:pt>
                <c:pt idx="23">
                  <c:v>24.202999999999996</c:v>
                </c:pt>
                <c:pt idx="24">
                  <c:v>23.951999999999977</c:v>
                </c:pt>
                <c:pt idx="25">
                  <c:v>23.710000000000058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23.859000000000023</c:v>
                </c:pt>
                <c:pt idx="1">
                  <c:v>21.066000000000052</c:v>
                </c:pt>
                <c:pt idx="2">
                  <c:v>20.263000000000044</c:v>
                </c:pt>
                <c:pt idx="3">
                  <c:v>22.560999999999989</c:v>
                </c:pt>
                <c:pt idx="4">
                  <c:v>26.466999999999931</c:v>
                </c:pt>
                <c:pt idx="5">
                  <c:v>24.68099999999999</c:v>
                </c:pt>
                <c:pt idx="6">
                  <c:v>30.421000000000014</c:v>
                </c:pt>
                <c:pt idx="7">
                  <c:v>32.759999999999991</c:v>
                </c:pt>
                <c:pt idx="8">
                  <c:v>28.337000000000028</c:v>
                </c:pt>
                <c:pt idx="9">
                  <c:v>29.485000000000017</c:v>
                </c:pt>
                <c:pt idx="10">
                  <c:v>30.342999999999947</c:v>
                </c:pt>
                <c:pt idx="11">
                  <c:v>30.047000000000001</c:v>
                </c:pt>
                <c:pt idx="12">
                  <c:v>30.439999999999948</c:v>
                </c:pt>
                <c:pt idx="13">
                  <c:v>31.33799999999998</c:v>
                </c:pt>
                <c:pt idx="14">
                  <c:v>32.022999999999996</c:v>
                </c:pt>
                <c:pt idx="15">
                  <c:v>32.316000000000066</c:v>
                </c:pt>
                <c:pt idx="16">
                  <c:v>32.575000000000017</c:v>
                </c:pt>
                <c:pt idx="17">
                  <c:v>32.765999999999956</c:v>
                </c:pt>
                <c:pt idx="18">
                  <c:v>32.993000000000016</c:v>
                </c:pt>
                <c:pt idx="19">
                  <c:v>33.204000000000086</c:v>
                </c:pt>
                <c:pt idx="20">
                  <c:v>33.453999999999986</c:v>
                </c:pt>
                <c:pt idx="21">
                  <c:v>33.711000000000062</c:v>
                </c:pt>
                <c:pt idx="22">
                  <c:v>33.975999999999999</c:v>
                </c:pt>
                <c:pt idx="23">
                  <c:v>34.246999999999986</c:v>
                </c:pt>
                <c:pt idx="24" formatCode="#,##0.00">
                  <c:v>34.522000000000034</c:v>
                </c:pt>
                <c:pt idx="25">
                  <c:v>34.800999999999966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85.417999999999836</c:v>
                </c:pt>
                <c:pt idx="1">
                  <c:v>90.468999999999966</c:v>
                </c:pt>
                <c:pt idx="2">
                  <c:v>93.738000000000127</c:v>
                </c:pt>
                <c:pt idx="3">
                  <c:v>93.092999999999876</c:v>
                </c:pt>
                <c:pt idx="4">
                  <c:v>95.398000000000067</c:v>
                </c:pt>
                <c:pt idx="5">
                  <c:v>94.535999999999959</c:v>
                </c:pt>
                <c:pt idx="6">
                  <c:v>99.106000000000051</c:v>
                </c:pt>
                <c:pt idx="7">
                  <c:v>96.208000000000169</c:v>
                </c:pt>
                <c:pt idx="8">
                  <c:v>98.170999999999978</c:v>
                </c:pt>
                <c:pt idx="9">
                  <c:v>104.26099999999994</c:v>
                </c:pt>
                <c:pt idx="10">
                  <c:v>102.08099999999988</c:v>
                </c:pt>
                <c:pt idx="11">
                  <c:v>101.23100000000005</c:v>
                </c:pt>
                <c:pt idx="12">
                  <c:v>101.9499999999999</c:v>
                </c:pt>
                <c:pt idx="13">
                  <c:v>102.91700000000013</c:v>
                </c:pt>
                <c:pt idx="14">
                  <c:v>103.96900000000005</c:v>
                </c:pt>
                <c:pt idx="15">
                  <c:v>104.82399999999988</c:v>
                </c:pt>
                <c:pt idx="16">
                  <c:v>105.53200000000008</c:v>
                </c:pt>
                <c:pt idx="17">
                  <c:v>106.16999999999994</c:v>
                </c:pt>
                <c:pt idx="18">
                  <c:v>106.76599999999998</c:v>
                </c:pt>
                <c:pt idx="19">
                  <c:v>107.34000000000002</c:v>
                </c:pt>
                <c:pt idx="20">
                  <c:v>107.92000000000002</c:v>
                </c:pt>
                <c:pt idx="21">
                  <c:v>108.48200000000004</c:v>
                </c:pt>
                <c:pt idx="22">
                  <c:v>109.0269999999999</c:v>
                </c:pt>
                <c:pt idx="23">
                  <c:v>109.58299999999991</c:v>
                </c:pt>
                <c:pt idx="24">
                  <c:v>110.11900000000003</c:v>
                </c:pt>
                <c:pt idx="25">
                  <c:v>110.64099999999996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109.29499999999989</c:v>
                </c:pt>
                <c:pt idx="1">
                  <c:v>113.87899999999988</c:v>
                </c:pt>
                <c:pt idx="2">
                  <c:v>123.29900000000008</c:v>
                </c:pt>
                <c:pt idx="3">
                  <c:v>126.55900000000001</c:v>
                </c:pt>
                <c:pt idx="4">
                  <c:v>130.92799999999994</c:v>
                </c:pt>
                <c:pt idx="5">
                  <c:v>133.70799999999997</c:v>
                </c:pt>
                <c:pt idx="6">
                  <c:v>141.55099999999973</c:v>
                </c:pt>
                <c:pt idx="7">
                  <c:v>130.39599999999982</c:v>
                </c:pt>
                <c:pt idx="8">
                  <c:v>128.45000000000002</c:v>
                </c:pt>
                <c:pt idx="9">
                  <c:v>140.14600000000002</c:v>
                </c:pt>
                <c:pt idx="10">
                  <c:v>133.30300000000003</c:v>
                </c:pt>
                <c:pt idx="11">
                  <c:v>134.81599999999995</c:v>
                </c:pt>
                <c:pt idx="12">
                  <c:v>135.50999999999993</c:v>
                </c:pt>
                <c:pt idx="13">
                  <c:v>136.452</c:v>
                </c:pt>
                <c:pt idx="14">
                  <c:v>137.62100000000015</c:v>
                </c:pt>
                <c:pt idx="15">
                  <c:v>138.5629999999999</c:v>
                </c:pt>
                <c:pt idx="16">
                  <c:v>139.52900000000008</c:v>
                </c:pt>
                <c:pt idx="17">
                  <c:v>140.499</c:v>
                </c:pt>
                <c:pt idx="18">
                  <c:v>141.46900000000005</c:v>
                </c:pt>
                <c:pt idx="19">
                  <c:v>142.45499999999998</c:v>
                </c:pt>
                <c:pt idx="20">
                  <c:v>143.49200000000005</c:v>
                </c:pt>
                <c:pt idx="21">
                  <c:v>144.52200000000002</c:v>
                </c:pt>
                <c:pt idx="22">
                  <c:v>145.56000000000003</c:v>
                </c:pt>
                <c:pt idx="23">
                  <c:v>146.59699999999989</c:v>
                </c:pt>
                <c:pt idx="24">
                  <c:v>147.63100000000006</c:v>
                </c:pt>
                <c:pt idx="25">
                  <c:v>148.66000000000008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113.35200000000012</c:v>
                </c:pt>
                <c:pt idx="1">
                  <c:v>111.81800000000003</c:v>
                </c:pt>
                <c:pt idx="2">
                  <c:v>112.40900000000008</c:v>
                </c:pt>
                <c:pt idx="3">
                  <c:v>115.41900000000004</c:v>
                </c:pt>
                <c:pt idx="4">
                  <c:v>115.19399999999999</c:v>
                </c:pt>
                <c:pt idx="5">
                  <c:v>122.52699999999987</c:v>
                </c:pt>
                <c:pt idx="6">
                  <c:v>124.20100000000004</c:v>
                </c:pt>
                <c:pt idx="7">
                  <c:v>123.74800000000009</c:v>
                </c:pt>
                <c:pt idx="8">
                  <c:v>121.24500000000012</c:v>
                </c:pt>
                <c:pt idx="9">
                  <c:v>126.35700000000003</c:v>
                </c:pt>
                <c:pt idx="10">
                  <c:v>123.57200000000003</c:v>
                </c:pt>
                <c:pt idx="11">
                  <c:v>123.78999999999971</c:v>
                </c:pt>
                <c:pt idx="12">
                  <c:v>123.98500000000007</c:v>
                </c:pt>
                <c:pt idx="13">
                  <c:v>124.36099999999999</c:v>
                </c:pt>
                <c:pt idx="14">
                  <c:v>125.01200000000003</c:v>
                </c:pt>
                <c:pt idx="15">
                  <c:v>125.5149999999999</c:v>
                </c:pt>
                <c:pt idx="16">
                  <c:v>125.78100000000009</c:v>
                </c:pt>
                <c:pt idx="17">
                  <c:v>126.01500000000009</c:v>
                </c:pt>
                <c:pt idx="18">
                  <c:v>126.23900000000015</c:v>
                </c:pt>
                <c:pt idx="19">
                  <c:v>126.47800000000009</c:v>
                </c:pt>
                <c:pt idx="20">
                  <c:v>126.77299999999991</c:v>
                </c:pt>
                <c:pt idx="21">
                  <c:v>127.05000000000001</c:v>
                </c:pt>
                <c:pt idx="22">
                  <c:v>127.31499999999993</c:v>
                </c:pt>
                <c:pt idx="23">
                  <c:v>127.58000000000001</c:v>
                </c:pt>
                <c:pt idx="24">
                  <c:v>127.84899999999988</c:v>
                </c:pt>
                <c:pt idx="25">
                  <c:v>128.12000000000006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30.153441041479518</c:v>
                </c:pt>
                <c:pt idx="1">
                  <c:v>29.160983391464008</c:v>
                </c:pt>
                <c:pt idx="2">
                  <c:v>28.260663371206864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32.905043743616893</c:v>
                </c:pt>
                <c:pt idx="1">
                  <c:v>31.457341218336893</c:v>
                </c:pt>
                <c:pt idx="2">
                  <c:v>32.791369159878336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23.264959578683143</c:v>
                </c:pt>
                <c:pt idx="1">
                  <c:v>24.089456718221225</c:v>
                </c:pt>
                <c:pt idx="2">
                  <c:v>24.405151858052577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6.0739027181336072</c:v>
                </c:pt>
                <c:pt idx="1">
                  <c:v>7.1604547878742002</c:v>
                </c:pt>
                <c:pt idx="2">
                  <c:v>7.676392022957919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6.1528996296250682</c:v>
                </c:pt>
                <c:pt idx="1">
                  <c:v>6.5473690172221097</c:v>
                </c:pt>
                <c:pt idx="2">
                  <c:v>5.229943244858851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1.4497532884617765</c:v>
                </c:pt>
                <c:pt idx="1">
                  <c:v>1.5843948668815704</c:v>
                </c:pt>
                <c:pt idx="2">
                  <c:v>1.6364803430454524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1.045000000000158</c:v>
                </c:pt>
                <c:pt idx="1">
                  <c:v>-0.40499999999994429</c:v>
                </c:pt>
                <c:pt idx="2">
                  <c:v>7.5449999999999164</c:v>
                </c:pt>
                <c:pt idx="3">
                  <c:v>5.6619999999999564</c:v>
                </c:pt>
                <c:pt idx="4">
                  <c:v>2.7430000000000909</c:v>
                </c:pt>
                <c:pt idx="5">
                  <c:v>0.82300000000000217</c:v>
                </c:pt>
                <c:pt idx="7">
                  <c:v>17.413000000000181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4.5480000000000302</c:v>
                </c:pt>
                <c:pt idx="1">
                  <c:v>15.357000000000056</c:v>
                </c:pt>
                <c:pt idx="2">
                  <c:v>8.5600000000000875</c:v>
                </c:pt>
                <c:pt idx="3">
                  <c:v>4.4580000000000197</c:v>
                </c:pt>
                <c:pt idx="4">
                  <c:v>-4.0350000000000037</c:v>
                </c:pt>
                <c:pt idx="5">
                  <c:v>0.70499999999998675</c:v>
                </c:pt>
                <c:pt idx="7">
                  <c:v>29.593000000000178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0.45104162653475388</c:v>
                </c:pt>
                <c:pt idx="2">
                  <c:v>5.940219214957132E-2</c:v>
                </c:pt>
                <c:pt idx="3">
                  <c:v>-1.4166701678630655</c:v>
                </c:pt>
                <c:pt idx="4">
                  <c:v>-7.8316620022023109E-2</c:v>
                </c:pt>
                <c:pt idx="6">
                  <c:v>0.54698042388496848</c:v>
                </c:pt>
                <c:pt idx="7">
                  <c:v>1.2542996546697882</c:v>
                </c:pt>
                <c:pt idx="8">
                  <c:v>0.78825217138773773</c:v>
                </c:pt>
                <c:pt idx="10">
                  <c:v>2.5512375732447801</c:v>
                </c:pt>
                <c:pt idx="11">
                  <c:v>-0.80004926399481757</c:v>
                </c:pt>
                <c:pt idx="12">
                  <c:v>2.6150863781926326E-2</c:v>
                </c:pt>
                <c:pt idx="14">
                  <c:v>-0.9721743159264995</c:v>
                </c:pt>
                <c:pt idx="15">
                  <c:v>0.31795349650178828</c:v>
                </c:pt>
                <c:pt idx="16">
                  <c:v>0.91083073477176146</c:v>
                </c:pt>
                <c:pt idx="17">
                  <c:v>0.76110674186002925</c:v>
                </c:pt>
                <c:pt idx="19">
                  <c:v>0.42368087821738065</c:v>
                </c:pt>
                <c:pt idx="20">
                  <c:v>-0.11011402994870467</c:v>
                </c:pt>
                <c:pt idx="21">
                  <c:v>-4.5875572814368937E-2</c:v>
                </c:pt>
                <c:pt idx="22">
                  <c:v>1.4599438562532541</c:v>
                </c:pt>
                <c:pt idx="23">
                  <c:v>0.20967160318818845</c:v>
                </c:pt>
                <c:pt idx="25">
                  <c:v>-1.5508887933513571</c:v>
                </c:pt>
                <c:pt idx="26">
                  <c:v>-1.2368523364033823</c:v>
                </c:pt>
                <c:pt idx="27">
                  <c:v>-1.3046185227008844</c:v>
                </c:pt>
                <c:pt idx="29">
                  <c:v>0.12046711259412479</c:v>
                </c:pt>
                <c:pt idx="30">
                  <c:v>0.44832434075341432</c:v>
                </c:pt>
                <c:pt idx="31">
                  <c:v>2.1467641228579692</c:v>
                </c:pt>
                <c:pt idx="32">
                  <c:v>0.38845428913278912</c:v>
                </c:pt>
                <c:pt idx="33">
                  <c:v>-0.32645677577614052</c:v>
                </c:pt>
                <c:pt idx="34">
                  <c:v>0.34725717263441869</c:v>
                </c:pt>
                <c:pt idx="36">
                  <c:v>1.4846792194814551</c:v>
                </c:pt>
                <c:pt idx="37">
                  <c:v>0.73063759279234919</c:v>
                </c:pt>
                <c:pt idx="38">
                  <c:v>0.67131059122451653</c:v>
                </c:pt>
                <c:pt idx="39">
                  <c:v>1.0749813155982224</c:v>
                </c:pt>
                <c:pt idx="40">
                  <c:v>1.0468013655353658</c:v>
                </c:pt>
                <c:pt idx="42">
                  <c:v>2.5775429827905372</c:v>
                </c:pt>
                <c:pt idx="43">
                  <c:v>0.18530378609065146</c:v>
                </c:pt>
                <c:pt idx="44">
                  <c:v>0.961881352391325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0.8427308538432321</c:v>
                </c:pt>
                <c:pt idx="2">
                  <c:v>-1.1729629163907518</c:v>
                </c:pt>
                <c:pt idx="3">
                  <c:v>-3.8230646682582692</c:v>
                </c:pt>
                <c:pt idx="4">
                  <c:v>-1.4647951373965018</c:v>
                </c:pt>
                <c:pt idx="6">
                  <c:v>-0.92739256996458019</c:v>
                </c:pt>
                <c:pt idx="7">
                  <c:v>-1.7454591617743542</c:v>
                </c:pt>
                <c:pt idx="8">
                  <c:v>-1.2019872375533369</c:v>
                </c:pt>
                <c:pt idx="10">
                  <c:v>2.5291983277228258</c:v>
                </c:pt>
                <c:pt idx="11">
                  <c:v>5.5866868868825748E-2</c:v>
                </c:pt>
                <c:pt idx="12">
                  <c:v>0.53430662255560257</c:v>
                </c:pt>
                <c:pt idx="14">
                  <c:v>1.58119736052722</c:v>
                </c:pt>
                <c:pt idx="15">
                  <c:v>-1.1238537364164136</c:v>
                </c:pt>
                <c:pt idx="16">
                  <c:v>-0.1859418211349384</c:v>
                </c:pt>
                <c:pt idx="17">
                  <c:v>-0.38657784254797489</c:v>
                </c:pt>
                <c:pt idx="19">
                  <c:v>-3.264497476105066</c:v>
                </c:pt>
                <c:pt idx="20">
                  <c:v>-1.9564669019919378</c:v>
                </c:pt>
                <c:pt idx="21">
                  <c:v>-1.3375956938836753</c:v>
                </c:pt>
                <c:pt idx="22">
                  <c:v>-2.3593089152308955</c:v>
                </c:pt>
                <c:pt idx="23">
                  <c:v>-2.1055224443809251</c:v>
                </c:pt>
                <c:pt idx="25">
                  <c:v>-2.7054635497891666</c:v>
                </c:pt>
                <c:pt idx="26">
                  <c:v>0.19379126557590443</c:v>
                </c:pt>
                <c:pt idx="27">
                  <c:v>-0.48790630459202289</c:v>
                </c:pt>
                <c:pt idx="29">
                  <c:v>1.8356458162892775</c:v>
                </c:pt>
                <c:pt idx="30">
                  <c:v>-0.3248286607575257</c:v>
                </c:pt>
                <c:pt idx="31">
                  <c:v>1.1469491944919641</c:v>
                </c:pt>
                <c:pt idx="32">
                  <c:v>3.2584315645525663</c:v>
                </c:pt>
                <c:pt idx="33">
                  <c:v>4.4491051853643659</c:v>
                </c:pt>
                <c:pt idx="34">
                  <c:v>1.915163712115886</c:v>
                </c:pt>
                <c:pt idx="36">
                  <c:v>3.7327945407457319</c:v>
                </c:pt>
                <c:pt idx="37">
                  <c:v>1.2641877000206581</c:v>
                </c:pt>
                <c:pt idx="38">
                  <c:v>3.807234134658577</c:v>
                </c:pt>
                <c:pt idx="39">
                  <c:v>3.0184604009882765</c:v>
                </c:pt>
                <c:pt idx="40">
                  <c:v>2.843629798133418</c:v>
                </c:pt>
                <c:pt idx="42">
                  <c:v>0.97207255453581887</c:v>
                </c:pt>
                <c:pt idx="43">
                  <c:v>3.8060023014267585</c:v>
                </c:pt>
                <c:pt idx="44">
                  <c:v>2.9372263416343802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6.1440257456085696</c:v>
                </c:pt>
                <c:pt idx="1">
                  <c:v>0.69262490196143922</c:v>
                </c:pt>
                <c:pt idx="2">
                  <c:v>4.1898929601201438</c:v>
                </c:pt>
                <c:pt idx="3">
                  <c:v>2.8659788595300189</c:v>
                </c:pt>
                <c:pt idx="4">
                  <c:v>1.7903281671258746</c:v>
                </c:pt>
                <c:pt idx="5">
                  <c:v>5.3386728206787204</c:v>
                </c:pt>
                <c:pt idx="6">
                  <c:v>1.7092510413765947</c:v>
                </c:pt>
                <c:pt idx="7">
                  <c:v>1.1358552696874273</c:v>
                </c:pt>
                <c:pt idx="8">
                  <c:v>0.28422786326206317</c:v>
                </c:pt>
                <c:pt idx="9">
                  <c:v>-0.1659600421104841</c:v>
                </c:pt>
                <c:pt idx="10">
                  <c:v>2.4182072281281144</c:v>
                </c:pt>
                <c:pt idx="11">
                  <c:v>0.32004484974369518</c:v>
                </c:pt>
                <c:pt idx="12">
                  <c:v>-1.3739152742508569</c:v>
                </c:pt>
                <c:pt idx="13">
                  <c:v>-0.40514485827798818</c:v>
                </c:pt>
                <c:pt idx="14">
                  <c:v>-0.81941548463677449</c:v>
                </c:pt>
                <c:pt idx="15">
                  <c:v>-1.0380611714500585</c:v>
                </c:pt>
                <c:pt idx="16">
                  <c:v>-1.4262765529615757</c:v>
                </c:pt>
                <c:pt idx="17">
                  <c:v>-0.29920107370026017</c:v>
                </c:pt>
                <c:pt idx="18">
                  <c:v>-0.55849142655170958</c:v>
                </c:pt>
                <c:pt idx="19">
                  <c:v>3.4958922264317127E-2</c:v>
                </c:pt>
                <c:pt idx="20">
                  <c:v>6.5600118073387392E-2</c:v>
                </c:pt>
                <c:pt idx="21">
                  <c:v>0.71244954156164031</c:v>
                </c:pt>
                <c:pt idx="22">
                  <c:v>-0.51322808089289129</c:v>
                </c:pt>
                <c:pt idx="23">
                  <c:v>-0.53958797420907523</c:v>
                </c:pt>
                <c:pt idx="24">
                  <c:v>-0.90581923136652964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1.0155309648890238</c:v>
                </c:pt>
                <c:pt idx="1">
                  <c:v>6.8183263123610534</c:v>
                </c:pt>
                <c:pt idx="2">
                  <c:v>5.2755749250980095</c:v>
                </c:pt>
                <c:pt idx="3">
                  <c:v>1.7754413670083977</c:v>
                </c:pt>
                <c:pt idx="4">
                  <c:v>3.3930427922553967</c:v>
                </c:pt>
                <c:pt idx="5">
                  <c:v>7.888630827366395</c:v>
                </c:pt>
                <c:pt idx="6">
                  <c:v>-0.41828696492753359</c:v>
                </c:pt>
                <c:pt idx="7">
                  <c:v>0.45914834185979814</c:v>
                </c:pt>
                <c:pt idx="8">
                  <c:v>1.9241078189329421</c:v>
                </c:pt>
                <c:pt idx="9">
                  <c:v>0.70226192455830905</c:v>
                </c:pt>
                <c:pt idx="10">
                  <c:v>0.50689278027811113</c:v>
                </c:pt>
                <c:pt idx="11">
                  <c:v>-5.6575536709219385</c:v>
                </c:pt>
                <c:pt idx="12">
                  <c:v>-1.9535805340660586</c:v>
                </c:pt>
                <c:pt idx="13">
                  <c:v>0.77596373369366001</c:v>
                </c:pt>
                <c:pt idx="14">
                  <c:v>-8.0698280236598308E-2</c:v>
                </c:pt>
                <c:pt idx="15">
                  <c:v>-0.16385406468759278</c:v>
                </c:pt>
                <c:pt idx="16">
                  <c:v>0.51731171786830732</c:v>
                </c:pt>
                <c:pt idx="17">
                  <c:v>4.662472593312863</c:v>
                </c:pt>
                <c:pt idx="18">
                  <c:v>0.46849201176799049</c:v>
                </c:pt>
                <c:pt idx="19">
                  <c:v>-6.3162300937039673E-2</c:v>
                </c:pt>
                <c:pt idx="20">
                  <c:v>-2.6702844147525475</c:v>
                </c:pt>
                <c:pt idx="21">
                  <c:v>2.7865763926735045</c:v>
                </c:pt>
                <c:pt idx="22">
                  <c:v>1.1464904809562988</c:v>
                </c:pt>
                <c:pt idx="23">
                  <c:v>0.96475847304422047</c:v>
                </c:pt>
                <c:pt idx="24">
                  <c:v>-0.81100261486373126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6.8366506475700106</c:v>
                </c:pt>
                <c:pt idx="1">
                  <c:v>14.184872807454752</c:v>
                </c:pt>
                <c:pt idx="2">
                  <c:v>5.3815813603437164</c:v>
                </c:pt>
                <c:pt idx="3">
                  <c:v>-1.05387042450716</c:v>
                </c:pt>
                <c:pt idx="4">
                  <c:v>-3.6888980673263916</c:v>
                </c:pt>
                <c:pt idx="5">
                  <c:v>-0.82273357798765545</c:v>
                </c:pt>
                <c:pt idx="6">
                  <c:v>0.77804965963503037</c:v>
                </c:pt>
                <c:pt idx="7">
                  <c:v>-1.0528160551019674</c:v>
                </c:pt>
                <c:pt idx="8">
                  <c:v>-3.1498363500802142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7.8338572772500754</c:v>
                </c:pt>
                <c:pt idx="1">
                  <c:v>18.33268991172821</c:v>
                </c:pt>
                <c:pt idx="2">
                  <c:v>3.1741239007016233</c:v>
                </c:pt>
                <c:pt idx="3">
                  <c:v>-7.611134204987998</c:v>
                </c:pt>
                <c:pt idx="4">
                  <c:v>1.0487231066377731</c:v>
                </c:pt>
                <c:pt idx="5">
                  <c:v>5.0678023041438038</c:v>
                </c:pt>
                <c:pt idx="6">
                  <c:v>0.11629197792095525</c:v>
                </c:pt>
                <c:pt idx="7">
                  <c:v>2.1112489540005193</c:v>
                </c:pt>
                <c:pt idx="8">
                  <c:v>-0.48060322739486594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24.160335239932227</c:v>
                </c:pt>
                <c:pt idx="1">
                  <c:v>26.55227664246646</c:v>
                </c:pt>
                <c:pt idx="2">
                  <c:v>28.168805205519593</c:v>
                </c:pt>
                <c:pt idx="3">
                  <c:v>28.903928139857296</c:v>
                </c:pt>
                <c:pt idx="4">
                  <c:v>28.793025667676194</c:v>
                </c:pt>
                <c:pt idx="5">
                  <c:v>29.920115047612224</c:v>
                </c:pt>
                <c:pt idx="6">
                  <c:v>34.041800596489992</c:v>
                </c:pt>
                <c:pt idx="7">
                  <c:v>33.43416214280446</c:v>
                </c:pt>
                <c:pt idx="8">
                  <c:v>33.226915600865063</c:v>
                </c:pt>
                <c:pt idx="9">
                  <c:v>36.081629271105172</c:v>
                </c:pt>
                <c:pt idx="10">
                  <c:v>36.064140793220794</c:v>
                </c:pt>
                <c:pt idx="11">
                  <c:v>32.297750270028843</c:v>
                </c:pt>
                <c:pt idx="12">
                  <c:v>32.639396476841874</c:v>
                </c:pt>
                <c:pt idx="13">
                  <c:v>33.068784114851709</c:v>
                </c:pt>
                <c:pt idx="14">
                  <c:v>33.524050814608501</c:v>
                </c:pt>
                <c:pt idx="15">
                  <c:v>33.87615497863343</c:v>
                </c:pt>
                <c:pt idx="16">
                  <c:v>34.19823143604507</c:v>
                </c:pt>
                <c:pt idx="17">
                  <c:v>34.506933557117947</c:v>
                </c:pt>
                <c:pt idx="18">
                  <c:v>34.817382425431447</c:v>
                </c:pt>
                <c:pt idx="19">
                  <c:v>35.125304097481688</c:v>
                </c:pt>
                <c:pt idx="20">
                  <c:v>35.446961908967793</c:v>
                </c:pt>
                <c:pt idx="21">
                  <c:v>35.760155014725392</c:v>
                </c:pt>
                <c:pt idx="22">
                  <c:v>36.084827485615158</c:v>
                </c:pt>
                <c:pt idx="23">
                  <c:v>36.404923613306892</c:v>
                </c:pt>
                <c:pt idx="24">
                  <c:v>36.751744586152434</c:v>
                </c:pt>
                <c:pt idx="25">
                  <c:v>37.079671758109818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10.178591788210845</c:v>
                </c:pt>
                <c:pt idx="1">
                  <c:v>11.768516007742342</c:v>
                </c:pt>
                <c:pt idx="2">
                  <c:v>12.619793693395026</c:v>
                </c:pt>
                <c:pt idx="3">
                  <c:v>13.170003671920535</c:v>
                </c:pt>
                <c:pt idx="4">
                  <c:v>14.534695034883626</c:v>
                </c:pt>
                <c:pt idx="5">
                  <c:v>13.976107523465355</c:v>
                </c:pt>
                <c:pt idx="6">
                  <c:v>13.476753667916624</c:v>
                </c:pt>
                <c:pt idx="7">
                  <c:v>13.801824492694401</c:v>
                </c:pt>
                <c:pt idx="8">
                  <c:v>13.965799617279652</c:v>
                </c:pt>
                <c:pt idx="9">
                  <c:v>15.041831827879234</c:v>
                </c:pt>
                <c:pt idx="10">
                  <c:v>14.668732425426795</c:v>
                </c:pt>
                <c:pt idx="11">
                  <c:v>17.099996151787789</c:v>
                </c:pt>
                <c:pt idx="12">
                  <c:v>17.40811447846739</c:v>
                </c:pt>
                <c:pt idx="13">
                  <c:v>17.755660366461303</c:v>
                </c:pt>
                <c:pt idx="14">
                  <c:v>18.1258783918863</c:v>
                </c:pt>
                <c:pt idx="15">
                  <c:v>18.444235818314979</c:v>
                </c:pt>
                <c:pt idx="16">
                  <c:v>18.750394325009786</c:v>
                </c:pt>
                <c:pt idx="17">
                  <c:v>19.057582627314389</c:v>
                </c:pt>
                <c:pt idx="18">
                  <c:v>19.350939278121547</c:v>
                </c:pt>
                <c:pt idx="19">
                  <c:v>19.640554587544536</c:v>
                </c:pt>
                <c:pt idx="20">
                  <c:v>19.940720903207598</c:v>
                </c:pt>
                <c:pt idx="21">
                  <c:v>20.237339315178097</c:v>
                </c:pt>
                <c:pt idx="22">
                  <c:v>20.54323692788449</c:v>
                </c:pt>
                <c:pt idx="23">
                  <c:v>20.843316662338943</c:v>
                </c:pt>
                <c:pt idx="24">
                  <c:v>21.165849248235642</c:v>
                </c:pt>
                <c:pt idx="25">
                  <c:v>21.487058737787848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23.380262882374485</c:v>
                </c:pt>
                <c:pt idx="1">
                  <c:v>22.454849888802514</c:v>
                </c:pt>
                <c:pt idx="2">
                  <c:v>23.719724578922495</c:v>
                </c:pt>
                <c:pt idx="3">
                  <c:v>24.079968057142711</c:v>
                </c:pt>
                <c:pt idx="4">
                  <c:v>25.21723824912366</c:v>
                </c:pt>
                <c:pt idx="5">
                  <c:v>26.135651848662313</c:v>
                </c:pt>
                <c:pt idx="6">
                  <c:v>29.32163711024241</c:v>
                </c:pt>
                <c:pt idx="7">
                  <c:v>26.439008914947131</c:v>
                </c:pt>
                <c:pt idx="8">
                  <c:v>27.799177140823147</c:v>
                </c:pt>
                <c:pt idx="9">
                  <c:v>29.69660484502765</c:v>
                </c:pt>
                <c:pt idx="10">
                  <c:v>30.325544808782457</c:v>
                </c:pt>
                <c:pt idx="11">
                  <c:v>30.703336744960502</c:v>
                </c:pt>
                <c:pt idx="12">
                  <c:v>31.025867524520557</c:v>
                </c:pt>
                <c:pt idx="13">
                  <c:v>31.43148483571327</c:v>
                </c:pt>
                <c:pt idx="14">
                  <c:v>31.868642392704668</c:v>
                </c:pt>
                <c:pt idx="15">
                  <c:v>32.224299134806145</c:v>
                </c:pt>
                <c:pt idx="16">
                  <c:v>32.558524443801488</c:v>
                </c:pt>
                <c:pt idx="17">
                  <c:v>32.884235061720226</c:v>
                </c:pt>
                <c:pt idx="18">
                  <c:v>33.212513115067907</c:v>
                </c:pt>
                <c:pt idx="19">
                  <c:v>33.536958378895783</c:v>
                </c:pt>
                <c:pt idx="20">
                  <c:v>33.876174080032449</c:v>
                </c:pt>
                <c:pt idx="21">
                  <c:v>34.213217735934208</c:v>
                </c:pt>
                <c:pt idx="22">
                  <c:v>34.556564544546248</c:v>
                </c:pt>
                <c:pt idx="23">
                  <c:v>34.902246403376125</c:v>
                </c:pt>
                <c:pt idx="24">
                  <c:v>35.255745302150352</c:v>
                </c:pt>
                <c:pt idx="25">
                  <c:v>35.601119733880466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12.574932827721097</c:v>
                </c:pt>
                <c:pt idx="1">
                  <c:v>13.297670626388321</c:v>
                </c:pt>
                <c:pt idx="2">
                  <c:v>14.06865881063532</c:v>
                </c:pt>
                <c:pt idx="3">
                  <c:v>14.117147892121636</c:v>
                </c:pt>
                <c:pt idx="4">
                  <c:v>13.644958574611332</c:v>
                </c:pt>
                <c:pt idx="5">
                  <c:v>13.951855954474537</c:v>
                </c:pt>
                <c:pt idx="6">
                  <c:v>15.047752021900232</c:v>
                </c:pt>
                <c:pt idx="7">
                  <c:v>15.526019830914526</c:v>
                </c:pt>
                <c:pt idx="8">
                  <c:v>14.777198461797601</c:v>
                </c:pt>
                <c:pt idx="9">
                  <c:v>16.972359070822066</c:v>
                </c:pt>
                <c:pt idx="10">
                  <c:v>16.817834814004556</c:v>
                </c:pt>
                <c:pt idx="11">
                  <c:v>17.290718282182272</c:v>
                </c:pt>
                <c:pt idx="12">
                  <c:v>17.356100143879448</c:v>
                </c:pt>
                <c:pt idx="13">
                  <c:v>17.482005608404602</c:v>
                </c:pt>
                <c:pt idx="14">
                  <c:v>17.620805213919574</c:v>
                </c:pt>
                <c:pt idx="15">
                  <c:v>17.726636554517285</c:v>
                </c:pt>
                <c:pt idx="16">
                  <c:v>17.821366139912403</c:v>
                </c:pt>
                <c:pt idx="17">
                  <c:v>17.9068314807291</c:v>
                </c:pt>
                <c:pt idx="18">
                  <c:v>17.982749190857231</c:v>
                </c:pt>
                <c:pt idx="19">
                  <c:v>18.06376587811609</c:v>
                </c:pt>
                <c:pt idx="20">
                  <c:v>18.155082529498976</c:v>
                </c:pt>
                <c:pt idx="21">
                  <c:v>18.245578947926997</c:v>
                </c:pt>
                <c:pt idx="22">
                  <c:v>18.336881398886575</c:v>
                </c:pt>
                <c:pt idx="23">
                  <c:v>18.430112080056073</c:v>
                </c:pt>
                <c:pt idx="24">
                  <c:v>18.519693790600684</c:v>
                </c:pt>
                <c:pt idx="25">
                  <c:v>18.593276181012953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24.046350774184855</c:v>
                </c:pt>
                <c:pt idx="1">
                  <c:v>24.190566883799747</c:v>
                </c:pt>
                <c:pt idx="2">
                  <c:v>24.290062952293635</c:v>
                </c:pt>
                <c:pt idx="3">
                  <c:v>25.568976271305047</c:v>
                </c:pt>
                <c:pt idx="4">
                  <c:v>25.607445266335834</c:v>
                </c:pt>
                <c:pt idx="5">
                  <c:v>27.616635951174082</c:v>
                </c:pt>
                <c:pt idx="6">
                  <c:v>28.704028418557787</c:v>
                </c:pt>
                <c:pt idx="7">
                  <c:v>27.789822180261552</c:v>
                </c:pt>
                <c:pt idx="8">
                  <c:v>28.119819795404414</c:v>
                </c:pt>
                <c:pt idx="9">
                  <c:v>29.903518535244306</c:v>
                </c:pt>
                <c:pt idx="10">
                  <c:v>29.406964118299957</c:v>
                </c:pt>
                <c:pt idx="11">
                  <c:v>29.346235415922301</c:v>
                </c:pt>
                <c:pt idx="12">
                  <c:v>29.36405663804592</c:v>
                </c:pt>
                <c:pt idx="13">
                  <c:v>29.60543378142793</c:v>
                </c:pt>
                <c:pt idx="14">
                  <c:v>29.91920074933666</c:v>
                </c:pt>
                <c:pt idx="15">
                  <c:v>30.21228630240492</c:v>
                </c:pt>
                <c:pt idx="16">
                  <c:v>30.477239444098966</c:v>
                </c:pt>
                <c:pt idx="17">
                  <c:v>30.731411127574454</c:v>
                </c:pt>
                <c:pt idx="18">
                  <c:v>30.980734599019808</c:v>
                </c:pt>
                <c:pt idx="19">
                  <c:v>31.232281156181809</c:v>
                </c:pt>
                <c:pt idx="20">
                  <c:v>31.511583998503109</c:v>
                </c:pt>
                <c:pt idx="21">
                  <c:v>31.764968857219667</c:v>
                </c:pt>
                <c:pt idx="22">
                  <c:v>32.022233708827869</c:v>
                </c:pt>
                <c:pt idx="23">
                  <c:v>32.282684692513541</c:v>
                </c:pt>
                <c:pt idx="24">
                  <c:v>32.546526850437715</c:v>
                </c:pt>
                <c:pt idx="25">
                  <c:v>32.800006910555354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25.986167071619256</c:v>
                </c:pt>
                <c:pt idx="1">
                  <c:v>24.499660119385048</c:v>
                </c:pt>
                <c:pt idx="2">
                  <c:v>25.569552903190566</c:v>
                </c:pt>
                <c:pt idx="3">
                  <c:v>26.907331389396816</c:v>
                </c:pt>
                <c:pt idx="4">
                  <c:v>27.174012009845573</c:v>
                </c:pt>
                <c:pt idx="5">
                  <c:v>26.546907401149362</c:v>
                </c:pt>
                <c:pt idx="6">
                  <c:v>29.482296393012668</c:v>
                </c:pt>
                <c:pt idx="7">
                  <c:v>27.227395687494806</c:v>
                </c:pt>
                <c:pt idx="8">
                  <c:v>27.989874909115525</c:v>
                </c:pt>
                <c:pt idx="9">
                  <c:v>30.546413940363614</c:v>
                </c:pt>
                <c:pt idx="10">
                  <c:v>31.885580221828082</c:v>
                </c:pt>
                <c:pt idx="11">
                  <c:v>33.745244632907117</c:v>
                </c:pt>
                <c:pt idx="12">
                  <c:v>34.149927345103862</c:v>
                </c:pt>
                <c:pt idx="13">
                  <c:v>34.656692500632587</c:v>
                </c:pt>
                <c:pt idx="14">
                  <c:v>35.20245997563822</c:v>
                </c:pt>
                <c:pt idx="15">
                  <c:v>35.663223229752866</c:v>
                </c:pt>
                <c:pt idx="16">
                  <c:v>36.088444549371104</c:v>
                </c:pt>
                <c:pt idx="17">
                  <c:v>36.499359472343137</c:v>
                </c:pt>
                <c:pt idx="18">
                  <c:v>36.910487271462664</c:v>
                </c:pt>
                <c:pt idx="19">
                  <c:v>37.313356869249901</c:v>
                </c:pt>
                <c:pt idx="20">
                  <c:v>37.725017722661867</c:v>
                </c:pt>
                <c:pt idx="21">
                  <c:v>38.119143515274665</c:v>
                </c:pt>
                <c:pt idx="22">
                  <c:v>38.507437074032978</c:v>
                </c:pt>
                <c:pt idx="23">
                  <c:v>38.916871250842398</c:v>
                </c:pt>
                <c:pt idx="24">
                  <c:v>39.350662877367711</c:v>
                </c:pt>
                <c:pt idx="25">
                  <c:v>39.774211049194477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7.0294190147272611</c:v>
                </c:pt>
                <c:pt idx="1">
                  <c:v>6.8697444867052218</c:v>
                </c:pt>
                <c:pt idx="2">
                  <c:v>7.2617457280345867</c:v>
                </c:pt>
                <c:pt idx="3">
                  <c:v>7.4156624678279766</c:v>
                </c:pt>
                <c:pt idx="4">
                  <c:v>7.0574335916271318</c:v>
                </c:pt>
                <c:pt idx="5">
                  <c:v>7.0296086519778598</c:v>
                </c:pt>
                <c:pt idx="6">
                  <c:v>7.823393299587976</c:v>
                </c:pt>
                <c:pt idx="7">
                  <c:v>8.0133847899600639</c:v>
                </c:pt>
                <c:pt idx="8">
                  <c:v>8.1737522653763861</c:v>
                </c:pt>
                <c:pt idx="9">
                  <c:v>8.1679727418820249</c:v>
                </c:pt>
                <c:pt idx="10">
                  <c:v>8.7388596933544544</c:v>
                </c:pt>
                <c:pt idx="11">
                  <c:v>7.4697429734287795</c:v>
                </c:pt>
                <c:pt idx="12">
                  <c:v>7.5186646470607243</c:v>
                </c:pt>
                <c:pt idx="13">
                  <c:v>7.5905509046031305</c:v>
                </c:pt>
                <c:pt idx="14">
                  <c:v>7.6706067298476377</c:v>
                </c:pt>
                <c:pt idx="15">
                  <c:v>7.7313145408372339</c:v>
                </c:pt>
                <c:pt idx="16">
                  <c:v>7.7901032069178484</c:v>
                </c:pt>
                <c:pt idx="17">
                  <c:v>7.8448614650355832</c:v>
                </c:pt>
                <c:pt idx="18">
                  <c:v>7.9011820240683699</c:v>
                </c:pt>
                <c:pt idx="19">
                  <c:v>7.9643712024686186</c:v>
                </c:pt>
                <c:pt idx="20">
                  <c:v>8.0260222939393522</c:v>
                </c:pt>
                <c:pt idx="21">
                  <c:v>8.0872702907726968</c:v>
                </c:pt>
                <c:pt idx="22">
                  <c:v>8.1482949335136876</c:v>
                </c:pt>
                <c:pt idx="23">
                  <c:v>8.2072052773943724</c:v>
                </c:pt>
                <c:pt idx="24">
                  <c:v>8.2652364992111984</c:v>
                </c:pt>
                <c:pt idx="25">
                  <c:v>8.3205727284269209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5.1441750114593203</c:v>
                </c:pt>
                <c:pt idx="1">
                  <c:v>6.3826726381426928</c:v>
                </c:pt>
                <c:pt idx="2">
                  <c:v>6.4516887771094273</c:v>
                </c:pt>
                <c:pt idx="3">
                  <c:v>6.252652976582934</c:v>
                </c:pt>
                <c:pt idx="4">
                  <c:v>6.0388339971020377</c:v>
                </c:pt>
                <c:pt idx="5">
                  <c:v>6.5320112227195111</c:v>
                </c:pt>
                <c:pt idx="6">
                  <c:v>6.7368494872152986</c:v>
                </c:pt>
                <c:pt idx="7">
                  <c:v>6.7158208787431493</c:v>
                </c:pt>
                <c:pt idx="8">
                  <c:v>6.9339171693018828</c:v>
                </c:pt>
                <c:pt idx="9">
                  <c:v>7.5581709590494501</c:v>
                </c:pt>
                <c:pt idx="10">
                  <c:v>7.6678664924069384</c:v>
                </c:pt>
                <c:pt idx="11">
                  <c:v>7.4170614441800815</c:v>
                </c:pt>
                <c:pt idx="12">
                  <c:v>7.4456831847277103</c:v>
                </c:pt>
                <c:pt idx="13">
                  <c:v>7.5028580263292577</c:v>
                </c:pt>
                <c:pt idx="14">
                  <c:v>7.5695657092606039</c:v>
                </c:pt>
                <c:pt idx="15">
                  <c:v>7.6240614399689717</c:v>
                </c:pt>
                <c:pt idx="16">
                  <c:v>7.6747948741300007</c:v>
                </c:pt>
                <c:pt idx="17">
                  <c:v>7.7229454956727759</c:v>
                </c:pt>
                <c:pt idx="18">
                  <c:v>7.7705288895455968</c:v>
                </c:pt>
                <c:pt idx="19">
                  <c:v>7.8196138235690542</c:v>
                </c:pt>
                <c:pt idx="20">
                  <c:v>7.874573002480453</c:v>
                </c:pt>
                <c:pt idx="21">
                  <c:v>7.9201496709065653</c:v>
                </c:pt>
                <c:pt idx="22">
                  <c:v>7.9726234958521234</c:v>
                </c:pt>
                <c:pt idx="23">
                  <c:v>8.0238914386402982</c:v>
                </c:pt>
                <c:pt idx="24">
                  <c:v>8.0760959169440696</c:v>
                </c:pt>
                <c:pt idx="25">
                  <c:v>8.1270148342667365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4.7309804446040591</c:v>
                </c:pt>
                <c:pt idx="1">
                  <c:v>5.2413150951255645</c:v>
                </c:pt>
                <c:pt idx="2">
                  <c:v>5.3731601461948415</c:v>
                </c:pt>
                <c:pt idx="3">
                  <c:v>4.9125962050066487</c:v>
                </c:pt>
                <c:pt idx="4">
                  <c:v>4.8960725205035081</c:v>
                </c:pt>
                <c:pt idx="5">
                  <c:v>4.8438469002589954</c:v>
                </c:pt>
                <c:pt idx="6">
                  <c:v>5.3023416413287894</c:v>
                </c:pt>
                <c:pt idx="7">
                  <c:v>5.0661092431324732</c:v>
                </c:pt>
                <c:pt idx="8">
                  <c:v>4.7758230474858498</c:v>
                </c:pt>
                <c:pt idx="9">
                  <c:v>4.8681578431362613</c:v>
                </c:pt>
                <c:pt idx="10">
                  <c:v>5.1280747635210586</c:v>
                </c:pt>
                <c:pt idx="11">
                  <c:v>5.7289024039055594</c:v>
                </c:pt>
                <c:pt idx="12">
                  <c:v>5.8536331435097857</c:v>
                </c:pt>
                <c:pt idx="13">
                  <c:v>5.9610204423648128</c:v>
                </c:pt>
                <c:pt idx="14">
                  <c:v>6.0787576655022963</c:v>
                </c:pt>
                <c:pt idx="15">
                  <c:v>6.1696853648059991</c:v>
                </c:pt>
                <c:pt idx="16">
                  <c:v>6.2557088257622464</c:v>
                </c:pt>
                <c:pt idx="17">
                  <c:v>6.3358619347238383</c:v>
                </c:pt>
                <c:pt idx="18">
                  <c:v>6.419182975353646</c:v>
                </c:pt>
                <c:pt idx="19">
                  <c:v>6.5091263754052102</c:v>
                </c:pt>
                <c:pt idx="20">
                  <c:v>6.6066717647302964</c:v>
                </c:pt>
                <c:pt idx="21">
                  <c:v>6.7024460536669599</c:v>
                </c:pt>
                <c:pt idx="22">
                  <c:v>6.7956784046429792</c:v>
                </c:pt>
                <c:pt idx="23">
                  <c:v>6.8832068990247901</c:v>
                </c:pt>
                <c:pt idx="24">
                  <c:v>6.9684966046826169</c:v>
                </c:pt>
                <c:pt idx="25">
                  <c:v>7.0521825824540008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6.5867918109510448</c:v>
                </c:pt>
                <c:pt idx="1">
                  <c:v>7.9626646213933538</c:v>
                </c:pt>
                <c:pt idx="2">
                  <c:v>8.8363498965950953</c:v>
                </c:pt>
                <c:pt idx="3">
                  <c:v>8.5563882089389285</c:v>
                </c:pt>
                <c:pt idx="4">
                  <c:v>9.2048214362529084</c:v>
                </c:pt>
                <c:pt idx="5">
                  <c:v>10.284912740143923</c:v>
                </c:pt>
                <c:pt idx="6">
                  <c:v>9.7944872894209709</c:v>
                </c:pt>
                <c:pt idx="7">
                  <c:v>10.379990004405593</c:v>
                </c:pt>
                <c:pt idx="8">
                  <c:v>9.6211802668737629</c:v>
                </c:pt>
                <c:pt idx="9">
                  <c:v>9.6294284762620226</c:v>
                </c:pt>
                <c:pt idx="10">
                  <c:v>10.118952698033439</c:v>
                </c:pt>
                <c:pt idx="11">
                  <c:v>9.5075860625796516</c:v>
                </c:pt>
                <c:pt idx="12">
                  <c:v>9.6083944227207034</c:v>
                </c:pt>
                <c:pt idx="13">
                  <c:v>9.7126295198764439</c:v>
                </c:pt>
                <c:pt idx="14">
                  <c:v>9.8344049571011105</c:v>
                </c:pt>
                <c:pt idx="15">
                  <c:v>9.9374102584062509</c:v>
                </c:pt>
                <c:pt idx="16">
                  <c:v>10.025777440736771</c:v>
                </c:pt>
                <c:pt idx="17">
                  <c:v>10.110249547612867</c:v>
                </c:pt>
                <c:pt idx="18">
                  <c:v>10.200863308546062</c:v>
                </c:pt>
                <c:pt idx="19">
                  <c:v>10.288081218249888</c:v>
                </c:pt>
                <c:pt idx="20">
                  <c:v>10.375870808300125</c:v>
                </c:pt>
                <c:pt idx="21">
                  <c:v>10.454391558945398</c:v>
                </c:pt>
                <c:pt idx="22">
                  <c:v>10.542834600649991</c:v>
                </c:pt>
                <c:pt idx="23">
                  <c:v>10.631361798433494</c:v>
                </c:pt>
                <c:pt idx="24">
                  <c:v>10.735966002703613</c:v>
                </c:pt>
                <c:pt idx="25">
                  <c:v>10.821214622591748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23.98643543497127</c:v>
                </c:pt>
                <c:pt idx="1">
                  <c:v>22.430354534666801</c:v>
                </c:pt>
                <c:pt idx="2">
                  <c:v>23.850431367308325</c:v>
                </c:pt>
                <c:pt idx="3">
                  <c:v>24.023531521093307</c:v>
                </c:pt>
                <c:pt idx="4">
                  <c:v>25.596128674363069</c:v>
                </c:pt>
                <c:pt idx="5">
                  <c:v>25.397518795947043</c:v>
                </c:pt>
                <c:pt idx="6">
                  <c:v>27.206948307868156</c:v>
                </c:pt>
                <c:pt idx="7">
                  <c:v>26.165336808391178</c:v>
                </c:pt>
                <c:pt idx="8">
                  <c:v>25.93333268056028</c:v>
                </c:pt>
                <c:pt idx="9">
                  <c:v>27.568028150227008</c:v>
                </c:pt>
                <c:pt idx="10">
                  <c:v>27.815726024075158</c:v>
                </c:pt>
                <c:pt idx="11">
                  <c:v>26.183743247337365</c:v>
                </c:pt>
                <c:pt idx="12">
                  <c:v>26.340000867537594</c:v>
                </c:pt>
                <c:pt idx="13">
                  <c:v>26.55911944387595</c:v>
                </c:pt>
                <c:pt idx="14">
                  <c:v>26.825624916971098</c:v>
                </c:pt>
                <c:pt idx="15">
                  <c:v>27.010772257539816</c:v>
                </c:pt>
                <c:pt idx="16">
                  <c:v>27.164266339183413</c:v>
                </c:pt>
                <c:pt idx="17">
                  <c:v>27.300152908536084</c:v>
                </c:pt>
                <c:pt idx="18">
                  <c:v>27.428398619138441</c:v>
                </c:pt>
                <c:pt idx="19">
                  <c:v>27.557176802247788</c:v>
                </c:pt>
                <c:pt idx="20">
                  <c:v>27.69422299651924</c:v>
                </c:pt>
                <c:pt idx="21">
                  <c:v>27.82186536047821</c:v>
                </c:pt>
                <c:pt idx="22">
                  <c:v>27.941989336445904</c:v>
                </c:pt>
                <c:pt idx="23">
                  <c:v>28.074232092259276</c:v>
                </c:pt>
                <c:pt idx="24">
                  <c:v>28.203839119792431</c:v>
                </c:pt>
                <c:pt idx="25">
                  <c:v>28.322618804353269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31.374923729758059</c:v>
                </c:pt>
                <c:pt idx="1">
                  <c:v>31.248214065025131</c:v>
                </c:pt>
                <c:pt idx="2">
                  <c:v>32.332207920420124</c:v>
                </c:pt>
                <c:pt idx="3">
                  <c:v>31.248793113377218</c:v>
                </c:pt>
                <c:pt idx="4">
                  <c:v>32.372565225813439</c:v>
                </c:pt>
                <c:pt idx="5">
                  <c:v>32.902082805130661</c:v>
                </c:pt>
                <c:pt idx="6">
                  <c:v>33.109974160808676</c:v>
                </c:pt>
                <c:pt idx="7">
                  <c:v>32.944533301983874</c:v>
                </c:pt>
                <c:pt idx="8">
                  <c:v>32.007244655948696</c:v>
                </c:pt>
                <c:pt idx="9">
                  <c:v>32.759834609611197</c:v>
                </c:pt>
                <c:pt idx="10">
                  <c:v>33.222127654874356</c:v>
                </c:pt>
                <c:pt idx="11">
                  <c:v>30.691021853203537</c:v>
                </c:pt>
                <c:pt idx="12">
                  <c:v>30.496247541920539</c:v>
                </c:pt>
                <c:pt idx="13">
                  <c:v>30.354966105893624</c:v>
                </c:pt>
                <c:pt idx="14">
                  <c:v>30.25780474989573</c:v>
                </c:pt>
                <c:pt idx="15">
                  <c:v>30.065005227663864</c:v>
                </c:pt>
                <c:pt idx="16">
                  <c:v>29.839179270656452</c:v>
                </c:pt>
                <c:pt idx="17">
                  <c:v>29.574719834145078</c:v>
                </c:pt>
                <c:pt idx="18">
                  <c:v>29.311053586361961</c:v>
                </c:pt>
                <c:pt idx="19">
                  <c:v>29.074384335939392</c:v>
                </c:pt>
                <c:pt idx="20">
                  <c:v>28.851728735197572</c:v>
                </c:pt>
                <c:pt idx="21">
                  <c:v>28.604415090989384</c:v>
                </c:pt>
                <c:pt idx="22">
                  <c:v>28.337390222686064</c:v>
                </c:pt>
                <c:pt idx="23">
                  <c:v>28.060428606480869</c:v>
                </c:pt>
                <c:pt idx="24">
                  <c:v>27.798709127076712</c:v>
                </c:pt>
                <c:pt idx="25">
                  <c:v>27.564573983952418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12.430505442566433</c:v>
                </c:pt>
                <c:pt idx="1">
                  <c:v>11.332463660858338</c:v>
                </c:pt>
                <c:pt idx="2">
                  <c:v>11.167885716608453</c:v>
                </c:pt>
                <c:pt idx="3">
                  <c:v>11.362967152185449</c:v>
                </c:pt>
                <c:pt idx="4">
                  <c:v>11.293537955141973</c:v>
                </c:pt>
                <c:pt idx="5">
                  <c:v>10.721232268742767</c:v>
                </c:pt>
                <c:pt idx="6">
                  <c:v>10.279870974335624</c:v>
                </c:pt>
                <c:pt idx="7">
                  <c:v>10.302632661580365</c:v>
                </c:pt>
                <c:pt idx="8">
                  <c:v>10.547256110392699</c:v>
                </c:pt>
                <c:pt idx="9">
                  <c:v>9.7078361247623519</c:v>
                </c:pt>
                <c:pt idx="10">
                  <c:v>9.3473169944919103</c:v>
                </c:pt>
                <c:pt idx="11">
                  <c:v>10.329632694321434</c:v>
                </c:pt>
                <c:pt idx="12">
                  <c:v>10.097976753460244</c:v>
                </c:pt>
                <c:pt idx="13">
                  <c:v>9.8728816257485263</c:v>
                </c:pt>
                <c:pt idx="14">
                  <c:v>9.6405457654412388</c:v>
                </c:pt>
                <c:pt idx="15">
                  <c:v>9.4024889335404254</c:v>
                </c:pt>
                <c:pt idx="16">
                  <c:v>9.1730294590854893</c:v>
                </c:pt>
                <c:pt idx="17">
                  <c:v>8.969328896492275</c:v>
                </c:pt>
                <c:pt idx="18">
                  <c:v>8.7625137143437151</c:v>
                </c:pt>
                <c:pt idx="19">
                  <c:v>8.5222467696513196</c:v>
                </c:pt>
                <c:pt idx="20">
                  <c:v>8.3085770341151086</c:v>
                </c:pt>
                <c:pt idx="21">
                  <c:v>8.1726600836307881</c:v>
                </c:pt>
                <c:pt idx="22">
                  <c:v>8.0388205673903173</c:v>
                </c:pt>
                <c:pt idx="23">
                  <c:v>7.8782866051842841</c:v>
                </c:pt>
                <c:pt idx="24">
                  <c:v>7.5840139553869959</c:v>
                </c:pt>
                <c:pt idx="25">
                  <c:v>7.3937364604258518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2.5746872737304041</c:v>
                </c:pt>
                <c:pt idx="1">
                  <c:v>2.8854031145965364</c:v>
                </c:pt>
                <c:pt idx="2">
                  <c:v>3.4046501130199096</c:v>
                </c:pt>
                <c:pt idx="3">
                  <c:v>2.9231497982600474</c:v>
                </c:pt>
                <c:pt idx="4">
                  <c:v>4.2549434105970176</c:v>
                </c:pt>
                <c:pt idx="5">
                  <c:v>3.6003629781646938</c:v>
                </c:pt>
                <c:pt idx="6">
                  <c:v>3.6850877961049266</c:v>
                </c:pt>
                <c:pt idx="7">
                  <c:v>3.5339576899178602</c:v>
                </c:pt>
                <c:pt idx="8">
                  <c:v>3.1594281916555498</c:v>
                </c:pt>
                <c:pt idx="9">
                  <c:v>4.1255469247055752</c:v>
                </c:pt>
                <c:pt idx="10">
                  <c:v>3.1952181198867056</c:v>
                </c:pt>
                <c:pt idx="11">
                  <c:v>3.1513895256082973</c:v>
                </c:pt>
                <c:pt idx="12">
                  <c:v>3.2025817430580927</c:v>
                </c:pt>
                <c:pt idx="13">
                  <c:v>3.2707327776935915</c:v>
                </c:pt>
                <c:pt idx="14">
                  <c:v>3.3403547499981467</c:v>
                </c:pt>
                <c:pt idx="15">
                  <c:v>3.3990322297498365</c:v>
                </c:pt>
                <c:pt idx="16">
                  <c:v>3.4542410818819476</c:v>
                </c:pt>
                <c:pt idx="17">
                  <c:v>3.5079907090767501</c:v>
                </c:pt>
                <c:pt idx="18">
                  <c:v>3.5587525355685967</c:v>
                </c:pt>
                <c:pt idx="19">
                  <c:v>3.6089853297071461</c:v>
                </c:pt>
                <c:pt idx="20">
                  <c:v>3.6671699727985021</c:v>
                </c:pt>
                <c:pt idx="21">
                  <c:v>3.7252685034346404</c:v>
                </c:pt>
                <c:pt idx="22">
                  <c:v>3.7836463516593595</c:v>
                </c:pt>
                <c:pt idx="23">
                  <c:v>3.8443097636068333</c:v>
                </c:pt>
                <c:pt idx="24">
                  <c:v>3.9062380663280014</c:v>
                </c:pt>
                <c:pt idx="25">
                  <c:v>3.9711818535803656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11.728852065787848</c:v>
                </c:pt>
                <c:pt idx="1">
                  <c:v>11.985162107236773</c:v>
                </c:pt>
                <c:pt idx="2">
                  <c:v>11.445416800534314</c:v>
                </c:pt>
                <c:pt idx="3">
                  <c:v>12.028859708316629</c:v>
                </c:pt>
                <c:pt idx="4">
                  <c:v>13.130551189388317</c:v>
                </c:pt>
                <c:pt idx="5">
                  <c:v>12.584244848944884</c:v>
                </c:pt>
                <c:pt idx="6">
                  <c:v>13.701964482873681</c:v>
                </c:pt>
                <c:pt idx="7">
                  <c:v>13.310824634296401</c:v>
                </c:pt>
                <c:pt idx="8">
                  <c:v>12.582169999090786</c:v>
                </c:pt>
                <c:pt idx="9">
                  <c:v>13.563840084275695</c:v>
                </c:pt>
                <c:pt idx="10">
                  <c:v>11.76482936430811</c:v>
                </c:pt>
                <c:pt idx="11">
                  <c:v>12.015739223405909</c:v>
                </c:pt>
                <c:pt idx="12">
                  <c:v>11.999374779550152</c:v>
                </c:pt>
                <c:pt idx="13">
                  <c:v>12.029274204942618</c:v>
                </c:pt>
                <c:pt idx="14">
                  <c:v>12.054933048681182</c:v>
                </c:pt>
                <c:pt idx="15">
                  <c:v>12.029510982393536</c:v>
                </c:pt>
                <c:pt idx="16">
                  <c:v>11.996649680547385</c:v>
                </c:pt>
                <c:pt idx="17">
                  <c:v>11.959127448950081</c:v>
                </c:pt>
                <c:pt idx="18">
                  <c:v>11.924591789960777</c:v>
                </c:pt>
                <c:pt idx="19">
                  <c:v>11.890169038437941</c:v>
                </c:pt>
                <c:pt idx="20">
                  <c:v>11.854282302067249</c:v>
                </c:pt>
                <c:pt idx="21">
                  <c:v>11.816003807349153</c:v>
                </c:pt>
                <c:pt idx="22">
                  <c:v>11.779969913164759</c:v>
                </c:pt>
                <c:pt idx="23">
                  <c:v>11.746573744407332</c:v>
                </c:pt>
                <c:pt idx="24">
                  <c:v>11.720628391447539</c:v>
                </c:pt>
                <c:pt idx="25">
                  <c:v>11.684131084071511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11.21540460852534</c:v>
                </c:pt>
                <c:pt idx="1">
                  <c:v>10.182628908948375</c:v>
                </c:pt>
                <c:pt idx="2">
                  <c:v>9.3383019360859922</c:v>
                </c:pt>
                <c:pt idx="3">
                  <c:v>10.138390550192195</c:v>
                </c:pt>
                <c:pt idx="4">
                  <c:v>11.357065934063773</c:v>
                </c:pt>
                <c:pt idx="5">
                  <c:v>11.035016726344285</c:v>
                </c:pt>
                <c:pt idx="6">
                  <c:v>12.656244465210744</c:v>
                </c:pt>
                <c:pt idx="7">
                  <c:v>12.954615129344351</c:v>
                </c:pt>
                <c:pt idx="8">
                  <c:v>10.262959858771181</c:v>
                </c:pt>
                <c:pt idx="9">
                  <c:v>11.184709932888271</c:v>
                </c:pt>
                <c:pt idx="10">
                  <c:v>9.9969555548942264</c:v>
                </c:pt>
                <c:pt idx="11">
                  <c:v>10.725235999248099</c:v>
                </c:pt>
                <c:pt idx="12">
                  <c:v>10.666340179687372</c:v>
                </c:pt>
                <c:pt idx="13">
                  <c:v>10.697244219864647</c:v>
                </c:pt>
                <c:pt idx="14">
                  <c:v>10.707996581298865</c:v>
                </c:pt>
                <c:pt idx="15">
                  <c:v>10.64205895730929</c:v>
                </c:pt>
                <c:pt idx="16">
                  <c:v>10.565986143247059</c:v>
                </c:pt>
                <c:pt idx="17">
                  <c:v>10.484694883617953</c:v>
                </c:pt>
                <c:pt idx="18">
                  <c:v>10.404973582389117</c:v>
                </c:pt>
                <c:pt idx="19">
                  <c:v>10.32310585343326</c:v>
                </c:pt>
                <c:pt idx="20">
                  <c:v>10.246421606622885</c:v>
                </c:pt>
                <c:pt idx="21">
                  <c:v>10.166512394665673</c:v>
                </c:pt>
                <c:pt idx="22">
                  <c:v>10.082444520469366</c:v>
                </c:pt>
                <c:pt idx="23">
                  <c:v>9.9960594263844627</c:v>
                </c:pt>
                <c:pt idx="24">
                  <c:v>9.9184442625848313</c:v>
                </c:pt>
                <c:pt idx="25">
                  <c:v>9.8331014902066336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7.3409959141660979</c:v>
                </c:pt>
                <c:pt idx="1">
                  <c:v>8.1092722566754265</c:v>
                </c:pt>
                <c:pt idx="2">
                  <c:v>8.5625323378140763</c:v>
                </c:pt>
                <c:pt idx="3">
                  <c:v>8.7879302480871839</c:v>
                </c:pt>
                <c:pt idx="4">
                  <c:v>9.0106916050503116</c:v>
                </c:pt>
                <c:pt idx="5">
                  <c:v>9.3275445320256498</c:v>
                </c:pt>
                <c:pt idx="6">
                  <c:v>9.1108656352651494</c:v>
                </c:pt>
                <c:pt idx="7">
                  <c:v>9.0428834250035113</c:v>
                </c:pt>
                <c:pt idx="8">
                  <c:v>8.7647039438707903</c:v>
                </c:pt>
                <c:pt idx="9">
                  <c:v>8.6564276749271993</c:v>
                </c:pt>
                <c:pt idx="10">
                  <c:v>7.9012679790640741</c:v>
                </c:pt>
                <c:pt idx="11">
                  <c:v>7.8091887473159609</c:v>
                </c:pt>
                <c:pt idx="12">
                  <c:v>7.8829952510020558</c:v>
                </c:pt>
                <c:pt idx="13">
                  <c:v>7.9664101499980715</c:v>
                </c:pt>
                <c:pt idx="14">
                  <c:v>8.0577994620008493</c:v>
                </c:pt>
                <c:pt idx="15">
                  <c:v>8.1224605417888469</c:v>
                </c:pt>
                <c:pt idx="16">
                  <c:v>8.1619706020574228</c:v>
                </c:pt>
                <c:pt idx="17">
                  <c:v>8.1796509219538187</c:v>
                </c:pt>
                <c:pt idx="18">
                  <c:v>8.2135208088851623</c:v>
                </c:pt>
                <c:pt idx="19">
                  <c:v>8.2463338743916754</c:v>
                </c:pt>
                <c:pt idx="20">
                  <c:v>8.2829458734899166</c:v>
                </c:pt>
                <c:pt idx="21">
                  <c:v>8.3158435586398287</c:v>
                </c:pt>
                <c:pt idx="22">
                  <c:v>8.3421707442693886</c:v>
                </c:pt>
                <c:pt idx="23">
                  <c:v>8.3600558187140024</c:v>
                </c:pt>
                <c:pt idx="24">
                  <c:v>8.3891709062693565</c:v>
                </c:pt>
                <c:pt idx="25">
                  <c:v>8.4185796969323814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28.51397882804611</c:v>
                </c:pt>
                <c:pt idx="1">
                  <c:v>27.502894306459588</c:v>
                </c:pt>
                <c:pt idx="2">
                  <c:v>28.153745307333377</c:v>
                </c:pt>
                <c:pt idx="3">
                  <c:v>29.034505944036411</c:v>
                </c:pt>
                <c:pt idx="4">
                  <c:v>29.661487186010632</c:v>
                </c:pt>
                <c:pt idx="5">
                  <c:v>32.302127899765516</c:v>
                </c:pt>
                <c:pt idx="6">
                  <c:v>33.359216274834395</c:v>
                </c:pt>
                <c:pt idx="7">
                  <c:v>33.153999419143098</c:v>
                </c:pt>
                <c:pt idx="8">
                  <c:v>31.567306841268366</c:v>
                </c:pt>
                <c:pt idx="9">
                  <c:v>33.826252226128766</c:v>
                </c:pt>
                <c:pt idx="10">
                  <c:v>32.002926826065256</c:v>
                </c:pt>
                <c:pt idx="11">
                  <c:v>33.163408362014735</c:v>
                </c:pt>
                <c:pt idx="12">
                  <c:v>33.300968747748584</c:v>
                </c:pt>
                <c:pt idx="13">
                  <c:v>33.541436252705665</c:v>
                </c:pt>
                <c:pt idx="14">
                  <c:v>33.834702889997715</c:v>
                </c:pt>
                <c:pt idx="15">
                  <c:v>34.107850551249889</c:v>
                </c:pt>
                <c:pt idx="16">
                  <c:v>34.347214673266627</c:v>
                </c:pt>
                <c:pt idx="17">
                  <c:v>34.582849226204488</c:v>
                </c:pt>
                <c:pt idx="18">
                  <c:v>34.820920578196166</c:v>
                </c:pt>
                <c:pt idx="19">
                  <c:v>35.076306771095496</c:v>
                </c:pt>
                <c:pt idx="20">
                  <c:v>35.355962292366321</c:v>
                </c:pt>
                <c:pt idx="21">
                  <c:v>35.620194318007826</c:v>
                </c:pt>
                <c:pt idx="22">
                  <c:v>35.885032169910588</c:v>
                </c:pt>
                <c:pt idx="23">
                  <c:v>36.152817004655454</c:v>
                </c:pt>
                <c:pt idx="24">
                  <c:v>36.411917896180903</c:v>
                </c:pt>
                <c:pt idx="25">
                  <c:v>36.665399419378119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7.6773005883669576</c:v>
                </c:pt>
                <c:pt idx="1">
                  <c:v>8.815851868244879</c:v>
                </c:pt>
                <c:pt idx="2">
                  <c:v>9.0890069636241098</c:v>
                </c:pt>
                <c:pt idx="3">
                  <c:v>9.3450764479484398</c:v>
                </c:pt>
                <c:pt idx="4">
                  <c:v>9.4716761841137718</c:v>
                </c:pt>
                <c:pt idx="5">
                  <c:v>10.164784485506207</c:v>
                </c:pt>
                <c:pt idx="6">
                  <c:v>9.7687574779537449</c:v>
                </c:pt>
                <c:pt idx="7">
                  <c:v>10.041116651778747</c:v>
                </c:pt>
                <c:pt idx="8">
                  <c:v>9.2334439366422281</c:v>
                </c:pt>
                <c:pt idx="9">
                  <c:v>10.634332332218742</c:v>
                </c:pt>
                <c:pt idx="10">
                  <c:v>9.6062930589544973</c:v>
                </c:pt>
                <c:pt idx="11">
                  <c:v>9.5276507386183127</c:v>
                </c:pt>
                <c:pt idx="12">
                  <c:v>9.5136495166798998</c:v>
                </c:pt>
                <c:pt idx="13">
                  <c:v>9.559829811755078</c:v>
                </c:pt>
                <c:pt idx="14">
                  <c:v>9.6287191612901424</c:v>
                </c:pt>
                <c:pt idx="15">
                  <c:v>9.6849778418697898</c:v>
                </c:pt>
                <c:pt idx="16">
                  <c:v>9.7329339962877661</c:v>
                </c:pt>
                <c:pt idx="17">
                  <c:v>9.7797503851646734</c:v>
                </c:pt>
                <c:pt idx="18">
                  <c:v>9.8261920678867725</c:v>
                </c:pt>
                <c:pt idx="19">
                  <c:v>9.8688754229273759</c:v>
                </c:pt>
                <c:pt idx="20">
                  <c:v>9.9047761294032295</c:v>
                </c:pt>
                <c:pt idx="21">
                  <c:v>9.9323342108804198</c:v>
                </c:pt>
                <c:pt idx="22">
                  <c:v>9.9621546018072973</c:v>
                </c:pt>
                <c:pt idx="23">
                  <c:v>9.996699174736456</c:v>
                </c:pt>
                <c:pt idx="24">
                  <c:v>10.034727801001806</c:v>
                </c:pt>
                <c:pt idx="25">
                  <c:v>10.074785070722488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0.63102562337100132</c:v>
                </c:pt>
                <c:pt idx="1">
                  <c:v>0.45973782150976955</c:v>
                </c:pt>
                <c:pt idx="2">
                  <c:v>0.4571943338539815</c:v>
                </c:pt>
                <c:pt idx="3">
                  <c:v>0.40927723196376903</c:v>
                </c:pt>
                <c:pt idx="4">
                  <c:v>0.46984572646594203</c:v>
                </c:pt>
                <c:pt idx="5">
                  <c:v>0.42841869257490539</c:v>
                </c:pt>
                <c:pt idx="6">
                  <c:v>0.3796692871211334</c:v>
                </c:pt>
                <c:pt idx="7">
                  <c:v>0.39301033314835576</c:v>
                </c:pt>
                <c:pt idx="8">
                  <c:v>0.38783547949266978</c:v>
                </c:pt>
                <c:pt idx="9">
                  <c:v>0.37524844925008727</c:v>
                </c:pt>
                <c:pt idx="10">
                  <c:v>0.46337761483922252</c:v>
                </c:pt>
                <c:pt idx="11">
                  <c:v>0.36353149961874026</c:v>
                </c:pt>
                <c:pt idx="12">
                  <c:v>0.36868122194543024</c:v>
                </c:pt>
                <c:pt idx="13">
                  <c:v>0.37278845838310959</c:v>
                </c:pt>
                <c:pt idx="14">
                  <c:v>0.37746950621339559</c:v>
                </c:pt>
                <c:pt idx="15">
                  <c:v>0.38034622960864906</c:v>
                </c:pt>
                <c:pt idx="16">
                  <c:v>0.38288847201390247</c:v>
                </c:pt>
                <c:pt idx="17">
                  <c:v>0.38500028174960588</c:v>
                </c:pt>
                <c:pt idx="18">
                  <c:v>0.38692709561922517</c:v>
                </c:pt>
                <c:pt idx="19">
                  <c:v>0.38902070562080976</c:v>
                </c:pt>
                <c:pt idx="20">
                  <c:v>0.39119190154189615</c:v>
                </c:pt>
                <c:pt idx="21">
                  <c:v>0.39321210754517721</c:v>
                </c:pt>
                <c:pt idx="22">
                  <c:v>0.39516271936594777</c:v>
                </c:pt>
                <c:pt idx="23">
                  <c:v>0.39703092407653134</c:v>
                </c:pt>
                <c:pt idx="24">
                  <c:v>0.3986976316966403</c:v>
                </c:pt>
                <c:pt idx="25">
                  <c:v>0.40021531390218285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20.451159985554245</c:v>
                </c:pt>
                <c:pt idx="1">
                  <c:v>22.584009729039217</c:v>
                </c:pt>
                <c:pt idx="2">
                  <c:v>24.402241510226293</c:v>
                </c:pt>
                <c:pt idx="3">
                  <c:v>24.112232109483791</c:v>
                </c:pt>
                <c:pt idx="4">
                  <c:v>24.138610668037252</c:v>
                </c:pt>
                <c:pt idx="5">
                  <c:v>23.458218752483063</c:v>
                </c:pt>
                <c:pt idx="6">
                  <c:v>24.556841514709316</c:v>
                </c:pt>
                <c:pt idx="7">
                  <c:v>22.715677389280849</c:v>
                </c:pt>
                <c:pt idx="8">
                  <c:v>22.680829158379595</c:v>
                </c:pt>
                <c:pt idx="9">
                  <c:v>23.623097735516552</c:v>
                </c:pt>
                <c:pt idx="10">
                  <c:v>23.52381887055645</c:v>
                </c:pt>
                <c:pt idx="11">
                  <c:v>22.036614442426863</c:v>
                </c:pt>
                <c:pt idx="12">
                  <c:v>21.949812853107549</c:v>
                </c:pt>
                <c:pt idx="13">
                  <c:v>21.920973073445204</c:v>
                </c:pt>
                <c:pt idx="14">
                  <c:v>21.913441238546842</c:v>
                </c:pt>
                <c:pt idx="15">
                  <c:v>21.852177507352046</c:v>
                </c:pt>
                <c:pt idx="16">
                  <c:v>21.766143531946391</c:v>
                </c:pt>
                <c:pt idx="17">
                  <c:v>21.670488798533395</c:v>
                </c:pt>
                <c:pt idx="18">
                  <c:v>21.58216480171744</c:v>
                </c:pt>
                <c:pt idx="19">
                  <c:v>21.486831111899228</c:v>
                </c:pt>
                <c:pt idx="20">
                  <c:v>21.379958076845181</c:v>
                </c:pt>
                <c:pt idx="21">
                  <c:v>21.29028662753133</c:v>
                </c:pt>
                <c:pt idx="22">
                  <c:v>21.182246501415378</c:v>
                </c:pt>
                <c:pt idx="23">
                  <c:v>21.070134476368342</c:v>
                </c:pt>
                <c:pt idx="24">
                  <c:v>20.957169599398508</c:v>
                </c:pt>
                <c:pt idx="25">
                  <c:v>20.853534455803903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4.9259219257341025</c:v>
                </c:pt>
                <c:pt idx="1">
                  <c:v>4.9998540489597465</c:v>
                </c:pt>
                <c:pt idx="2">
                  <c:v>5.1650832925941685</c:v>
                </c:pt>
                <c:pt idx="3">
                  <c:v>5.0719698409038623</c:v>
                </c:pt>
                <c:pt idx="4">
                  <c:v>4.995589297592149</c:v>
                </c:pt>
                <c:pt idx="5">
                  <c:v>5.3559336722297184</c:v>
                </c:pt>
                <c:pt idx="6">
                  <c:v>5.5047452263082963</c:v>
                </c:pt>
                <c:pt idx="7">
                  <c:v>5.7153159863722447</c:v>
                </c:pt>
                <c:pt idx="8">
                  <c:v>5.8003213362822219</c:v>
                </c:pt>
                <c:pt idx="9">
                  <c:v>6.0126384857722242</c:v>
                </c:pt>
                <c:pt idx="10">
                  <c:v>6.0683832137913587</c:v>
                </c:pt>
                <c:pt idx="11">
                  <c:v>7.273699703458826</c:v>
                </c:pt>
                <c:pt idx="12">
                  <c:v>7.3698516154265219</c:v>
                </c:pt>
                <c:pt idx="13">
                  <c:v>7.4899335266543092</c:v>
                </c:pt>
                <c:pt idx="14">
                  <c:v>7.6266504861665281</c:v>
                </c:pt>
                <c:pt idx="15">
                  <c:v>7.7465265889766934</c:v>
                </c:pt>
                <c:pt idx="16">
                  <c:v>7.8595763024183123</c:v>
                </c:pt>
                <c:pt idx="17">
                  <c:v>7.9699692983634378</c:v>
                </c:pt>
                <c:pt idx="18">
                  <c:v>8.0776362998123936</c:v>
                </c:pt>
                <c:pt idx="19">
                  <c:v>8.1888361815200366</c:v>
                </c:pt>
                <c:pt idx="20">
                  <c:v>8.3023802747064437</c:v>
                </c:pt>
                <c:pt idx="21">
                  <c:v>8.4105228203518827</c:v>
                </c:pt>
                <c:pt idx="22">
                  <c:v>8.5194474974197565</c:v>
                </c:pt>
                <c:pt idx="23">
                  <c:v>8.632263052117116</c:v>
                </c:pt>
                <c:pt idx="24">
                  <c:v>8.743367550697112</c:v>
                </c:pt>
                <c:pt idx="25">
                  <c:v>8.8549596064648632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5.9729474685801724</c:v>
                </c:pt>
                <c:pt idx="1">
                  <c:v>5.9283444711760662</c:v>
                </c:pt>
                <c:pt idx="2">
                  <c:v>5.9333092291713232</c:v>
                </c:pt>
                <c:pt idx="3">
                  <c:v>5.9826483902771379</c:v>
                </c:pt>
                <c:pt idx="4">
                  <c:v>6.4291023965139811</c:v>
                </c:pt>
                <c:pt idx="5">
                  <c:v>6.0896285361459732</c:v>
                </c:pt>
                <c:pt idx="6">
                  <c:v>6.5377690465759279</c:v>
                </c:pt>
                <c:pt idx="7">
                  <c:v>6.8531477453603431</c:v>
                </c:pt>
                <c:pt idx="8">
                  <c:v>6.6247135952267051</c:v>
                </c:pt>
                <c:pt idx="9">
                  <c:v>6.4191634214632396</c:v>
                </c:pt>
                <c:pt idx="10">
                  <c:v>5.5764004552530819</c:v>
                </c:pt>
                <c:pt idx="11">
                  <c:v>6.7678398701184763</c:v>
                </c:pt>
                <c:pt idx="12">
                  <c:v>6.7466309841239385</c:v>
                </c:pt>
                <c:pt idx="13">
                  <c:v>6.7752158137172795</c:v>
                </c:pt>
                <c:pt idx="14">
                  <c:v>6.8018519732506428</c:v>
                </c:pt>
                <c:pt idx="15">
                  <c:v>6.794321411074761</c:v>
                </c:pt>
                <c:pt idx="16">
                  <c:v>6.7709065345271036</c:v>
                </c:pt>
                <c:pt idx="17">
                  <c:v>6.7560608655324685</c:v>
                </c:pt>
                <c:pt idx="18">
                  <c:v>6.745094410245108</c:v>
                </c:pt>
                <c:pt idx="19">
                  <c:v>6.7314763663928483</c:v>
                </c:pt>
                <c:pt idx="20">
                  <c:v>6.7190744898331882</c:v>
                </c:pt>
                <c:pt idx="21">
                  <c:v>6.7090711367192313</c:v>
                </c:pt>
                <c:pt idx="22">
                  <c:v>6.6964828503074987</c:v>
                </c:pt>
                <c:pt idx="23">
                  <c:v>6.6940938538442625</c:v>
                </c:pt>
                <c:pt idx="24">
                  <c:v>6.7089226248218941</c:v>
                </c:pt>
                <c:pt idx="25">
                  <c:v>6.7228909362093807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10.851425514833968</c:v>
                </c:pt>
                <c:pt idx="1">
                  <c:v>11.142953931574304</c:v>
                </c:pt>
                <c:pt idx="2">
                  <c:v>11.606345465839851</c:v>
                </c:pt>
                <c:pt idx="3">
                  <c:v>11.034256399228548</c:v>
                </c:pt>
                <c:pt idx="4">
                  <c:v>12.30727864474129</c:v>
                </c:pt>
                <c:pt idx="5">
                  <c:v>11.854514137978359</c:v>
                </c:pt>
                <c:pt idx="6">
                  <c:v>13.549152043111757</c:v>
                </c:pt>
                <c:pt idx="7">
                  <c:v>12.748886045289989</c:v>
                </c:pt>
                <c:pt idx="8">
                  <c:v>12.92441602204536</c:v>
                </c:pt>
                <c:pt idx="9">
                  <c:v>13.60346176443848</c:v>
                </c:pt>
                <c:pt idx="10">
                  <c:v>11.314926163769284</c:v>
                </c:pt>
                <c:pt idx="11">
                  <c:v>12.190868876070819</c:v>
                </c:pt>
                <c:pt idx="12">
                  <c:v>12.135807233557625</c:v>
                </c:pt>
                <c:pt idx="13">
                  <c:v>12.162207599233938</c:v>
                </c:pt>
                <c:pt idx="14">
                  <c:v>12.205620120212139</c:v>
                </c:pt>
                <c:pt idx="15">
                  <c:v>12.205146209447481</c:v>
                </c:pt>
                <c:pt idx="16">
                  <c:v>12.208287617401185</c:v>
                </c:pt>
                <c:pt idx="17">
                  <c:v>12.211297618859598</c:v>
                </c:pt>
                <c:pt idx="18">
                  <c:v>12.209423694366526</c:v>
                </c:pt>
                <c:pt idx="19">
                  <c:v>12.209871167823776</c:v>
                </c:pt>
                <c:pt idx="20">
                  <c:v>12.212590070703065</c:v>
                </c:pt>
                <c:pt idx="21">
                  <c:v>12.210060652940665</c:v>
                </c:pt>
                <c:pt idx="22">
                  <c:v>12.219990776344529</c:v>
                </c:pt>
                <c:pt idx="23">
                  <c:v>12.235122405576989</c:v>
                </c:pt>
                <c:pt idx="24">
                  <c:v>12.255316526128237</c:v>
                </c:pt>
                <c:pt idx="25">
                  <c:v>12.279684636813505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4.6208128318571404</c:v>
                </c:pt>
                <c:pt idx="1">
                  <c:v>4.7211125835991821</c:v>
                </c:pt>
                <c:pt idx="2">
                  <c:v>4.7236793939218238</c:v>
                </c:pt>
                <c:pt idx="3">
                  <c:v>4.5714999899342308</c:v>
                </c:pt>
                <c:pt idx="4">
                  <c:v>5.3805284451742397</c:v>
                </c:pt>
                <c:pt idx="5">
                  <c:v>5.1151495032646306</c:v>
                </c:pt>
                <c:pt idx="6">
                  <c:v>5.5360405782893816</c:v>
                </c:pt>
                <c:pt idx="7">
                  <c:v>5.0583325489761091</c:v>
                </c:pt>
                <c:pt idx="8">
                  <c:v>4.6935921173498203</c:v>
                </c:pt>
                <c:pt idx="9">
                  <c:v>4.770477637050428</c:v>
                </c:pt>
                <c:pt idx="10">
                  <c:v>4.2093302718981009</c:v>
                </c:pt>
                <c:pt idx="11">
                  <c:v>3.5970886293924575</c:v>
                </c:pt>
                <c:pt idx="12">
                  <c:v>3.5800493149082042</c:v>
                </c:pt>
                <c:pt idx="13">
                  <c:v>3.5794278010002989</c:v>
                </c:pt>
                <c:pt idx="14">
                  <c:v>3.579038108880372</c:v>
                </c:pt>
                <c:pt idx="15">
                  <c:v>3.5607561049909053</c:v>
                </c:pt>
                <c:pt idx="16">
                  <c:v>3.5439155709992338</c:v>
                </c:pt>
                <c:pt idx="17">
                  <c:v>3.5276631212905749</c:v>
                </c:pt>
                <c:pt idx="18">
                  <c:v>3.5137943128967035</c:v>
                </c:pt>
                <c:pt idx="19">
                  <c:v>3.4995677381372046</c:v>
                </c:pt>
                <c:pt idx="20">
                  <c:v>3.4831902804798842</c:v>
                </c:pt>
                <c:pt idx="21">
                  <c:v>3.4664353053116077</c:v>
                </c:pt>
                <c:pt idx="22">
                  <c:v>3.4501032644799077</c:v>
                </c:pt>
                <c:pt idx="23">
                  <c:v>3.4338517344224995</c:v>
                </c:pt>
                <c:pt idx="24">
                  <c:v>3.4161965040739979</c:v>
                </c:pt>
                <c:pt idx="25">
                  <c:v>3.3983276570343697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36.312615898366232</c:v>
                </c:pt>
                <c:pt idx="1">
                  <c:v>37.566805581478746</c:v>
                </c:pt>
                <c:pt idx="2">
                  <c:v>38.37042561975349</c:v>
                </c:pt>
                <c:pt idx="3">
                  <c:v>38.081256274611242</c:v>
                </c:pt>
                <c:pt idx="4">
                  <c:v>39.862861108970847</c:v>
                </c:pt>
                <c:pt idx="5">
                  <c:v>39.170568123113298</c:v>
                </c:pt>
                <c:pt idx="6">
                  <c:v>40.13351280295619</c:v>
                </c:pt>
                <c:pt idx="7">
                  <c:v>39.033192064774695</c:v>
                </c:pt>
                <c:pt idx="8">
                  <c:v>38.371987798699934</c:v>
                </c:pt>
                <c:pt idx="9">
                  <c:v>41.082016935992378</c:v>
                </c:pt>
                <c:pt idx="10">
                  <c:v>36.926551004399613</c:v>
                </c:pt>
                <c:pt idx="11">
                  <c:v>37.77477220595717</c:v>
                </c:pt>
                <c:pt idx="12">
                  <c:v>37.868193391407971</c:v>
                </c:pt>
                <c:pt idx="13">
                  <c:v>37.935439034422998</c:v>
                </c:pt>
                <c:pt idx="14">
                  <c:v>38.064074641349698</c:v>
                </c:pt>
                <c:pt idx="15">
                  <c:v>38.069260802996119</c:v>
                </c:pt>
                <c:pt idx="16">
                  <c:v>38.020226038694652</c:v>
                </c:pt>
                <c:pt idx="17">
                  <c:v>37.936983031685656</c:v>
                </c:pt>
                <c:pt idx="18">
                  <c:v>37.840479025137405</c:v>
                </c:pt>
                <c:pt idx="19">
                  <c:v>37.745398943612294</c:v>
                </c:pt>
                <c:pt idx="20">
                  <c:v>37.660848950988274</c:v>
                </c:pt>
                <c:pt idx="21">
                  <c:v>37.59065306097358</c:v>
                </c:pt>
                <c:pt idx="22">
                  <c:v>37.511335388411624</c:v>
                </c:pt>
                <c:pt idx="23">
                  <c:v>37.452221201238451</c:v>
                </c:pt>
                <c:pt idx="24">
                  <c:v>37.369622358628881</c:v>
                </c:pt>
                <c:pt idx="25">
                  <c:v>37.256950391868479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34.338927028143075</c:v>
                </c:pt>
                <c:pt idx="1">
                  <c:v>38.320792650208801</c:v>
                </c:pt>
                <c:pt idx="2">
                  <c:v>40.788598898914621</c:v>
                </c:pt>
                <c:pt idx="3">
                  <c:v>42.073931811777832</c:v>
                </c:pt>
                <c:pt idx="4">
                  <c:v>43.327720702559816</c:v>
                </c:pt>
                <c:pt idx="5">
                  <c:v>43.89622257107758</c:v>
                </c:pt>
                <c:pt idx="6">
                  <c:v>47.518554264406617</c:v>
                </c:pt>
                <c:pt idx="7">
                  <c:v>47.235986635498861</c:v>
                </c:pt>
                <c:pt idx="8">
                  <c:v>47.192715218144713</c:v>
                </c:pt>
                <c:pt idx="9">
                  <c:v>51.123461098984407</c:v>
                </c:pt>
                <c:pt idx="10">
                  <c:v>50.73287321864759</c:v>
                </c:pt>
                <c:pt idx="11">
                  <c:v>49.397746421816635</c:v>
                </c:pt>
                <c:pt idx="12">
                  <c:v>50.047510955309264</c:v>
                </c:pt>
                <c:pt idx="13">
                  <c:v>50.824444481313009</c:v>
                </c:pt>
                <c:pt idx="14">
                  <c:v>51.649929206494804</c:v>
                </c:pt>
                <c:pt idx="15">
                  <c:v>52.320390796948409</c:v>
                </c:pt>
                <c:pt idx="16">
                  <c:v>52.948625761054856</c:v>
                </c:pt>
                <c:pt idx="17">
                  <c:v>53.564516184432335</c:v>
                </c:pt>
                <c:pt idx="18">
                  <c:v>54.168321703552991</c:v>
                </c:pt>
                <c:pt idx="19">
                  <c:v>54.765858685026224</c:v>
                </c:pt>
                <c:pt idx="20">
                  <c:v>55.387682812175392</c:v>
                </c:pt>
                <c:pt idx="21">
                  <c:v>55.997494329903489</c:v>
                </c:pt>
                <c:pt idx="22">
                  <c:v>56.628064413499644</c:v>
                </c:pt>
                <c:pt idx="23">
                  <c:v>57.248240275645834</c:v>
                </c:pt>
                <c:pt idx="24">
                  <c:v>57.917593834388072</c:v>
                </c:pt>
                <c:pt idx="25">
                  <c:v>58.566730495897666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85.987713555899688</c:v>
                </c:pt>
                <c:pt idx="1">
                  <c:v>84.442747518375626</c:v>
                </c:pt>
                <c:pt idx="2">
                  <c:v>87.647999245042016</c:v>
                </c:pt>
                <c:pt idx="3">
                  <c:v>90.673423609966207</c:v>
                </c:pt>
                <c:pt idx="4">
                  <c:v>91.64365409991639</c:v>
                </c:pt>
                <c:pt idx="5">
                  <c:v>94.251051155460289</c:v>
                </c:pt>
                <c:pt idx="6">
                  <c:v>102.5557139437131</c:v>
                </c:pt>
                <c:pt idx="7">
                  <c:v>96.982246613618017</c:v>
                </c:pt>
                <c:pt idx="8">
                  <c:v>98.686070307140696</c:v>
                </c:pt>
                <c:pt idx="9">
                  <c:v>107.11889639145764</c:v>
                </c:pt>
                <c:pt idx="10">
                  <c:v>108.43592396291504</c:v>
                </c:pt>
                <c:pt idx="11">
                  <c:v>111.08553507597219</c:v>
                </c:pt>
                <c:pt idx="12">
                  <c:v>111.89595165154979</c:v>
                </c:pt>
                <c:pt idx="13">
                  <c:v>113.17561672617839</c:v>
                </c:pt>
                <c:pt idx="14">
                  <c:v>114.61110833159913</c:v>
                </c:pt>
                <c:pt idx="15">
                  <c:v>115.82644522148121</c:v>
                </c:pt>
                <c:pt idx="16">
                  <c:v>116.94557457718396</c:v>
                </c:pt>
                <c:pt idx="17">
                  <c:v>118.02183714236693</c:v>
                </c:pt>
                <c:pt idx="18">
                  <c:v>119.08648417640762</c:v>
                </c:pt>
                <c:pt idx="19">
                  <c:v>120.14636228244359</c:v>
                </c:pt>
                <c:pt idx="20">
                  <c:v>121.26785833069641</c:v>
                </c:pt>
                <c:pt idx="21">
                  <c:v>122.34290905635555</c:v>
                </c:pt>
                <c:pt idx="22">
                  <c:v>123.42311672629367</c:v>
                </c:pt>
                <c:pt idx="23">
                  <c:v>124.53191442678815</c:v>
                </c:pt>
                <c:pt idx="24">
                  <c:v>125.67262882055647</c:v>
                </c:pt>
                <c:pt idx="25">
                  <c:v>126.76861387464325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47.47780171671296</c:v>
                </c:pt>
                <c:pt idx="1">
                  <c:v>48.886751376033637</c:v>
                </c:pt>
                <c:pt idx="2">
                  <c:v>51.773375915242276</c:v>
                </c:pt>
                <c:pt idx="3">
                  <c:v>51.160831379449789</c:v>
                </c:pt>
                <c:pt idx="4">
                  <c:v>52.793290219848657</c:v>
                </c:pt>
                <c:pt idx="5">
                  <c:v>54.087898311047333</c:v>
                </c:pt>
                <c:pt idx="6">
                  <c:v>56.864020025421198</c:v>
                </c:pt>
                <c:pt idx="7">
                  <c:v>56.340641724632462</c:v>
                </c:pt>
                <c:pt idx="8">
                  <c:v>55.438005429598164</c:v>
                </c:pt>
                <c:pt idx="9">
                  <c:v>57.791758170556768</c:v>
                </c:pt>
                <c:pt idx="10">
                  <c:v>59.469479671391049</c:v>
                </c:pt>
                <c:pt idx="11">
                  <c:v>56.307036131431438</c:v>
                </c:pt>
                <c:pt idx="12">
                  <c:v>56.766376265556517</c:v>
                </c:pt>
                <c:pt idx="13">
                  <c:v>57.326178337049598</c:v>
                </c:pt>
                <c:pt idx="14">
                  <c:v>57.978959978682745</c:v>
                </c:pt>
                <c:pt idx="15">
                  <c:v>58.473243861558274</c:v>
                </c:pt>
                <c:pt idx="16">
                  <c:v>58.910650686730278</c:v>
                </c:pt>
                <c:pt idx="17">
                  <c:v>59.314071351581148</c:v>
                </c:pt>
                <c:pt idx="18">
                  <c:v>59.720155816652117</c:v>
                </c:pt>
                <c:pt idx="19">
                  <c:v>60.13836942194056</c:v>
                </c:pt>
                <c:pt idx="20">
                  <c:v>60.577360865969467</c:v>
                </c:pt>
                <c:pt idx="21">
                  <c:v>60.986122934769824</c:v>
                </c:pt>
                <c:pt idx="22">
                  <c:v>61.401420771104682</c:v>
                </c:pt>
                <c:pt idx="23">
                  <c:v>61.819897505752238</c:v>
                </c:pt>
                <c:pt idx="24">
                  <c:v>62.249634143333935</c:v>
                </c:pt>
                <c:pt idx="25">
                  <c:v>62.643603572092672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43.805429172324494</c:v>
                </c:pt>
                <c:pt idx="1">
                  <c:v>42.580677725883469</c:v>
                </c:pt>
                <c:pt idx="2">
                  <c:v>43.500093637028577</c:v>
                </c:pt>
                <c:pt idx="3">
                  <c:v>42.611760265562665</c:v>
                </c:pt>
                <c:pt idx="4">
                  <c:v>43.66610318095541</c:v>
                </c:pt>
                <c:pt idx="5">
                  <c:v>43.623315073873428</c:v>
                </c:pt>
                <c:pt idx="6">
                  <c:v>43.389845135144299</c:v>
                </c:pt>
                <c:pt idx="7">
                  <c:v>43.247165963564242</c:v>
                </c:pt>
                <c:pt idx="8">
                  <c:v>42.554500766341391</c:v>
                </c:pt>
                <c:pt idx="9">
                  <c:v>42.467670734373549</c:v>
                </c:pt>
                <c:pt idx="10">
                  <c:v>42.569444649366268</c:v>
                </c:pt>
                <c:pt idx="11">
                  <c:v>41.02065454752497</c:v>
                </c:pt>
                <c:pt idx="12">
                  <c:v>40.594224295380783</c:v>
                </c:pt>
                <c:pt idx="13">
                  <c:v>40.22784773164215</c:v>
                </c:pt>
                <c:pt idx="14">
                  <c:v>39.898350515336972</c:v>
                </c:pt>
                <c:pt idx="15">
                  <c:v>39.467494161204286</c:v>
                </c:pt>
                <c:pt idx="16">
                  <c:v>39.012208729741943</c:v>
                </c:pt>
                <c:pt idx="17">
                  <c:v>38.544048730637357</c:v>
                </c:pt>
                <c:pt idx="18">
                  <c:v>38.073567300705676</c:v>
                </c:pt>
                <c:pt idx="19">
                  <c:v>37.59663110559071</c:v>
                </c:pt>
                <c:pt idx="20">
                  <c:v>37.160305769312679</c:v>
                </c:pt>
                <c:pt idx="21">
                  <c:v>36.777075174620173</c:v>
                </c:pt>
                <c:pt idx="22">
                  <c:v>36.376210790076385</c:v>
                </c:pt>
                <c:pt idx="23">
                  <c:v>35.938715211665155</c:v>
                </c:pt>
                <c:pt idx="24">
                  <c:v>35.382723082463706</c:v>
                </c:pt>
                <c:pt idx="25">
                  <c:v>34.95831044437827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32.859939862209693</c:v>
                </c:pt>
                <c:pt idx="1">
                  <c:v>33.162466387457108</c:v>
                </c:pt>
                <c:pt idx="2">
                  <c:v>32.750901187454289</c:v>
                </c:pt>
                <c:pt idx="3">
                  <c:v>33.878330304856057</c:v>
                </c:pt>
                <c:pt idx="4">
                  <c:v>37.753252139099416</c:v>
                </c:pt>
                <c:pt idx="5">
                  <c:v>36.54716908547951</c:v>
                </c:pt>
                <c:pt idx="6">
                  <c:v>39.154162379454505</c:v>
                </c:pt>
                <c:pt idx="7">
                  <c:v>38.842280878562121</c:v>
                </c:pt>
                <c:pt idx="8">
                  <c:v>34.769261993388305</c:v>
                </c:pt>
                <c:pt idx="9">
                  <c:v>37.53052461679674</c:v>
                </c:pt>
                <c:pt idx="10">
                  <c:v>32.858271018153118</c:v>
                </c:pt>
                <c:pt idx="11">
                  <c:v>33.701553495578267</c:v>
                </c:pt>
                <c:pt idx="12">
                  <c:v>33.751291953297674</c:v>
                </c:pt>
                <c:pt idx="13">
                  <c:v>33.963661352498924</c:v>
                </c:pt>
                <c:pt idx="14">
                  <c:v>34.161083841979043</c:v>
                </c:pt>
                <c:pt idx="15">
                  <c:v>34.19306271124151</c:v>
                </c:pt>
                <c:pt idx="16">
                  <c:v>34.178847507733813</c:v>
                </c:pt>
                <c:pt idx="17">
                  <c:v>34.131463963598605</c:v>
                </c:pt>
                <c:pt idx="18">
                  <c:v>34.101838716803655</c:v>
                </c:pt>
                <c:pt idx="19">
                  <c:v>34.06859409597002</c:v>
                </c:pt>
                <c:pt idx="20">
                  <c:v>34.050819754978555</c:v>
                </c:pt>
                <c:pt idx="21">
                  <c:v>34.023628264089297</c:v>
                </c:pt>
                <c:pt idx="22">
                  <c:v>33.988231529562874</c:v>
                </c:pt>
                <c:pt idx="23">
                  <c:v>33.946998753112631</c:v>
                </c:pt>
                <c:pt idx="24">
                  <c:v>33.934481626629726</c:v>
                </c:pt>
                <c:pt idx="25">
                  <c:v>33.906994124790891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36.822305039784069</c:v>
                </c:pt>
                <c:pt idx="1">
                  <c:v>36.778483996214234</c:v>
                </c:pt>
                <c:pt idx="2">
                  <c:v>37.699946604811473</c:v>
                </c:pt>
                <c:pt idx="3">
                  <c:v>38.788859623948625</c:v>
                </c:pt>
                <c:pt idx="4">
                  <c:v>39.603009096590348</c:v>
                </c:pt>
                <c:pt idx="5">
                  <c:v>42.895331077846635</c:v>
                </c:pt>
                <c:pt idx="6">
                  <c:v>43.507643039909269</c:v>
                </c:pt>
                <c:pt idx="7">
                  <c:v>43.588126404070195</c:v>
                </c:pt>
                <c:pt idx="8">
                  <c:v>41.188586257403266</c:v>
                </c:pt>
                <c:pt idx="9">
                  <c:v>44.835833007597593</c:v>
                </c:pt>
                <c:pt idx="10">
                  <c:v>42.072597499858979</c:v>
                </c:pt>
                <c:pt idx="11">
                  <c:v>43.054590600251785</c:v>
                </c:pt>
                <c:pt idx="12">
                  <c:v>43.183299486373912</c:v>
                </c:pt>
                <c:pt idx="13">
                  <c:v>43.474054522843858</c:v>
                </c:pt>
                <c:pt idx="14">
                  <c:v>43.840891557501251</c:v>
                </c:pt>
                <c:pt idx="15">
                  <c:v>44.173174622728325</c:v>
                </c:pt>
                <c:pt idx="16">
                  <c:v>44.463037141568293</c:v>
                </c:pt>
                <c:pt idx="17">
                  <c:v>44.747599893118768</c:v>
                </c:pt>
                <c:pt idx="18">
                  <c:v>45.034039741702166</c:v>
                </c:pt>
                <c:pt idx="19">
                  <c:v>45.334202899643678</c:v>
                </c:pt>
                <c:pt idx="20">
                  <c:v>45.651930323311447</c:v>
                </c:pt>
                <c:pt idx="21">
                  <c:v>45.94574063643342</c:v>
                </c:pt>
                <c:pt idx="22">
                  <c:v>46.242349491083836</c:v>
                </c:pt>
                <c:pt idx="23">
                  <c:v>46.546547103468441</c:v>
                </c:pt>
                <c:pt idx="24">
                  <c:v>46.845343328879352</c:v>
                </c:pt>
                <c:pt idx="25">
                  <c:v>47.140399804002783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25.377081911288347</c:v>
                </c:pt>
                <c:pt idx="1">
                  <c:v>27.583863777998964</c:v>
                </c:pt>
                <c:pt idx="2">
                  <c:v>29.567324802820462</c:v>
                </c:pt>
                <c:pt idx="3">
                  <c:v>29.184201950387653</c:v>
                </c:pt>
                <c:pt idx="4">
                  <c:v>29.134199965629399</c:v>
                </c:pt>
                <c:pt idx="5">
                  <c:v>28.81415242471278</c:v>
                </c:pt>
                <c:pt idx="6">
                  <c:v>30.061586741017614</c:v>
                </c:pt>
                <c:pt idx="7">
                  <c:v>28.430993375653095</c:v>
                </c:pt>
                <c:pt idx="8">
                  <c:v>28.481150494661819</c:v>
                </c:pt>
                <c:pt idx="9">
                  <c:v>29.635736221288777</c:v>
                </c:pt>
                <c:pt idx="10">
                  <c:v>29.592202084347811</c:v>
                </c:pt>
                <c:pt idx="11">
                  <c:v>29.310314145885691</c:v>
                </c:pt>
                <c:pt idx="12">
                  <c:v>29.319664468534071</c:v>
                </c:pt>
                <c:pt idx="13">
                  <c:v>29.410906600099512</c:v>
                </c:pt>
                <c:pt idx="14">
                  <c:v>29.540091724713371</c:v>
                </c:pt>
                <c:pt idx="15">
                  <c:v>29.598704096328738</c:v>
                </c:pt>
                <c:pt idx="16">
                  <c:v>29.625719834364702</c:v>
                </c:pt>
                <c:pt idx="17">
                  <c:v>29.640458096896833</c:v>
                </c:pt>
                <c:pt idx="18">
                  <c:v>29.659801101529833</c:v>
                </c:pt>
                <c:pt idx="19">
                  <c:v>29.675667293419266</c:v>
                </c:pt>
                <c:pt idx="20">
                  <c:v>29.682338351551625</c:v>
                </c:pt>
                <c:pt idx="21">
                  <c:v>29.700809447883213</c:v>
                </c:pt>
                <c:pt idx="22">
                  <c:v>29.701693998835133</c:v>
                </c:pt>
                <c:pt idx="23">
                  <c:v>29.702397528485456</c:v>
                </c:pt>
                <c:pt idx="24">
                  <c:v>29.70053715009562</c:v>
                </c:pt>
                <c:pt idx="25">
                  <c:v>29.708494062268766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16.82437298341414</c:v>
                </c:pt>
                <c:pt idx="1">
                  <c:v>17.071298402750372</c:v>
                </c:pt>
                <c:pt idx="2">
                  <c:v>17.539654695011173</c:v>
                </c:pt>
                <c:pt idx="3">
                  <c:v>17.016904789505688</c:v>
                </c:pt>
                <c:pt idx="4">
                  <c:v>18.736381041255271</c:v>
                </c:pt>
                <c:pt idx="5">
                  <c:v>17.944142674124333</c:v>
                </c:pt>
                <c:pt idx="6">
                  <c:v>20.086921089687685</c:v>
                </c:pt>
                <c:pt idx="7">
                  <c:v>19.602033790650331</c:v>
                </c:pt>
                <c:pt idx="8">
                  <c:v>19.549129617272065</c:v>
                </c:pt>
                <c:pt idx="9">
                  <c:v>20.02262518590172</c:v>
                </c:pt>
                <c:pt idx="10">
                  <c:v>16.891326619022365</c:v>
                </c:pt>
                <c:pt idx="11">
                  <c:v>18.958708746189295</c:v>
                </c:pt>
                <c:pt idx="12">
                  <c:v>18.882438217681564</c:v>
                </c:pt>
                <c:pt idx="13">
                  <c:v>18.937423412951219</c:v>
                </c:pt>
                <c:pt idx="14">
                  <c:v>19.007472093462781</c:v>
                </c:pt>
                <c:pt idx="15">
                  <c:v>18.999467620522243</c:v>
                </c:pt>
                <c:pt idx="16">
                  <c:v>18.97919415192829</c:v>
                </c:pt>
                <c:pt idx="17">
                  <c:v>18.967358484392065</c:v>
                </c:pt>
                <c:pt idx="18">
                  <c:v>18.954518104611633</c:v>
                </c:pt>
                <c:pt idx="19">
                  <c:v>18.941347534216625</c:v>
                </c:pt>
                <c:pt idx="20">
                  <c:v>18.931664560536255</c:v>
                </c:pt>
                <c:pt idx="21">
                  <c:v>18.919131789659897</c:v>
                </c:pt>
                <c:pt idx="22">
                  <c:v>18.916473626652028</c:v>
                </c:pt>
                <c:pt idx="23">
                  <c:v>18.929216259421253</c:v>
                </c:pt>
                <c:pt idx="24">
                  <c:v>18.964239150950132</c:v>
                </c:pt>
                <c:pt idx="25">
                  <c:v>19.002575573022884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40.933428730223369</c:v>
                </c:pt>
                <c:pt idx="1">
                  <c:v>42.287918165077926</c:v>
                </c:pt>
                <c:pt idx="2">
                  <c:v>43.094105013675318</c:v>
                </c:pt>
                <c:pt idx="3">
                  <c:v>42.652756264545474</c:v>
                </c:pt>
                <c:pt idx="4">
                  <c:v>45.243389554145089</c:v>
                </c:pt>
                <c:pt idx="5">
                  <c:v>44.285717626377931</c:v>
                </c:pt>
                <c:pt idx="6">
                  <c:v>45.669553381245571</c:v>
                </c:pt>
                <c:pt idx="7">
                  <c:v>44.091524613750806</c:v>
                </c:pt>
                <c:pt idx="8">
                  <c:v>43.065579916049757</c:v>
                </c:pt>
                <c:pt idx="9">
                  <c:v>45.852494573042804</c:v>
                </c:pt>
                <c:pt idx="10">
                  <c:v>41.135881276297717</c:v>
                </c:pt>
                <c:pt idx="11">
                  <c:v>41.371860835349629</c:v>
                </c:pt>
                <c:pt idx="12">
                  <c:v>41.448242706316172</c:v>
                </c:pt>
                <c:pt idx="13">
                  <c:v>41.514866835423298</c:v>
                </c:pt>
                <c:pt idx="14">
                  <c:v>41.643112750230074</c:v>
                </c:pt>
                <c:pt idx="15">
                  <c:v>41.630016907987027</c:v>
                </c:pt>
                <c:pt idx="16">
                  <c:v>41.564141609693884</c:v>
                </c:pt>
                <c:pt idx="17">
                  <c:v>41.464646152976229</c:v>
                </c:pt>
                <c:pt idx="18">
                  <c:v>41.354273338034112</c:v>
                </c:pt>
                <c:pt idx="19">
                  <c:v>41.244966681749496</c:v>
                </c:pt>
                <c:pt idx="20">
                  <c:v>41.144039231468156</c:v>
                </c:pt>
                <c:pt idx="21">
                  <c:v>41.057088366285186</c:v>
                </c:pt>
                <c:pt idx="22">
                  <c:v>40.96143865289153</c:v>
                </c:pt>
                <c:pt idx="23">
                  <c:v>40.886072935660948</c:v>
                </c:pt>
                <c:pt idx="24">
                  <c:v>40.785818862702882</c:v>
                </c:pt>
                <c:pt idx="25">
                  <c:v>40.655278048902851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34.338927028143075</c:v>
                </c:pt>
                <c:pt idx="1">
                  <c:v>38.320792650208801</c:v>
                </c:pt>
                <c:pt idx="2">
                  <c:v>40.788598898914621</c:v>
                </c:pt>
                <c:pt idx="3">
                  <c:v>42.073931811777832</c:v>
                </c:pt>
                <c:pt idx="4">
                  <c:v>43.327720702559816</c:v>
                </c:pt>
                <c:pt idx="5">
                  <c:v>43.89622257107758</c:v>
                </c:pt>
                <c:pt idx="6">
                  <c:v>47.518554264406617</c:v>
                </c:pt>
                <c:pt idx="7">
                  <c:v>47.235986635498861</c:v>
                </c:pt>
                <c:pt idx="8">
                  <c:v>47.192715218144713</c:v>
                </c:pt>
                <c:pt idx="9">
                  <c:v>51.123461098984407</c:v>
                </c:pt>
                <c:pt idx="10">
                  <c:v>50.73287321864759</c:v>
                </c:pt>
                <c:pt idx="11">
                  <c:v>49.397746421816635</c:v>
                </c:pt>
                <c:pt idx="12">
                  <c:v>50.047510955309264</c:v>
                </c:pt>
                <c:pt idx="13">
                  <c:v>50.824444481313009</c:v>
                </c:pt>
                <c:pt idx="14">
                  <c:v>51.649929206494804</c:v>
                </c:pt>
                <c:pt idx="15">
                  <c:v>52.320390796948409</c:v>
                </c:pt>
                <c:pt idx="16">
                  <c:v>52.948625761054856</c:v>
                </c:pt>
                <c:pt idx="17">
                  <c:v>53.564516184432335</c:v>
                </c:pt>
                <c:pt idx="18">
                  <c:v>54.168321703552991</c:v>
                </c:pt>
                <c:pt idx="19">
                  <c:v>54.765858685026224</c:v>
                </c:pt>
                <c:pt idx="20">
                  <c:v>55.387682812175392</c:v>
                </c:pt>
                <c:pt idx="21">
                  <c:v>55.997494329903489</c:v>
                </c:pt>
                <c:pt idx="22">
                  <c:v>56.628064413499644</c:v>
                </c:pt>
                <c:pt idx="23">
                  <c:v>57.248240275645834</c:v>
                </c:pt>
                <c:pt idx="24">
                  <c:v>57.917593834388072</c:v>
                </c:pt>
                <c:pt idx="25">
                  <c:v>58.566730495897666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85.987713555899688</c:v>
                </c:pt>
                <c:pt idx="1">
                  <c:v>84.442747518375626</c:v>
                </c:pt>
                <c:pt idx="2">
                  <c:v>87.647999245042016</c:v>
                </c:pt>
                <c:pt idx="3">
                  <c:v>90.673423609966207</c:v>
                </c:pt>
                <c:pt idx="4">
                  <c:v>91.64365409991639</c:v>
                </c:pt>
                <c:pt idx="5">
                  <c:v>94.251051155460289</c:v>
                </c:pt>
                <c:pt idx="6">
                  <c:v>102.5557139437131</c:v>
                </c:pt>
                <c:pt idx="7">
                  <c:v>96.982246613618017</c:v>
                </c:pt>
                <c:pt idx="8">
                  <c:v>98.686070307140696</c:v>
                </c:pt>
                <c:pt idx="9">
                  <c:v>107.11889639145764</c:v>
                </c:pt>
                <c:pt idx="10">
                  <c:v>108.43592396291504</c:v>
                </c:pt>
                <c:pt idx="11">
                  <c:v>111.08553507597219</c:v>
                </c:pt>
                <c:pt idx="12">
                  <c:v>111.89595165154979</c:v>
                </c:pt>
                <c:pt idx="13">
                  <c:v>113.17561672617839</c:v>
                </c:pt>
                <c:pt idx="14">
                  <c:v>114.61110833159913</c:v>
                </c:pt>
                <c:pt idx="15">
                  <c:v>115.82644522148121</c:v>
                </c:pt>
                <c:pt idx="16">
                  <c:v>116.94557457718396</c:v>
                </c:pt>
                <c:pt idx="17">
                  <c:v>118.02183714236693</c:v>
                </c:pt>
                <c:pt idx="18">
                  <c:v>119.08648417640762</c:v>
                </c:pt>
                <c:pt idx="19">
                  <c:v>120.14636228244359</c:v>
                </c:pt>
                <c:pt idx="20">
                  <c:v>121.26785833069641</c:v>
                </c:pt>
                <c:pt idx="21">
                  <c:v>122.34290905635555</c:v>
                </c:pt>
                <c:pt idx="22">
                  <c:v>123.42311672629367</c:v>
                </c:pt>
                <c:pt idx="23">
                  <c:v>124.53191442678815</c:v>
                </c:pt>
                <c:pt idx="24">
                  <c:v>125.67262882055647</c:v>
                </c:pt>
                <c:pt idx="25">
                  <c:v>126.76861387464325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47.47780171671296</c:v>
                </c:pt>
                <c:pt idx="1">
                  <c:v>48.886751376033637</c:v>
                </c:pt>
                <c:pt idx="2">
                  <c:v>51.773375915242276</c:v>
                </c:pt>
                <c:pt idx="3">
                  <c:v>51.160831379449789</c:v>
                </c:pt>
                <c:pt idx="4">
                  <c:v>52.793290219848657</c:v>
                </c:pt>
                <c:pt idx="5">
                  <c:v>54.087898311047333</c:v>
                </c:pt>
                <c:pt idx="6">
                  <c:v>56.864020025421198</c:v>
                </c:pt>
                <c:pt idx="7">
                  <c:v>56.340641724632462</c:v>
                </c:pt>
                <c:pt idx="8">
                  <c:v>55.438005429598164</c:v>
                </c:pt>
                <c:pt idx="9">
                  <c:v>57.791758170556768</c:v>
                </c:pt>
                <c:pt idx="10">
                  <c:v>59.469479671391049</c:v>
                </c:pt>
                <c:pt idx="11">
                  <c:v>56.307036131431438</c:v>
                </c:pt>
                <c:pt idx="12">
                  <c:v>56.766376265556517</c:v>
                </c:pt>
                <c:pt idx="13">
                  <c:v>57.326178337049598</c:v>
                </c:pt>
                <c:pt idx="14">
                  <c:v>57.978959978682745</c:v>
                </c:pt>
                <c:pt idx="15">
                  <c:v>58.473243861558274</c:v>
                </c:pt>
                <c:pt idx="16">
                  <c:v>58.910650686730278</c:v>
                </c:pt>
                <c:pt idx="17">
                  <c:v>59.314071351581148</c:v>
                </c:pt>
                <c:pt idx="18">
                  <c:v>59.720155816652117</c:v>
                </c:pt>
                <c:pt idx="19">
                  <c:v>60.13836942194056</c:v>
                </c:pt>
                <c:pt idx="20">
                  <c:v>60.577360865969467</c:v>
                </c:pt>
                <c:pt idx="21">
                  <c:v>60.986122934769824</c:v>
                </c:pt>
                <c:pt idx="22">
                  <c:v>61.401420771104682</c:v>
                </c:pt>
                <c:pt idx="23">
                  <c:v>61.819897505752238</c:v>
                </c:pt>
                <c:pt idx="24">
                  <c:v>62.249634143333935</c:v>
                </c:pt>
                <c:pt idx="25">
                  <c:v>62.643603572092672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43.805429172324494</c:v>
                </c:pt>
                <c:pt idx="1">
                  <c:v>42.580677725883469</c:v>
                </c:pt>
                <c:pt idx="2">
                  <c:v>43.500093637028577</c:v>
                </c:pt>
                <c:pt idx="3">
                  <c:v>42.611760265562665</c:v>
                </c:pt>
                <c:pt idx="4">
                  <c:v>43.66610318095541</c:v>
                </c:pt>
                <c:pt idx="5">
                  <c:v>43.623315073873428</c:v>
                </c:pt>
                <c:pt idx="6">
                  <c:v>43.389845135144299</c:v>
                </c:pt>
                <c:pt idx="7">
                  <c:v>43.247165963564242</c:v>
                </c:pt>
                <c:pt idx="8">
                  <c:v>42.554500766341391</c:v>
                </c:pt>
                <c:pt idx="9">
                  <c:v>42.467670734373549</c:v>
                </c:pt>
                <c:pt idx="10">
                  <c:v>42.569444649366268</c:v>
                </c:pt>
                <c:pt idx="11">
                  <c:v>41.02065454752497</c:v>
                </c:pt>
                <c:pt idx="12">
                  <c:v>40.594224295380783</c:v>
                </c:pt>
                <c:pt idx="13">
                  <c:v>40.22784773164215</c:v>
                </c:pt>
                <c:pt idx="14">
                  <c:v>39.898350515336972</c:v>
                </c:pt>
                <c:pt idx="15">
                  <c:v>39.467494161204286</c:v>
                </c:pt>
                <c:pt idx="16">
                  <c:v>39.012208729741943</c:v>
                </c:pt>
                <c:pt idx="17">
                  <c:v>38.544048730637357</c:v>
                </c:pt>
                <c:pt idx="18">
                  <c:v>38.073567300705676</c:v>
                </c:pt>
                <c:pt idx="19">
                  <c:v>37.59663110559071</c:v>
                </c:pt>
                <c:pt idx="20">
                  <c:v>37.160305769312679</c:v>
                </c:pt>
                <c:pt idx="21">
                  <c:v>36.777075174620173</c:v>
                </c:pt>
                <c:pt idx="22">
                  <c:v>36.376210790076385</c:v>
                </c:pt>
                <c:pt idx="23">
                  <c:v>35.938715211665155</c:v>
                </c:pt>
                <c:pt idx="24">
                  <c:v>35.382723082463706</c:v>
                </c:pt>
                <c:pt idx="25">
                  <c:v>34.95831044437827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32.859939862209693</c:v>
                </c:pt>
                <c:pt idx="1">
                  <c:v>33.162466387457108</c:v>
                </c:pt>
                <c:pt idx="2">
                  <c:v>32.750901187454289</c:v>
                </c:pt>
                <c:pt idx="3">
                  <c:v>33.878330304856057</c:v>
                </c:pt>
                <c:pt idx="4">
                  <c:v>37.753252139099416</c:v>
                </c:pt>
                <c:pt idx="5">
                  <c:v>36.54716908547951</c:v>
                </c:pt>
                <c:pt idx="6">
                  <c:v>39.154162379454505</c:v>
                </c:pt>
                <c:pt idx="7">
                  <c:v>38.842280878562121</c:v>
                </c:pt>
                <c:pt idx="8">
                  <c:v>34.769261993388305</c:v>
                </c:pt>
                <c:pt idx="9">
                  <c:v>37.53052461679674</c:v>
                </c:pt>
                <c:pt idx="10">
                  <c:v>32.858271018153118</c:v>
                </c:pt>
                <c:pt idx="11">
                  <c:v>33.701553495578267</c:v>
                </c:pt>
                <c:pt idx="12">
                  <c:v>33.751291953297674</c:v>
                </c:pt>
                <c:pt idx="13">
                  <c:v>33.963661352498924</c:v>
                </c:pt>
                <c:pt idx="14">
                  <c:v>34.161083841979043</c:v>
                </c:pt>
                <c:pt idx="15">
                  <c:v>34.19306271124151</c:v>
                </c:pt>
                <c:pt idx="16">
                  <c:v>34.178847507733813</c:v>
                </c:pt>
                <c:pt idx="17">
                  <c:v>34.131463963598605</c:v>
                </c:pt>
                <c:pt idx="18">
                  <c:v>34.101838716803655</c:v>
                </c:pt>
                <c:pt idx="19">
                  <c:v>34.06859409597002</c:v>
                </c:pt>
                <c:pt idx="20">
                  <c:v>34.050819754978555</c:v>
                </c:pt>
                <c:pt idx="21">
                  <c:v>34.023628264089297</c:v>
                </c:pt>
                <c:pt idx="22">
                  <c:v>33.988231529562874</c:v>
                </c:pt>
                <c:pt idx="23">
                  <c:v>33.946998753112631</c:v>
                </c:pt>
                <c:pt idx="24">
                  <c:v>33.934481626629726</c:v>
                </c:pt>
                <c:pt idx="25">
                  <c:v>33.906994124790891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36.822305039784069</c:v>
                </c:pt>
                <c:pt idx="1">
                  <c:v>36.778483996214234</c:v>
                </c:pt>
                <c:pt idx="2">
                  <c:v>37.699946604811473</c:v>
                </c:pt>
                <c:pt idx="3">
                  <c:v>38.788859623948625</c:v>
                </c:pt>
                <c:pt idx="4">
                  <c:v>39.603009096590348</c:v>
                </c:pt>
                <c:pt idx="5">
                  <c:v>42.895331077846635</c:v>
                </c:pt>
                <c:pt idx="6">
                  <c:v>43.507643039909269</c:v>
                </c:pt>
                <c:pt idx="7">
                  <c:v>43.588126404070195</c:v>
                </c:pt>
                <c:pt idx="8">
                  <c:v>41.188586257403266</c:v>
                </c:pt>
                <c:pt idx="9">
                  <c:v>44.835833007597593</c:v>
                </c:pt>
                <c:pt idx="10">
                  <c:v>42.072597499858979</c:v>
                </c:pt>
                <c:pt idx="11">
                  <c:v>43.054590600251785</c:v>
                </c:pt>
                <c:pt idx="12">
                  <c:v>43.183299486373912</c:v>
                </c:pt>
                <c:pt idx="13">
                  <c:v>43.474054522843858</c:v>
                </c:pt>
                <c:pt idx="14">
                  <c:v>43.840891557501251</c:v>
                </c:pt>
                <c:pt idx="15">
                  <c:v>44.173174622728325</c:v>
                </c:pt>
                <c:pt idx="16">
                  <c:v>44.463037141568293</c:v>
                </c:pt>
                <c:pt idx="17">
                  <c:v>44.747599893118768</c:v>
                </c:pt>
                <c:pt idx="18">
                  <c:v>45.034039741702166</c:v>
                </c:pt>
                <c:pt idx="19">
                  <c:v>45.334202899643678</c:v>
                </c:pt>
                <c:pt idx="20">
                  <c:v>45.651930323311447</c:v>
                </c:pt>
                <c:pt idx="21">
                  <c:v>45.94574063643342</c:v>
                </c:pt>
                <c:pt idx="22">
                  <c:v>46.242349491083836</c:v>
                </c:pt>
                <c:pt idx="23">
                  <c:v>46.546547103468441</c:v>
                </c:pt>
                <c:pt idx="24">
                  <c:v>46.845343328879352</c:v>
                </c:pt>
                <c:pt idx="25">
                  <c:v>47.140399804002783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25.377081911288347</c:v>
                </c:pt>
                <c:pt idx="1">
                  <c:v>27.583863777998964</c:v>
                </c:pt>
                <c:pt idx="2">
                  <c:v>29.567324802820462</c:v>
                </c:pt>
                <c:pt idx="3">
                  <c:v>29.184201950387653</c:v>
                </c:pt>
                <c:pt idx="4">
                  <c:v>29.134199965629399</c:v>
                </c:pt>
                <c:pt idx="5">
                  <c:v>28.81415242471278</c:v>
                </c:pt>
                <c:pt idx="6">
                  <c:v>30.061586741017614</c:v>
                </c:pt>
                <c:pt idx="7">
                  <c:v>28.430993375653095</c:v>
                </c:pt>
                <c:pt idx="8">
                  <c:v>28.481150494661819</c:v>
                </c:pt>
                <c:pt idx="9">
                  <c:v>29.635736221288777</c:v>
                </c:pt>
                <c:pt idx="10">
                  <c:v>29.592202084347811</c:v>
                </c:pt>
                <c:pt idx="11">
                  <c:v>29.310314145885691</c:v>
                </c:pt>
                <c:pt idx="12">
                  <c:v>29.319664468534071</c:v>
                </c:pt>
                <c:pt idx="13">
                  <c:v>29.410906600099512</c:v>
                </c:pt>
                <c:pt idx="14">
                  <c:v>29.540091724713371</c:v>
                </c:pt>
                <c:pt idx="15">
                  <c:v>29.598704096328738</c:v>
                </c:pt>
                <c:pt idx="16">
                  <c:v>29.625719834364702</c:v>
                </c:pt>
                <c:pt idx="17">
                  <c:v>29.640458096896833</c:v>
                </c:pt>
                <c:pt idx="18">
                  <c:v>29.659801101529833</c:v>
                </c:pt>
                <c:pt idx="19">
                  <c:v>29.675667293419266</c:v>
                </c:pt>
                <c:pt idx="20">
                  <c:v>29.682338351551625</c:v>
                </c:pt>
                <c:pt idx="21">
                  <c:v>29.700809447883213</c:v>
                </c:pt>
                <c:pt idx="22">
                  <c:v>29.701693998835133</c:v>
                </c:pt>
                <c:pt idx="23">
                  <c:v>29.702397528485456</c:v>
                </c:pt>
                <c:pt idx="24">
                  <c:v>29.70053715009562</c:v>
                </c:pt>
                <c:pt idx="25">
                  <c:v>29.708494062268766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16.82437298341414</c:v>
                </c:pt>
                <c:pt idx="1">
                  <c:v>17.071298402750372</c:v>
                </c:pt>
                <c:pt idx="2">
                  <c:v>17.539654695011173</c:v>
                </c:pt>
                <c:pt idx="3">
                  <c:v>17.016904789505688</c:v>
                </c:pt>
                <c:pt idx="4">
                  <c:v>18.736381041255271</c:v>
                </c:pt>
                <c:pt idx="5">
                  <c:v>17.944142674124333</c:v>
                </c:pt>
                <c:pt idx="6">
                  <c:v>20.086921089687685</c:v>
                </c:pt>
                <c:pt idx="7">
                  <c:v>19.602033790650331</c:v>
                </c:pt>
                <c:pt idx="8">
                  <c:v>19.549129617272065</c:v>
                </c:pt>
                <c:pt idx="9">
                  <c:v>20.02262518590172</c:v>
                </c:pt>
                <c:pt idx="10">
                  <c:v>16.891326619022365</c:v>
                </c:pt>
                <c:pt idx="11">
                  <c:v>18.958708746189295</c:v>
                </c:pt>
                <c:pt idx="12">
                  <c:v>18.882438217681564</c:v>
                </c:pt>
                <c:pt idx="13">
                  <c:v>18.937423412951219</c:v>
                </c:pt>
                <c:pt idx="14">
                  <c:v>19.007472093462781</c:v>
                </c:pt>
                <c:pt idx="15">
                  <c:v>18.999467620522243</c:v>
                </c:pt>
                <c:pt idx="16">
                  <c:v>18.97919415192829</c:v>
                </c:pt>
                <c:pt idx="17">
                  <c:v>18.967358484392065</c:v>
                </c:pt>
                <c:pt idx="18">
                  <c:v>18.954518104611633</c:v>
                </c:pt>
                <c:pt idx="19">
                  <c:v>18.941347534216625</c:v>
                </c:pt>
                <c:pt idx="20">
                  <c:v>18.931664560536255</c:v>
                </c:pt>
                <c:pt idx="21">
                  <c:v>18.919131789659897</c:v>
                </c:pt>
                <c:pt idx="22">
                  <c:v>18.916473626652028</c:v>
                </c:pt>
                <c:pt idx="23">
                  <c:v>18.929216259421253</c:v>
                </c:pt>
                <c:pt idx="24">
                  <c:v>18.964239150950132</c:v>
                </c:pt>
                <c:pt idx="25">
                  <c:v>19.002575573022884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40.933428730223369</c:v>
                </c:pt>
                <c:pt idx="1">
                  <c:v>42.287918165077926</c:v>
                </c:pt>
                <c:pt idx="2">
                  <c:v>43.094105013675318</c:v>
                </c:pt>
                <c:pt idx="3">
                  <c:v>42.652756264545474</c:v>
                </c:pt>
                <c:pt idx="4">
                  <c:v>45.243389554145089</c:v>
                </c:pt>
                <c:pt idx="5">
                  <c:v>44.285717626377931</c:v>
                </c:pt>
                <c:pt idx="6">
                  <c:v>45.669553381245571</c:v>
                </c:pt>
                <c:pt idx="7">
                  <c:v>44.091524613750806</c:v>
                </c:pt>
                <c:pt idx="8">
                  <c:v>43.065579916049757</c:v>
                </c:pt>
                <c:pt idx="9">
                  <c:v>45.852494573042804</c:v>
                </c:pt>
                <c:pt idx="10">
                  <c:v>41.135881276297717</c:v>
                </c:pt>
                <c:pt idx="11">
                  <c:v>41.371860835349629</c:v>
                </c:pt>
                <c:pt idx="12">
                  <c:v>41.448242706316172</c:v>
                </c:pt>
                <c:pt idx="13">
                  <c:v>41.514866835423298</c:v>
                </c:pt>
                <c:pt idx="14">
                  <c:v>41.643112750230074</c:v>
                </c:pt>
                <c:pt idx="15">
                  <c:v>41.630016907987027</c:v>
                </c:pt>
                <c:pt idx="16">
                  <c:v>41.564141609693884</c:v>
                </c:pt>
                <c:pt idx="17">
                  <c:v>41.464646152976229</c:v>
                </c:pt>
                <c:pt idx="18">
                  <c:v>41.354273338034112</c:v>
                </c:pt>
                <c:pt idx="19">
                  <c:v>41.244966681749496</c:v>
                </c:pt>
                <c:pt idx="20">
                  <c:v>41.144039231468156</c:v>
                </c:pt>
                <c:pt idx="21">
                  <c:v>41.057088366285186</c:v>
                </c:pt>
                <c:pt idx="22">
                  <c:v>40.96143865289153</c:v>
                </c:pt>
                <c:pt idx="23">
                  <c:v>40.886072935660948</c:v>
                </c:pt>
                <c:pt idx="24">
                  <c:v>40.785818862702882</c:v>
                </c:pt>
                <c:pt idx="25">
                  <c:v>40.655278048902851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58.566730495897666</c:v>
                </c:pt>
                <c:pt idx="1">
                  <c:v>126.76861387464325</c:v>
                </c:pt>
                <c:pt idx="2">
                  <c:v>62.643603572092672</c:v>
                </c:pt>
                <c:pt idx="3">
                  <c:v>34.95831044437827</c:v>
                </c:pt>
                <c:pt idx="4">
                  <c:v>33.906994124790891</c:v>
                </c:pt>
                <c:pt idx="5">
                  <c:v>47.140399804002783</c:v>
                </c:pt>
                <c:pt idx="6">
                  <c:v>29.708494062268766</c:v>
                </c:pt>
                <c:pt idx="7">
                  <c:v>19.002575573022884</c:v>
                </c:pt>
                <c:pt idx="8">
                  <c:v>40.655278048902851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50.73287321864759</c:v>
                </c:pt>
                <c:pt idx="1">
                  <c:v>108.43592396291504</c:v>
                </c:pt>
                <c:pt idx="2">
                  <c:v>59.469479671391049</c:v>
                </c:pt>
                <c:pt idx="3">
                  <c:v>42.569444649366268</c:v>
                </c:pt>
                <c:pt idx="4">
                  <c:v>32.858271018153118</c:v>
                </c:pt>
                <c:pt idx="5">
                  <c:v>42.072597499858979</c:v>
                </c:pt>
                <c:pt idx="6">
                  <c:v>29.592202084347811</c:v>
                </c:pt>
                <c:pt idx="7">
                  <c:v>16.891326619022365</c:v>
                </c:pt>
                <c:pt idx="8">
                  <c:v>41.135881276297717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12.918628280492964</c:v>
                </c:pt>
                <c:pt idx="1">
                  <c:v>27.962575107288444</c:v>
                </c:pt>
                <c:pt idx="2">
                  <c:v>13.8179034726057</c:v>
                </c:pt>
                <c:pt idx="3">
                  <c:v>7.7110915040174755</c:v>
                </c:pt>
                <c:pt idx="4">
                  <c:v>7.4791925295832336</c:v>
                </c:pt>
                <c:pt idx="5">
                  <c:v>10.398212379371122</c:v>
                </c:pt>
                <c:pt idx="6">
                  <c:v>6.55308890071242</c:v>
                </c:pt>
                <c:pt idx="7">
                  <c:v>4.1915812633087564</c:v>
                </c:pt>
                <c:pt idx="8">
                  <c:v>8.9677265626198785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11.97213343904955</c:v>
                </c:pt>
                <c:pt idx="1">
                  <c:v>25.589115476973895</c:v>
                </c:pt>
                <c:pt idx="2">
                  <c:v>14.033830552199852</c:v>
                </c:pt>
                <c:pt idx="3">
                  <c:v>10.045696989641794</c:v>
                </c:pt>
                <c:pt idx="4">
                  <c:v>7.7540178635336963</c:v>
                </c:pt>
                <c:pt idx="5">
                  <c:v>9.9284491383900679</c:v>
                </c:pt>
                <c:pt idx="6">
                  <c:v>6.9832786836703518</c:v>
                </c:pt>
                <c:pt idx="7">
                  <c:v>3.9860785210007519</c:v>
                </c:pt>
                <c:pt idx="8">
                  <c:v>9.7073993355400283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10.802697848153068</c:v>
                </c:pt>
                <c:pt idx="1">
                  <c:v>23.194834723070372</c:v>
                </c:pt>
                <c:pt idx="2">
                  <c:v>13.31083151288864</c:v>
                </c:pt>
                <c:pt idx="3">
                  <c:v>10.735536323536266</c:v>
                </c:pt>
                <c:pt idx="4">
                  <c:v>8.9941229953560438</c:v>
                </c:pt>
                <c:pt idx="5">
                  <c:v>10.5563821574885</c:v>
                </c:pt>
                <c:pt idx="6">
                  <c:v>7.0910562267808857</c:v>
                </c:pt>
                <c:pt idx="7">
                  <c:v>4.4159870735764777</c:v>
                </c:pt>
                <c:pt idx="8">
                  <c:v>10.898551139149722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9.4227175890214177E-2</c:v>
                </c:pt>
                <c:pt idx="1">
                  <c:v>0.1032585388631793</c:v>
                </c:pt>
                <c:pt idx="2">
                  <c:v>0.10612026917050749</c:v>
                </c:pt>
                <c:pt idx="3">
                  <c:v>0.10842651114644543</c:v>
                </c:pt>
                <c:pt idx="4">
                  <c:v>0.10780694923018314</c:v>
                </c:pt>
                <c:pt idx="5">
                  <c:v>0.10802697848153069</c:v>
                </c:pt>
                <c:pt idx="6">
                  <c:v>0.11081545648496911</c:v>
                </c:pt>
                <c:pt idx="7">
                  <c:v>0.1129072419166673</c:v>
                </c:pt>
                <c:pt idx="8">
                  <c:v>0.11484508175006312</c:v>
                </c:pt>
                <c:pt idx="9">
                  <c:v>0.11715380689488818</c:v>
                </c:pt>
                <c:pt idx="10">
                  <c:v>0.1197213343904955</c:v>
                </c:pt>
                <c:pt idx="11">
                  <c:v>0.11644699397893639</c:v>
                </c:pt>
                <c:pt idx="12">
                  <c:v>0.11751303967773126</c:v>
                </c:pt>
                <c:pt idx="13">
                  <c:v>0.1185119550461415</c:v>
                </c:pt>
                <c:pt idx="14">
                  <c:v>0.1194684841163247</c:v>
                </c:pt>
                <c:pt idx="15">
                  <c:v>0.12036475123641745</c:v>
                </c:pt>
                <c:pt idx="16">
                  <c:v>0.12126713303098945</c:v>
                </c:pt>
                <c:pt idx="17">
                  <c:v>0.12218294917023034</c:v>
                </c:pt>
                <c:pt idx="18">
                  <c:v>0.12306702829141919</c:v>
                </c:pt>
                <c:pt idx="19">
                  <c:v>0.12392933137146356</c:v>
                </c:pt>
                <c:pt idx="20">
                  <c:v>0.12478806727476918</c:v>
                </c:pt>
                <c:pt idx="21">
                  <c:v>0.12562533781245874</c:v>
                </c:pt>
                <c:pt idx="22">
                  <c:v>0.1265038667620553</c:v>
                </c:pt>
                <c:pt idx="23">
                  <c:v>0.12734565738103842</c:v>
                </c:pt>
                <c:pt idx="24">
                  <c:v>0.12829152499681715</c:v>
                </c:pt>
                <c:pt idx="25">
                  <c:v>0.12918628280492964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0.23595319105307705</c:v>
                </c:pt>
                <c:pt idx="1">
                  <c:v>0.22753795324461581</c:v>
                </c:pt>
                <c:pt idx="2">
                  <c:v>0.22803502751323484</c:v>
                </c:pt>
                <c:pt idx="3">
                  <c:v>0.23366969884616887</c:v>
                </c:pt>
                <c:pt idx="4">
                  <c:v>0.22802544432563349</c:v>
                </c:pt>
                <c:pt idx="5">
                  <c:v>0.23194834723070373</c:v>
                </c:pt>
                <c:pt idx="6">
                  <c:v>0.2391646469835291</c:v>
                </c:pt>
                <c:pt idx="7">
                  <c:v>0.23181474041227074</c:v>
                </c:pt>
                <c:pt idx="8">
                  <c:v>0.24015591727721763</c:v>
                </c:pt>
                <c:pt idx="9">
                  <c:v>0.24547216156473531</c:v>
                </c:pt>
                <c:pt idx="10">
                  <c:v>0.25589115476973895</c:v>
                </c:pt>
                <c:pt idx="11">
                  <c:v>0.26186572406925895</c:v>
                </c:pt>
                <c:pt idx="12">
                  <c:v>0.26273501229557433</c:v>
                </c:pt>
                <c:pt idx="13">
                  <c:v>0.26390182398754453</c:v>
                </c:pt>
                <c:pt idx="14">
                  <c:v>0.26510037062250696</c:v>
                </c:pt>
                <c:pt idx="15">
                  <c:v>0.26646248342807205</c:v>
                </c:pt>
                <c:pt idx="16">
                  <c:v>0.26783800987839523</c:v>
                </c:pt>
                <c:pt idx="17">
                  <c:v>0.26921285126316585</c:v>
                </c:pt>
                <c:pt idx="18">
                  <c:v>0.27055702034612444</c:v>
                </c:pt>
                <c:pt idx="19">
                  <c:v>0.27187847870717147</c:v>
                </c:pt>
                <c:pt idx="20">
                  <c:v>0.27321564823274419</c:v>
                </c:pt>
                <c:pt idx="21">
                  <c:v>0.27446530354762882</c:v>
                </c:pt>
                <c:pt idx="22">
                  <c:v>0.27572020473259418</c:v>
                </c:pt>
                <c:pt idx="23">
                  <c:v>0.27701460221730201</c:v>
                </c:pt>
                <c:pt idx="24">
                  <c:v>0.2783736708373995</c:v>
                </c:pt>
                <c:pt idx="25">
                  <c:v>0.27962575107288445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0.1302806919265394</c:v>
                </c:pt>
                <c:pt idx="1">
                  <c:v>0.13172938678316323</c:v>
                </c:pt>
                <c:pt idx="2">
                  <c:v>0.13469951742170727</c:v>
                </c:pt>
                <c:pt idx="3">
                  <c:v>0.13184388087714904</c:v>
                </c:pt>
                <c:pt idx="4">
                  <c:v>0.13135894217692587</c:v>
                </c:pt>
                <c:pt idx="5">
                  <c:v>0.13310831512888641</c:v>
                </c:pt>
                <c:pt idx="6">
                  <c:v>0.1326095129415058</c:v>
                </c:pt>
                <c:pt idx="7">
                  <c:v>0.13466991838300521</c:v>
                </c:pt>
                <c:pt idx="8">
                  <c:v>0.13491027664317853</c:v>
                </c:pt>
                <c:pt idx="9">
                  <c:v>0.13243478299954115</c:v>
                </c:pt>
                <c:pt idx="10">
                  <c:v>0.14033830552199852</c:v>
                </c:pt>
                <c:pt idx="11">
                  <c:v>0.13273449848053656</c:v>
                </c:pt>
                <c:pt idx="12">
                  <c:v>0.1332891346467191</c:v>
                </c:pt>
                <c:pt idx="13">
                  <c:v>0.13367263605892341</c:v>
                </c:pt>
                <c:pt idx="14">
                  <c:v>0.13410780161191937</c:v>
                </c:pt>
                <c:pt idx="15">
                  <c:v>0.13451958871441255</c:v>
                </c:pt>
                <c:pt idx="16">
                  <c:v>0.13492183434578239</c:v>
                </c:pt>
                <c:pt idx="17">
                  <c:v>0.13529793007139918</c:v>
                </c:pt>
                <c:pt idx="18">
                  <c:v>0.13568044706420759</c:v>
                </c:pt>
                <c:pt idx="19">
                  <c:v>0.13608675352092847</c:v>
                </c:pt>
                <c:pt idx="20">
                  <c:v>0.13648037612811753</c:v>
                </c:pt>
                <c:pt idx="21">
                  <c:v>0.13681687702696541</c:v>
                </c:pt>
                <c:pt idx="22">
                  <c:v>0.13716727267084572</c:v>
                </c:pt>
                <c:pt idx="23">
                  <c:v>0.1375150650778606</c:v>
                </c:pt>
                <c:pt idx="24">
                  <c:v>0.13788729755552395</c:v>
                </c:pt>
                <c:pt idx="25">
                  <c:v>0.138179034726057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0.1202035775953058</c:v>
                </c:pt>
                <c:pt idx="1">
                  <c:v>0.11473715081816541</c:v>
                </c:pt>
                <c:pt idx="2">
                  <c:v>0.11317480301650151</c:v>
                </c:pt>
                <c:pt idx="3">
                  <c:v>0.10981252049541844</c:v>
                </c:pt>
                <c:pt idx="4">
                  <c:v>0.10864890403595769</c:v>
                </c:pt>
                <c:pt idx="5">
                  <c:v>0.10735536323536266</c:v>
                </c:pt>
                <c:pt idx="6">
                  <c:v>0.10118711669358854</c:v>
                </c:pt>
                <c:pt idx="7">
                  <c:v>0.10337284298384465</c:v>
                </c:pt>
                <c:pt idx="8">
                  <c:v>0.10355782871896665</c:v>
                </c:pt>
                <c:pt idx="9">
                  <c:v>9.7318319017123983E-2</c:v>
                </c:pt>
                <c:pt idx="10">
                  <c:v>0.10045696989641793</c:v>
                </c:pt>
                <c:pt idx="11">
                  <c:v>9.6699389326757104E-2</c:v>
                </c:pt>
                <c:pt idx="12">
                  <c:v>9.5316442301587506E-2</c:v>
                </c:pt>
                <c:pt idx="13">
                  <c:v>9.3802911780536902E-2</c:v>
                </c:pt>
                <c:pt idx="14">
                  <c:v>9.2286582538233325E-2</c:v>
                </c:pt>
                <c:pt idx="15">
                  <c:v>9.0796246822284529E-2</c:v>
                </c:pt>
                <c:pt idx="16">
                  <c:v>8.9348847828682409E-2</c:v>
                </c:pt>
                <c:pt idx="17">
                  <c:v>8.7920621380298478E-2</c:v>
                </c:pt>
                <c:pt idx="18">
                  <c:v>8.6500756102322843E-2</c:v>
                </c:pt>
                <c:pt idx="19">
                  <c:v>8.5077189815145768E-2</c:v>
                </c:pt>
                <c:pt idx="20">
                  <c:v>8.3721912541765281E-2</c:v>
                </c:pt>
                <c:pt idx="21">
                  <c:v>8.2506057598699209E-2</c:v>
                </c:pt>
                <c:pt idx="22">
                  <c:v>8.1262380601503453E-2</c:v>
                </c:pt>
                <c:pt idx="23">
                  <c:v>7.9943755336814928E-2</c:v>
                </c:pt>
                <c:pt idx="24">
                  <c:v>7.8375208676127336E-2</c:v>
                </c:pt>
                <c:pt idx="25">
                  <c:v>7.7110915040174755E-2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9.0168785139986066E-2</c:v>
                </c:pt>
                <c:pt idx="1">
                  <c:v>8.9359002970661641E-2</c:v>
                </c:pt>
                <c:pt idx="2">
                  <c:v>8.5208478432972745E-2</c:v>
                </c:pt>
                <c:pt idx="3">
                  <c:v>8.7306058650647889E-2</c:v>
                </c:pt>
                <c:pt idx="4">
                  <c:v>9.393669619906253E-2</c:v>
                </c:pt>
                <c:pt idx="5">
                  <c:v>8.9941229953560436E-2</c:v>
                </c:pt>
                <c:pt idx="6">
                  <c:v>9.130930947989431E-2</c:v>
                </c:pt>
                <c:pt idx="7">
                  <c:v>9.2843933537213347E-2</c:v>
                </c:pt>
                <c:pt idx="8">
                  <c:v>8.4612184689148356E-2</c:v>
                </c:pt>
                <c:pt idx="9">
                  <c:v>8.6004424174391386E-2</c:v>
                </c:pt>
                <c:pt idx="10">
                  <c:v>7.7540178635336965E-2</c:v>
                </c:pt>
                <c:pt idx="11">
                  <c:v>7.9445822557750623E-2</c:v>
                </c:pt>
                <c:pt idx="12">
                  <c:v>7.9249034263147652E-2</c:v>
                </c:pt>
                <c:pt idx="13">
                  <c:v>7.9196141708733556E-2</c:v>
                </c:pt>
                <c:pt idx="14">
                  <c:v>7.9016040584596117E-2</c:v>
                </c:pt>
                <c:pt idx="15">
                  <c:v>7.8662246679737161E-2</c:v>
                </c:pt>
                <c:pt idx="16">
                  <c:v>7.8279101449595115E-2</c:v>
                </c:pt>
                <c:pt idx="17">
                  <c:v>7.7855327064112315E-2</c:v>
                </c:pt>
                <c:pt idx="18">
                  <c:v>7.7477237953174641E-2</c:v>
                </c:pt>
                <c:pt idx="19">
                  <c:v>7.7093616140702245E-2</c:v>
                </c:pt>
                <c:pt idx="20">
                  <c:v>7.6716262002772442E-2</c:v>
                </c:pt>
                <c:pt idx="21">
                  <c:v>7.6328947311473466E-2</c:v>
                </c:pt>
                <c:pt idx="22">
                  <c:v>7.5927771104758277E-2</c:v>
                </c:pt>
                <c:pt idx="23">
                  <c:v>7.5513288295212158E-2</c:v>
                </c:pt>
                <c:pt idx="24">
                  <c:v>7.5167252463998996E-2</c:v>
                </c:pt>
                <c:pt idx="25">
                  <c:v>7.479192529583234E-2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0.10104164905395066</c:v>
                </c:pt>
                <c:pt idx="1">
                  <c:v>9.9102660890058938E-2</c:v>
                </c:pt>
                <c:pt idx="2">
                  <c:v>9.8084479227424803E-2</c:v>
                </c:pt>
                <c:pt idx="3">
                  <c:v>9.9960724830491177E-2</c:v>
                </c:pt>
                <c:pt idx="4">
                  <c:v>9.8539215121610457E-2</c:v>
                </c:pt>
                <c:pt idx="5">
                  <c:v>0.105563821574885</c:v>
                </c:pt>
                <c:pt idx="6">
                  <c:v>0.10146182683137742</c:v>
                </c:pt>
                <c:pt idx="7">
                  <c:v>0.1041878339617464</c:v>
                </c:pt>
                <c:pt idx="8">
                  <c:v>0.10023382918392225</c:v>
                </c:pt>
                <c:pt idx="9">
                  <c:v>0.10274516648967433</c:v>
                </c:pt>
                <c:pt idx="10">
                  <c:v>9.9284491383900678E-2</c:v>
                </c:pt>
                <c:pt idx="11">
                  <c:v>0.10149405621829809</c:v>
                </c:pt>
                <c:pt idx="12">
                  <c:v>0.10139566761849668</c:v>
                </c:pt>
                <c:pt idx="13">
                  <c:v>0.10137238582468168</c:v>
                </c:pt>
                <c:pt idx="14">
                  <c:v>0.10140584773588114</c:v>
                </c:pt>
                <c:pt idx="15">
                  <c:v>0.10162181692071059</c:v>
                </c:pt>
                <c:pt idx="16">
                  <c:v>0.1018327664317641</c:v>
                </c:pt>
                <c:pt idx="17">
                  <c:v>0.10207118653710055</c:v>
                </c:pt>
                <c:pt idx="18">
                  <c:v>0.10231451277556258</c:v>
                </c:pt>
                <c:pt idx="19">
                  <c:v>0.10258649436911345</c:v>
                </c:pt>
                <c:pt idx="20">
                  <c:v>0.10285348408105245</c:v>
                </c:pt>
                <c:pt idx="21">
                  <c:v>0.10307513322811759</c:v>
                </c:pt>
                <c:pt idx="22">
                  <c:v>0.10330277185652693</c:v>
                </c:pt>
                <c:pt idx="23">
                  <c:v>0.10354031165269366</c:v>
                </c:pt>
                <c:pt idx="24">
                  <c:v>0.10376571498889002</c:v>
                </c:pt>
                <c:pt idx="25">
                  <c:v>0.10398212379371122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6.9635570117714526E-2</c:v>
                </c:pt>
                <c:pt idx="1">
                  <c:v>7.4326997771577419E-2</c:v>
                </c:pt>
                <c:pt idx="2">
                  <c:v>7.692572315374685E-2</c:v>
                </c:pt>
                <c:pt idx="3">
                  <c:v>7.5209067986083053E-2</c:v>
                </c:pt>
                <c:pt idx="4">
                  <c:v>7.2490986500728813E-2</c:v>
                </c:pt>
                <c:pt idx="5">
                  <c:v>7.0910562267808855E-2</c:v>
                </c:pt>
                <c:pt idx="6">
                  <c:v>7.0105004433260634E-2</c:v>
                </c:pt>
                <c:pt idx="7">
                  <c:v>6.7958039529624148E-2</c:v>
                </c:pt>
                <c:pt idx="8">
                  <c:v>6.9309850933045702E-2</c:v>
                </c:pt>
                <c:pt idx="9">
                  <c:v>6.791283774262459E-2</c:v>
                </c:pt>
                <c:pt idx="10">
                  <c:v>6.983278683670352E-2</c:v>
                </c:pt>
                <c:pt idx="11">
                  <c:v>6.9094204130722897E-2</c:v>
                </c:pt>
                <c:pt idx="12">
                  <c:v>6.8843441527097635E-2</c:v>
                </c:pt>
                <c:pt idx="13">
                  <c:v>6.8580071586199332E-2</c:v>
                </c:pt>
                <c:pt idx="14">
                  <c:v>6.8327489180080428E-2</c:v>
                </c:pt>
                <c:pt idx="15">
                  <c:v>6.809277608994331E-2</c:v>
                </c:pt>
                <c:pt idx="16">
                  <c:v>6.7851168121065772E-2</c:v>
                </c:pt>
                <c:pt idx="17">
                  <c:v>6.7611150870210524E-2</c:v>
                </c:pt>
                <c:pt idx="18">
                  <c:v>6.7385207192793992E-2</c:v>
                </c:pt>
                <c:pt idx="19">
                  <c:v>6.7152888569260979E-2</c:v>
                </c:pt>
                <c:pt idx="20">
                  <c:v>6.6874103537540794E-2</c:v>
                </c:pt>
                <c:pt idx="21">
                  <c:v>6.6631092423742488E-2</c:v>
                </c:pt>
                <c:pt idx="22">
                  <c:v>6.6351890695035831E-2</c:v>
                </c:pt>
                <c:pt idx="23">
                  <c:v>6.6071399240319101E-2</c:v>
                </c:pt>
                <c:pt idx="24">
                  <c:v>6.5788769041507378E-2</c:v>
                </c:pt>
                <c:pt idx="25">
                  <c:v>6.5530889007124199E-2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4.616664787025699E-2</c:v>
                </c:pt>
                <c:pt idx="1">
                  <c:v>4.6000022641904441E-2</c:v>
                </c:pt>
                <c:pt idx="2">
                  <c:v>4.5633165336352616E-2</c:v>
                </c:pt>
                <c:pt idx="3">
                  <c:v>4.3853368044886203E-2</c:v>
                </c:pt>
                <c:pt idx="4">
                  <c:v>4.661939393346938E-2</c:v>
                </c:pt>
                <c:pt idx="5">
                  <c:v>4.4159870735764772E-2</c:v>
                </c:pt>
                <c:pt idx="6">
                  <c:v>4.684362486168097E-2</c:v>
                </c:pt>
                <c:pt idx="7">
                  <c:v>4.6854352558317644E-2</c:v>
                </c:pt>
                <c:pt idx="8">
                  <c:v>4.7573473546929625E-2</c:v>
                </c:pt>
                <c:pt idx="9">
                  <c:v>4.5883567233761753E-2</c:v>
                </c:pt>
                <c:pt idx="10">
                  <c:v>3.9860785210007521E-2</c:v>
                </c:pt>
                <c:pt idx="11">
                  <c:v>4.4692011339223445E-2</c:v>
                </c:pt>
                <c:pt idx="12">
                  <c:v>4.4336524816751724E-2</c:v>
                </c:pt>
                <c:pt idx="13">
                  <c:v>4.4158103351835051E-2</c:v>
                </c:pt>
                <c:pt idx="14">
                  <c:v>4.3965091777972823E-2</c:v>
                </c:pt>
                <c:pt idx="15">
                  <c:v>4.3708889764292616E-2</c:v>
                </c:pt>
                <c:pt idx="16">
                  <c:v>4.3467652445395834E-2</c:v>
                </c:pt>
                <c:pt idx="17">
                  <c:v>4.3265354803401608E-2</c:v>
                </c:pt>
                <c:pt idx="18">
                  <c:v>4.306347589272741E-2</c:v>
                </c:pt>
                <c:pt idx="19">
                  <c:v>4.2862261115825362E-2</c:v>
                </c:pt>
                <c:pt idx="20">
                  <c:v>4.2652909651678839E-2</c:v>
                </c:pt>
                <c:pt idx="21">
                  <c:v>4.2443369129915642E-2</c:v>
                </c:pt>
                <c:pt idx="22">
                  <c:v>4.2258323395977647E-2</c:v>
                </c:pt>
                <c:pt idx="23">
                  <c:v>4.2107032052989102E-2</c:v>
                </c:pt>
                <c:pt idx="24">
                  <c:v>4.2007117354298538E-2</c:v>
                </c:pt>
                <c:pt idx="25">
                  <c:v>4.1915812633087565E-2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0.11232271135295513</c:v>
                </c:pt>
                <c:pt idx="1">
                  <c:v>0.11394828601667384</c:v>
                </c:pt>
                <c:pt idx="2">
                  <c:v>0.11211853672755188</c:v>
                </c:pt>
                <c:pt idx="3">
                  <c:v>0.10991816912270991</c:v>
                </c:pt>
                <c:pt idx="4">
                  <c:v>0.11257346847642855</c:v>
                </c:pt>
                <c:pt idx="5">
                  <c:v>0.10898551139149723</c:v>
                </c:pt>
                <c:pt idx="6">
                  <c:v>0.10650350129019419</c:v>
                </c:pt>
                <c:pt idx="7">
                  <c:v>0.10539109671731063</c:v>
                </c:pt>
                <c:pt idx="8">
                  <c:v>0.10480155725752811</c:v>
                </c:pt>
                <c:pt idx="9">
                  <c:v>0.10507493388325928</c:v>
                </c:pt>
                <c:pt idx="10">
                  <c:v>9.707399335540029E-2</c:v>
                </c:pt>
                <c:pt idx="11">
                  <c:v>9.7527299898515912E-2</c:v>
                </c:pt>
                <c:pt idx="12">
                  <c:v>9.7321702852894043E-2</c:v>
                </c:pt>
                <c:pt idx="13">
                  <c:v>9.680397065540404E-2</c:v>
                </c:pt>
                <c:pt idx="14">
                  <c:v>9.6322291832484946E-2</c:v>
                </c:pt>
                <c:pt idx="15">
                  <c:v>9.5771200344129795E-2</c:v>
                </c:pt>
                <c:pt idx="16">
                  <c:v>9.5193486468329758E-2</c:v>
                </c:pt>
                <c:pt idx="17">
                  <c:v>9.4582628840081118E-2</c:v>
                </c:pt>
                <c:pt idx="18">
                  <c:v>9.3954314381667611E-2</c:v>
                </c:pt>
                <c:pt idx="19">
                  <c:v>9.333298639038877E-2</c:v>
                </c:pt>
                <c:pt idx="20">
                  <c:v>9.2697236549559456E-2</c:v>
                </c:pt>
                <c:pt idx="21">
                  <c:v>9.2107881920998738E-2</c:v>
                </c:pt>
                <c:pt idx="22">
                  <c:v>9.1505518180702641E-2</c:v>
                </c:pt>
                <c:pt idx="23">
                  <c:v>9.094888874577009E-2</c:v>
                </c:pt>
                <c:pt idx="24">
                  <c:v>9.0343444085437236E-2</c:v>
                </c:pt>
                <c:pt idx="25">
                  <c:v>8.9677265626198779E-2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7.2272385279068274</c:v>
                </c:pt>
                <c:pt idx="1">
                  <c:v>12.867845235997351</c:v>
                </c:pt>
                <c:pt idx="2">
                  <c:v>3.7038598595094356</c:v>
                </c:pt>
                <c:pt idx="3">
                  <c:v>-1.1556443394998794</c:v>
                </c:pt>
                <c:pt idx="4">
                  <c:v>0.98335553131722975</c:v>
                </c:pt>
                <c:pt idx="5">
                  <c:v>1.9405019297509583</c:v>
                </c:pt>
                <c:pt idx="6">
                  <c:v>0.82158379657599667</c:v>
                </c:pt>
                <c:pt idx="7">
                  <c:v>2.0784825117773877</c:v>
                </c:pt>
                <c:pt idx="8">
                  <c:v>1.5667769466648735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-0.3905878803368168</c:v>
                </c:pt>
                <c:pt idx="1">
                  <c:v>1.3170275714574018</c:v>
                </c:pt>
                <c:pt idx="2">
                  <c:v>1.6777215008342807</c:v>
                </c:pt>
                <c:pt idx="3">
                  <c:v>0.10177391499271948</c:v>
                </c:pt>
                <c:pt idx="4">
                  <c:v>-4.6722535986436213</c:v>
                </c:pt>
                <c:pt idx="5">
                  <c:v>-2.7632355077386137</c:v>
                </c:pt>
                <c:pt idx="6">
                  <c:v>-4.3534136940966306E-2</c:v>
                </c:pt>
                <c:pt idx="7">
                  <c:v>-3.1312985668793551</c:v>
                </c:pt>
                <c:pt idx="8">
                  <c:v>-4.7166132967450878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1.5875175783008189</c:v>
                </c:pt>
                <c:pt idx="1">
                  <c:v>7.3905212585661673</c:v>
                </c:pt>
                <c:pt idx="2">
                  <c:v>-0.99623580983277549</c:v>
                </c:pt>
                <c:pt idx="3">
                  <c:v>-3.1019504881619824</c:v>
                </c:pt>
                <c:pt idx="4">
                  <c:v>1.3347916930883912</c:v>
                </c:pt>
                <c:pt idx="5">
                  <c:v>2.1005771228693462</c:v>
                </c:pt>
                <c:pt idx="6">
                  <c:v>6.5020119809275911E-3</c:v>
                </c:pt>
                <c:pt idx="7">
                  <c:v>2.1081410014998774</c:v>
                </c:pt>
                <c:pt idx="8">
                  <c:v>0.49413563168931063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6.2463396989492566</c:v>
                </c:pt>
                <c:pt idx="1">
                  <c:v>10.942168653162042</c:v>
                </c:pt>
                <c:pt idx="2">
                  <c:v>4.1703597105343988</c:v>
                </c:pt>
                <c:pt idx="3">
                  <c:v>-4.5091837168260156</c:v>
                </c:pt>
                <c:pt idx="4">
                  <c:v>-0.28606858645061806</c:v>
                </c:pt>
                <c:pt idx="5">
                  <c:v>2.9672251812744577</c:v>
                </c:pt>
                <c:pt idx="6">
                  <c:v>0.10978996594002766</c:v>
                </c:pt>
                <c:pt idx="7">
                  <c:v>3.1079525006418862E-3</c:v>
                </c:pt>
                <c:pt idx="8">
                  <c:v>-0.97473885908417657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7.8338572772500754</c:v>
                </c:pt>
                <c:pt idx="1">
                  <c:v>18.33268991172821</c:v>
                </c:pt>
                <c:pt idx="2">
                  <c:v>3.1741239007016233</c:v>
                </c:pt>
                <c:pt idx="3">
                  <c:v>-7.611134204987998</c:v>
                </c:pt>
                <c:pt idx="4">
                  <c:v>1.0487231066377731</c:v>
                </c:pt>
                <c:pt idx="5">
                  <c:v>5.0678023041438038</c:v>
                </c:pt>
                <c:pt idx="6">
                  <c:v>0.11629197792095525</c:v>
                </c:pt>
                <c:pt idx="7">
                  <c:v>2.1112489540005193</c:v>
                </c:pt>
                <c:pt idx="8">
                  <c:v>-0.48060322739486594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4.9509023771965346</c:v>
                </c:pt>
                <c:pt idx="1">
                  <c:v>10.257084173437079</c:v>
                </c:pt>
                <c:pt idx="2">
                  <c:v>3.6197275049519035</c:v>
                </c:pt>
                <c:pt idx="3">
                  <c:v>-7.7222327012199621</c:v>
                </c:pt>
                <c:pt idx="4">
                  <c:v>1.4721417939429013</c:v>
                </c:pt>
                <c:pt idx="5">
                  <c:v>2.3230209290566179</c:v>
                </c:pt>
                <c:pt idx="6">
                  <c:v>-0.73785148767800379</c:v>
                </c:pt>
                <c:pt idx="7">
                  <c:v>0.87899151984880097</c:v>
                </c:pt>
                <c:pt idx="8">
                  <c:v>-0.37555989574500259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2.8829549000534413</c:v>
                </c:pt>
                <c:pt idx="1">
                  <c:v>8.0756057382911735</c:v>
                </c:pt>
                <c:pt idx="2">
                  <c:v>-0.44560360425029444</c:v>
                </c:pt>
                <c:pt idx="3">
                  <c:v>0.11109849623197121</c:v>
                </c:pt>
                <c:pt idx="4">
                  <c:v>-0.42341868730512999</c:v>
                </c:pt>
                <c:pt idx="5">
                  <c:v>2.7447813750872143</c:v>
                </c:pt>
                <c:pt idx="6">
                  <c:v>0.85414346559890042</c:v>
                </c:pt>
                <c:pt idx="7">
                  <c:v>1.2322574341517161</c:v>
                </c:pt>
                <c:pt idx="8">
                  <c:v>-0.10504333164984558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1.3834255765495129</c:v>
                </c:pt>
                <c:pt idx="1">
                  <c:v>0.14470342700264283</c:v>
                </c:pt>
                <c:pt idx="2">
                  <c:v>0.54169271449383594</c:v>
                </c:pt>
                <c:pt idx="3">
                  <c:v>0.14033349503317494</c:v>
                </c:pt>
                <c:pt idx="4">
                  <c:v>1.904192521743667</c:v>
                </c:pt>
                <c:pt idx="5">
                  <c:v>0.78741119233407808</c:v>
                </c:pt>
                <c:pt idx="6">
                  <c:v>-0.10395430659566607</c:v>
                </c:pt>
                <c:pt idx="7">
                  <c:v>0.78923616278390174</c:v>
                </c:pt>
                <c:pt idx="8">
                  <c:v>0.69830257100249304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1.949600066287883</c:v>
                </c:pt>
                <c:pt idx="1">
                  <c:v>4.5457864768280949</c:v>
                </c:pt>
                <c:pt idx="2">
                  <c:v>0.38901864836594413</c:v>
                </c:pt>
                <c:pt idx="3">
                  <c:v>-3.5639085783952762</c:v>
                </c:pt>
                <c:pt idx="4">
                  <c:v>0.75493811726600857</c:v>
                </c:pt>
                <c:pt idx="5">
                  <c:v>0.77393596773105955</c:v>
                </c:pt>
                <c:pt idx="6">
                  <c:v>-4.6555835582609006E-2</c:v>
                </c:pt>
                <c:pt idx="7">
                  <c:v>1.2623817849173928</c:v>
                </c:pt>
                <c:pt idx="8">
                  <c:v>-0.83074729789911572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4.5008316344126058</c:v>
                </c:pt>
                <c:pt idx="1">
                  <c:v>13.642200007897628</c:v>
                </c:pt>
                <c:pt idx="2">
                  <c:v>2.2434125378418557</c:v>
                </c:pt>
                <c:pt idx="3">
                  <c:v>-4.1875591216259238</c:v>
                </c:pt>
                <c:pt idx="4">
                  <c:v>-1.6104075323718874</c:v>
                </c:pt>
                <c:pt idx="5">
                  <c:v>3.5064551440787284</c:v>
                </c:pt>
                <c:pt idx="6">
                  <c:v>0.2668021200992019</c:v>
                </c:pt>
                <c:pt idx="7">
                  <c:v>5.9631006299234457E-2</c:v>
                </c:pt>
                <c:pt idx="8">
                  <c:v>-0.34815850049827368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0.41833017727664235</c:v>
                </c:pt>
                <c:pt idx="1">
                  <c:v>0.36065364229621721</c:v>
                </c:pt>
                <c:pt idx="2">
                  <c:v>0.46493782297755626</c:v>
                </c:pt>
                <c:pt idx="3">
                  <c:v>-9.5021695824614394E-2</c:v>
                </c:pt>
                <c:pt idx="4">
                  <c:v>0.53054240248478379</c:v>
                </c:pt>
                <c:pt idx="5">
                  <c:v>0.49242414780471044</c:v>
                </c:pt>
                <c:pt idx="6">
                  <c:v>-4.6865978978873679E-2</c:v>
                </c:pt>
                <c:pt idx="7">
                  <c:v>0.13737780532367938</c:v>
                </c:pt>
                <c:pt idx="8">
                  <c:v>0.14582453081190283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1.1723849147132652</c:v>
                </c:pt>
                <c:pt idx="1">
                  <c:v>2.6813884115701541</c:v>
                </c:pt>
                <c:pt idx="2">
                  <c:v>0.68720107318652346</c:v>
                </c:pt>
                <c:pt idx="3">
                  <c:v>-3.2337095080417289</c:v>
                </c:pt>
                <c:pt idx="4">
                  <c:v>0.2755987292331139</c:v>
                </c:pt>
                <c:pt idx="5">
                  <c:v>3.8628219196418456E-2</c:v>
                </c:pt>
                <c:pt idx="6">
                  <c:v>-0.44162247682903022</c:v>
                </c:pt>
                <c:pt idx="7">
                  <c:v>0.64726054700470914</c:v>
                </c:pt>
                <c:pt idx="8">
                  <c:v>-1.0526500271142787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3.3601872852066279</c:v>
                </c:pt>
                <c:pt idx="1">
                  <c:v>7.2150421195707182</c:v>
                </c:pt>
                <c:pt idx="2">
                  <c:v>2.4675886087878176</c:v>
                </c:pt>
                <c:pt idx="3">
                  <c:v>-4.393501497353645</c:v>
                </c:pt>
                <c:pt idx="4">
                  <c:v>0.66600066222500121</c:v>
                </c:pt>
                <c:pt idx="5">
                  <c:v>1.7919685620555139</c:v>
                </c:pt>
                <c:pt idx="6">
                  <c:v>-0.24936303187008502</c:v>
                </c:pt>
                <c:pt idx="7">
                  <c:v>9.4353167520411896E-2</c:v>
                </c:pt>
                <c:pt idx="8">
                  <c:v>0.53126560055734817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0.96509539927286792</c:v>
                </c:pt>
                <c:pt idx="1">
                  <c:v>-0.21595021529357794</c:v>
                </c:pt>
                <c:pt idx="2">
                  <c:v>7.6754891516287227E-2</c:v>
                </c:pt>
                <c:pt idx="3">
                  <c:v>0.23535519085778972</c:v>
                </c:pt>
                <c:pt idx="4">
                  <c:v>1.3736501192588779</c:v>
                </c:pt>
                <c:pt idx="5">
                  <c:v>0.29498704452936775</c:v>
                </c:pt>
                <c:pt idx="6">
                  <c:v>-5.7088327616793721E-2</c:v>
                </c:pt>
                <c:pt idx="7">
                  <c:v>0.65185835746022169</c:v>
                </c:pt>
                <c:pt idx="8">
                  <c:v>0.55247804019059066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0.77721515157461951</c:v>
                </c:pt>
                <c:pt idx="1">
                  <c:v>1.8643980652579373</c:v>
                </c:pt>
                <c:pt idx="2">
                  <c:v>-0.29818242482059132</c:v>
                </c:pt>
                <c:pt idx="3">
                  <c:v>-0.33019907035354046</c:v>
                </c:pt>
                <c:pt idx="4">
                  <c:v>0.47933938803289511</c:v>
                </c:pt>
                <c:pt idx="5">
                  <c:v>0.73530774853463887</c:v>
                </c:pt>
                <c:pt idx="6">
                  <c:v>0.39506664124641855</c:v>
                </c:pt>
                <c:pt idx="7">
                  <c:v>0.61512123791268225</c:v>
                </c:pt>
                <c:pt idx="8">
                  <c:v>0.22190272921516474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1.1406443492059601</c:v>
                </c:pt>
                <c:pt idx="1">
                  <c:v>6.4271578883268674</c:v>
                </c:pt>
                <c:pt idx="2">
                  <c:v>-0.22417607094597969</c:v>
                </c:pt>
                <c:pt idx="3">
                  <c:v>0.20594237572772922</c:v>
                </c:pt>
                <c:pt idx="4">
                  <c:v>-2.2764081945968968</c:v>
                </c:pt>
                <c:pt idx="5">
                  <c:v>1.7144865820232162</c:v>
                </c:pt>
                <c:pt idx="6">
                  <c:v>0.51616515196927626</c:v>
                </c:pt>
                <c:pt idx="7">
                  <c:v>-3.4722161221184322E-2</c:v>
                </c:pt>
                <c:pt idx="8">
                  <c:v>-0.87942410105561741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18.960093969117764</c:v>
                </c:pt>
                <c:pt idx="1">
                  <c:v>17.733398708026421</c:v>
                </c:pt>
                <c:pt idx="2">
                  <c:v>14.531826072357553</c:v>
                </c:pt>
                <c:pt idx="3">
                  <c:v>15.856301731077338</c:v>
                </c:pt>
                <c:pt idx="4">
                  <c:v>12.074129827743015</c:v>
                </c:pt>
                <c:pt idx="5">
                  <c:v>14.366387976567623</c:v>
                </c:pt>
                <c:pt idx="6">
                  <c:v>13.874286513834729</c:v>
                </c:pt>
                <c:pt idx="7">
                  <c:v>14.066285286580385</c:v>
                </c:pt>
                <c:pt idx="8">
                  <c:v>13.256171667451463</c:v>
                </c:pt>
                <c:pt idx="9">
                  <c:v>15.274892562298689</c:v>
                </c:pt>
                <c:pt idx="10">
                  <c:v>13.215395555023871</c:v>
                </c:pt>
                <c:pt idx="11">
                  <c:v>14.821937197421191</c:v>
                </c:pt>
                <c:pt idx="12">
                  <c:v>13.29425814211768</c:v>
                </c:pt>
                <c:pt idx="13">
                  <c:v>12.975421682448451</c:v>
                </c:pt>
                <c:pt idx="14">
                  <c:v>12.6708227636404</c:v>
                </c:pt>
                <c:pt idx="15">
                  <c:v>12.674005073094815</c:v>
                </c:pt>
                <c:pt idx="16">
                  <c:v>12.727681618623775</c:v>
                </c:pt>
                <c:pt idx="17">
                  <c:v>12.715523031558597</c:v>
                </c:pt>
                <c:pt idx="18">
                  <c:v>12.670528495026021</c:v>
                </c:pt>
                <c:pt idx="19">
                  <c:v>12.606122899432519</c:v>
                </c:pt>
                <c:pt idx="20">
                  <c:v>12.531455724638121</c:v>
                </c:pt>
                <c:pt idx="21">
                  <c:v>12.438142247619998</c:v>
                </c:pt>
                <c:pt idx="22">
                  <c:v>12.325850052033775</c:v>
                </c:pt>
                <c:pt idx="23">
                  <c:v>12.196410219494842</c:v>
                </c:pt>
                <c:pt idx="24">
                  <c:v>12.075356392302087</c:v>
                </c:pt>
                <c:pt idx="25">
                  <c:v>12.37175480678362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53.984441576211744</c:v>
                </c:pt>
                <c:pt idx="1">
                  <c:v>53.361541263896967</c:v>
                </c:pt>
                <c:pt idx="2">
                  <c:v>51.854964615605837</c:v>
                </c:pt>
                <c:pt idx="3">
                  <c:v>50.734833636942525</c:v>
                </c:pt>
                <c:pt idx="4">
                  <c:v>51.260393676490963</c:v>
                </c:pt>
                <c:pt idx="5">
                  <c:v>51.816116389360921</c:v>
                </c:pt>
                <c:pt idx="6">
                  <c:v>53.829346940826447</c:v>
                </c:pt>
                <c:pt idx="7">
                  <c:v>49.129069995713671</c:v>
                </c:pt>
                <c:pt idx="8">
                  <c:v>47.519019960870565</c:v>
                </c:pt>
                <c:pt idx="9">
                  <c:v>49.049353747359135</c:v>
                </c:pt>
                <c:pt idx="10">
                  <c:v>42.117074290021009</c:v>
                </c:pt>
                <c:pt idx="11">
                  <c:v>45.831169651485141</c:v>
                </c:pt>
                <c:pt idx="12">
                  <c:v>43.048303579829962</c:v>
                </c:pt>
                <c:pt idx="13">
                  <c:v>41.90692213809502</c:v>
                </c:pt>
                <c:pt idx="14">
                  <c:v>40.806468676857733</c:v>
                </c:pt>
                <c:pt idx="15">
                  <c:v>39.559070353746044</c:v>
                </c:pt>
                <c:pt idx="16">
                  <c:v>38.256880216434922</c:v>
                </c:pt>
                <c:pt idx="17">
                  <c:v>36.943058238954066</c:v>
                </c:pt>
                <c:pt idx="18">
                  <c:v>35.645067302005344</c:v>
                </c:pt>
                <c:pt idx="19">
                  <c:v>34.354146799271732</c:v>
                </c:pt>
                <c:pt idx="20">
                  <c:v>33.087730252369191</c:v>
                </c:pt>
                <c:pt idx="21">
                  <c:v>31.839682410945642</c:v>
                </c:pt>
                <c:pt idx="22">
                  <c:v>30.581277575267329</c:v>
                </c:pt>
                <c:pt idx="23">
                  <c:v>29.317767818264436</c:v>
                </c:pt>
                <c:pt idx="24">
                  <c:v>28.03694342594493</c:v>
                </c:pt>
                <c:pt idx="25">
                  <c:v>26.710012400956952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72.098408871180581</c:v>
                </c:pt>
                <c:pt idx="1">
                  <c:v>74.45059717091145</c:v>
                </c:pt>
                <c:pt idx="2">
                  <c:v>74.763040500430492</c:v>
                </c:pt>
                <c:pt idx="3">
                  <c:v>76.959118035698125</c:v>
                </c:pt>
                <c:pt idx="4">
                  <c:v>76.960571368334442</c:v>
                </c:pt>
                <c:pt idx="5">
                  <c:v>76.193566187208816</c:v>
                </c:pt>
                <c:pt idx="6">
                  <c:v>80.137969251238871</c:v>
                </c:pt>
                <c:pt idx="7">
                  <c:v>76.227169355512771</c:v>
                </c:pt>
                <c:pt idx="8">
                  <c:v>72.513675136013916</c:v>
                </c:pt>
                <c:pt idx="9">
                  <c:v>77.529929522933799</c:v>
                </c:pt>
                <c:pt idx="10">
                  <c:v>70.379017055190999</c:v>
                </c:pt>
                <c:pt idx="11">
                  <c:v>73.711541245854505</c:v>
                </c:pt>
                <c:pt idx="12">
                  <c:v>71.063742791050458</c:v>
                </c:pt>
                <c:pt idx="13">
                  <c:v>70.320514326282776</c:v>
                </c:pt>
                <c:pt idx="14">
                  <c:v>69.619910430827218</c:v>
                </c:pt>
                <c:pt idx="15">
                  <c:v>68.651416811280839</c:v>
                </c:pt>
                <c:pt idx="16">
                  <c:v>67.620792145242177</c:v>
                </c:pt>
                <c:pt idx="17">
                  <c:v>66.576488648188644</c:v>
                </c:pt>
                <c:pt idx="18">
                  <c:v>65.531604505635258</c:v>
                </c:pt>
                <c:pt idx="19">
                  <c:v>64.503584074632954</c:v>
                </c:pt>
                <c:pt idx="20">
                  <c:v>63.496301702514018</c:v>
                </c:pt>
                <c:pt idx="21">
                  <c:v>62.470196599070384</c:v>
                </c:pt>
                <c:pt idx="22">
                  <c:v>61.435365290698087</c:v>
                </c:pt>
                <c:pt idx="23">
                  <c:v>60.389495432209763</c:v>
                </c:pt>
                <c:pt idx="24">
                  <c:v>59.334445341201089</c:v>
                </c:pt>
                <c:pt idx="25">
                  <c:v>58.206192175271298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73.610882774076899</c:v>
                </c:pt>
                <c:pt idx="1">
                  <c:v>73.381045638053621</c:v>
                </c:pt>
                <c:pt idx="2">
                  <c:v>78.329314492073422</c:v>
                </c:pt>
                <c:pt idx="3">
                  <c:v>74.762352162656313</c:v>
                </c:pt>
                <c:pt idx="4">
                  <c:v>78.917932199936587</c:v>
                </c:pt>
                <c:pt idx="5">
                  <c:v>80.64120753851978</c:v>
                </c:pt>
                <c:pt idx="6">
                  <c:v>85.722480941397251</c:v>
                </c:pt>
                <c:pt idx="7">
                  <c:v>82.846179957804694</c:v>
                </c:pt>
                <c:pt idx="8">
                  <c:v>81.877762379592482</c:v>
                </c:pt>
                <c:pt idx="9">
                  <c:v>80.944617087265868</c:v>
                </c:pt>
                <c:pt idx="10">
                  <c:v>83.51919348437346</c:v>
                </c:pt>
                <c:pt idx="11">
                  <c:v>80.229861477741281</c:v>
                </c:pt>
                <c:pt idx="12">
                  <c:v>81.401223576863273</c:v>
                </c:pt>
                <c:pt idx="13">
                  <c:v>81.678436248136691</c:v>
                </c:pt>
                <c:pt idx="14">
                  <c:v>82.051316707501144</c:v>
                </c:pt>
                <c:pt idx="15">
                  <c:v>82.141561717783233</c:v>
                </c:pt>
                <c:pt idx="16">
                  <c:v>82.13515998003534</c:v>
                </c:pt>
                <c:pt idx="17">
                  <c:v>82.09847931898679</c:v>
                </c:pt>
                <c:pt idx="18">
                  <c:v>82.078515596296512</c:v>
                </c:pt>
                <c:pt idx="19">
                  <c:v>82.06542172923227</c:v>
                </c:pt>
                <c:pt idx="20">
                  <c:v>82.094484972430138</c:v>
                </c:pt>
                <c:pt idx="21">
                  <c:v>82.129362654782042</c:v>
                </c:pt>
                <c:pt idx="22">
                  <c:v>82.184203376948716</c:v>
                </c:pt>
                <c:pt idx="23">
                  <c:v>82.267006469570788</c:v>
                </c:pt>
                <c:pt idx="24">
                  <c:v>82.361270755280884</c:v>
                </c:pt>
                <c:pt idx="25">
                  <c:v>82.388963974422936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19.544493624857576</c:v>
                </c:pt>
                <c:pt idx="1">
                  <c:v>20.816295744927732</c:v>
                </c:pt>
                <c:pt idx="2">
                  <c:v>22.352792750851123</c:v>
                </c:pt>
                <c:pt idx="3">
                  <c:v>22.817415701331466</c:v>
                </c:pt>
                <c:pt idx="4">
                  <c:v>24.491739482219756</c:v>
                </c:pt>
                <c:pt idx="5">
                  <c:v>23.117798863522832</c:v>
                </c:pt>
                <c:pt idx="6">
                  <c:v>23.883645752445826</c:v>
                </c:pt>
                <c:pt idx="7">
                  <c:v>24.352745758094422</c:v>
                </c:pt>
                <c:pt idx="8">
                  <c:v>23.906698306706474</c:v>
                </c:pt>
                <c:pt idx="9">
                  <c:v>26.406267811036219</c:v>
                </c:pt>
                <c:pt idx="10">
                  <c:v>26.151668685278722</c:v>
                </c:pt>
                <c:pt idx="11">
                  <c:v>25.39079466351339</c:v>
                </c:pt>
                <c:pt idx="12">
                  <c:v>25.739929354301363</c:v>
                </c:pt>
                <c:pt idx="13">
                  <c:v>26.111906243945324</c:v>
                </c:pt>
                <c:pt idx="14">
                  <c:v>26.5260031326433</c:v>
                </c:pt>
                <c:pt idx="15">
                  <c:v>26.852432242336143</c:v>
                </c:pt>
                <c:pt idx="16">
                  <c:v>27.176277398875055</c:v>
                </c:pt>
                <c:pt idx="17">
                  <c:v>27.500702269345147</c:v>
                </c:pt>
                <c:pt idx="18" formatCode="General">
                  <c:v>27.837103643999594</c:v>
                </c:pt>
                <c:pt idx="19" formatCode="General">
                  <c:v>28.188796799785347</c:v>
                </c:pt>
                <c:pt idx="20" formatCode="General">
                  <c:v>28.565741166458178</c:v>
                </c:pt>
                <c:pt idx="21" formatCode="General">
                  <c:v>28.946834356170548</c:v>
                </c:pt>
                <c:pt idx="22">
                  <c:v>29.335368033970703</c:v>
                </c:pt>
                <c:pt idx="23">
                  <c:v>29.743049167365971</c:v>
                </c:pt>
                <c:pt idx="24">
                  <c:v>30.170623209133002</c:v>
                </c:pt>
                <c:pt idx="25">
                  <c:v>30.569570594238808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23.444115147289065</c:v>
                </c:pt>
                <c:pt idx="1">
                  <c:v>23.489341391831232</c:v>
                </c:pt>
                <c:pt idx="2">
                  <c:v>24.617952402722921</c:v>
                </c:pt>
                <c:pt idx="3">
                  <c:v>24.757933009353568</c:v>
                </c:pt>
                <c:pt idx="4">
                  <c:v>25.212300574147633</c:v>
                </c:pt>
                <c:pt idx="5">
                  <c:v>24.036812843825533</c:v>
                </c:pt>
                <c:pt idx="6">
                  <c:v>24.155719896334997</c:v>
                </c:pt>
                <c:pt idx="7">
                  <c:v>24.385599374104959</c:v>
                </c:pt>
                <c:pt idx="8">
                  <c:v>23.789345568628629</c:v>
                </c:pt>
                <c:pt idx="9">
                  <c:v>25.797925856959274</c:v>
                </c:pt>
                <c:pt idx="10">
                  <c:v>25.318018651890277</c:v>
                </c:pt>
                <c:pt idx="11">
                  <c:v>24.371204626519194</c:v>
                </c:pt>
                <c:pt idx="12">
                  <c:v>24.552175794111676</c:v>
                </c:pt>
                <c:pt idx="13">
                  <c:v>24.775511356063717</c:v>
                </c:pt>
                <c:pt idx="14">
                  <c:v>25.06802632201132</c:v>
                </c:pt>
                <c:pt idx="15">
                  <c:v>25.28874741132687</c:v>
                </c:pt>
                <c:pt idx="16">
                  <c:v>25.519077762175996</c:v>
                </c:pt>
                <c:pt idx="17">
                  <c:v>25.750110468892526</c:v>
                </c:pt>
                <c:pt idx="18" formatCode="General">
                  <c:v>25.975652240686845</c:v>
                </c:pt>
                <c:pt idx="19" formatCode="General">
                  <c:v>26.237992412375135</c:v>
                </c:pt>
                <c:pt idx="20" formatCode="General">
                  <c:v>26.527152702387813</c:v>
                </c:pt>
                <c:pt idx="21" formatCode="General">
                  <c:v>26.83120425452508</c:v>
                </c:pt>
                <c:pt idx="22">
                  <c:v>27.16332125788308</c:v>
                </c:pt>
                <c:pt idx="23">
                  <c:v>27.518162376493979</c:v>
                </c:pt>
                <c:pt idx="24">
                  <c:v>27.882970606869119</c:v>
                </c:pt>
                <c:pt idx="25">
                  <c:v>28.224508699897761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65.496441617240961</c:v>
                </c:pt>
                <c:pt idx="1">
                  <c:v>70.231283587603698</c:v>
                </c:pt>
                <c:pt idx="2">
                  <c:v>76.868019291139362</c:v>
                </c:pt>
                <c:pt idx="3">
                  <c:v>81.509913758188702</c:v>
                </c:pt>
                <c:pt idx="4">
                  <c:v>86.355925164990467</c:v>
                </c:pt>
                <c:pt idx="5">
                  <c:v>85.692267291958558</c:v>
                </c:pt>
                <c:pt idx="6">
                  <c:v>86.890927539783718</c:v>
                </c:pt>
                <c:pt idx="7">
                  <c:v>87.249799758185773</c:v>
                </c:pt>
                <c:pt idx="8">
                  <c:v>88.672250269760937</c:v>
                </c:pt>
                <c:pt idx="9">
                  <c:v>97.584822020407586</c:v>
                </c:pt>
                <c:pt idx="10">
                  <c:v>95.634106571860713</c:v>
                </c:pt>
                <c:pt idx="11">
                  <c:v>95.740325957080245</c:v>
                </c:pt>
                <c:pt idx="12">
                  <c:v>96.802818457413622</c:v>
                </c:pt>
                <c:pt idx="13">
                  <c:v>98.491720799569748</c:v>
                </c:pt>
                <c:pt idx="14">
                  <c:v>100.32149288391166</c:v>
                </c:pt>
                <c:pt idx="15">
                  <c:v>101.83943838496633</c:v>
                </c:pt>
                <c:pt idx="16">
                  <c:v>103.23495597449394</c:v>
                </c:pt>
                <c:pt idx="17">
                  <c:v>104.64519168011125</c:v>
                </c:pt>
                <c:pt idx="18" formatCode="General">
                  <c:v>106.06778751852528</c:v>
                </c:pt>
                <c:pt idx="19" formatCode="General">
                  <c:v>107.48160672202863</c:v>
                </c:pt>
                <c:pt idx="20" formatCode="General">
                  <c:v>108.95587907429821</c:v>
                </c:pt>
                <c:pt idx="21" formatCode="General">
                  <c:v>110.43838261061879</c:v>
                </c:pt>
                <c:pt idx="22" formatCode="General">
                  <c:v>111.94133902907186</c:v>
                </c:pt>
                <c:pt idx="23" formatCode="General">
                  <c:v>113.46862136700958</c:v>
                </c:pt>
                <c:pt idx="24" formatCode="General">
                  <c:v>115.0119609306815</c:v>
                </c:pt>
                <c:pt idx="25" formatCode="General">
                  <c:v>116.50665018458258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32.450859122604179</c:v>
                </c:pt>
                <c:pt idx="1">
                  <c:v>32.887999195071465</c:v>
                </c:pt>
                <c:pt idx="2">
                  <c:v>35.796207964804083</c:v>
                </c:pt>
                <c:pt idx="3">
                  <c:v>35.355562124723434</c:v>
                </c:pt>
                <c:pt idx="4">
                  <c:v>40.71553800109492</c:v>
                </c:pt>
                <c:pt idx="5">
                  <c:v>43.997906498789199</c:v>
                </c:pt>
                <c:pt idx="6">
                  <c:v>52.59987346226746</c:v>
                </c:pt>
                <c:pt idx="7">
                  <c:v>52.436301923226537</c:v>
                </c:pt>
                <c:pt idx="8">
                  <c:v>51.850180691665926</c:v>
                </c:pt>
                <c:pt idx="9">
                  <c:v>55.706548923814914</c:v>
                </c:pt>
                <c:pt idx="10">
                  <c:v>58.871967994703773</c:v>
                </c:pt>
                <c:pt idx="11">
                  <c:v>55.975140828408819</c:v>
                </c:pt>
                <c:pt idx="12">
                  <c:v>61.140187616005711</c:v>
                </c:pt>
                <c:pt idx="13">
                  <c:v>63.428786381872399</c:v>
                </c:pt>
                <c:pt idx="14">
                  <c:v>65.774743866369533</c:v>
                </c:pt>
                <c:pt idx="15">
                  <c:v>67.886620997819762</c:v>
                </c:pt>
                <c:pt idx="16">
                  <c:v>69.887258570961492</c:v>
                </c:pt>
                <c:pt idx="17">
                  <c:v>71.823477320670662</c:v>
                </c:pt>
                <c:pt idx="18" formatCode="General">
                  <c:v>73.732800680329049</c:v>
                </c:pt>
                <c:pt idx="19" formatCode="General">
                  <c:v>75.597846843313391</c:v>
                </c:pt>
                <c:pt idx="20" formatCode="General">
                  <c:v>77.456490319125692</c:v>
                </c:pt>
                <c:pt idx="21" formatCode="General">
                  <c:v>79.262588872906022</c:v>
                </c:pt>
                <c:pt idx="22" formatCode="General">
                  <c:v>81.028384032367612</c:v>
                </c:pt>
                <c:pt idx="23" formatCode="General">
                  <c:v>82.760847226863362</c:v>
                </c:pt>
                <c:pt idx="24" formatCode="General">
                  <c:v>84.44937353387067</c:v>
                </c:pt>
                <c:pt idx="25" formatCode="General">
                  <c:v>86.017298794762439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4.8372632974210852</c:v>
                </c:pt>
                <c:pt idx="1">
                  <c:v>4.7634972996771809</c:v>
                </c:pt>
                <c:pt idx="2">
                  <c:v>5.2478819100153205</c:v>
                </c:pt>
                <c:pt idx="3">
                  <c:v>5.2875698400286213</c:v>
                </c:pt>
                <c:pt idx="4">
                  <c:v>5.912469705042005</c:v>
                </c:pt>
                <c:pt idx="5">
                  <c:v>6.4829364102470048</c:v>
                </c:pt>
                <c:pt idx="6">
                  <c:v>7.7137497018702854</c:v>
                </c:pt>
                <c:pt idx="7">
                  <c:v>7.6678485907767442</c:v>
                </c:pt>
                <c:pt idx="8">
                  <c:v>7.539896019310123</c:v>
                </c:pt>
                <c:pt idx="9">
                  <c:v>8.0846424679243185</c:v>
                </c:pt>
                <c:pt idx="10">
                  <c:v>8.5515577116571517</c:v>
                </c:pt>
                <c:pt idx="11">
                  <c:v>8.1360243519757987</c:v>
                </c:pt>
                <c:pt idx="12">
                  <c:v>8.8463606883061896</c:v>
                </c:pt>
                <c:pt idx="13">
                  <c:v>9.16578082358558</c:v>
                </c:pt>
                <c:pt idx="14">
                  <c:v>9.4922152162375308</c:v>
                </c:pt>
                <c:pt idx="15">
                  <c:v>9.7887070076459963</c:v>
                </c:pt>
                <c:pt idx="16">
                  <c:v>10.06991633315787</c:v>
                </c:pt>
                <c:pt idx="17">
                  <c:v>10.342969023292307</c:v>
                </c:pt>
                <c:pt idx="18" formatCode="General">
                  <c:v>10.613940017496517</c:v>
                </c:pt>
                <c:pt idx="19" formatCode="General">
                  <c:v>10.876481719928581</c:v>
                </c:pt>
                <c:pt idx="20" formatCode="General">
                  <c:v>11.138764085778929</c:v>
                </c:pt>
                <c:pt idx="21" formatCode="General">
                  <c:v>11.393605993361604</c:v>
                </c:pt>
                <c:pt idx="22" formatCode="General">
                  <c:v>11.643891351758727</c:v>
                </c:pt>
                <c:pt idx="23" formatCode="General">
                  <c:v>11.888639922727432</c:v>
                </c:pt>
                <c:pt idx="24" formatCode="General">
                  <c:v>12.130055804716287</c:v>
                </c:pt>
                <c:pt idx="25" formatCode="General">
                  <c:v>12.356048369083782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18.960093969117764</c:v>
                </c:pt>
                <c:pt idx="1">
                  <c:v>17.733398708026421</c:v>
                </c:pt>
                <c:pt idx="2">
                  <c:v>14.531826072357553</c:v>
                </c:pt>
                <c:pt idx="3">
                  <c:v>15.856301731077338</c:v>
                </c:pt>
                <c:pt idx="4">
                  <c:v>12.074129827743015</c:v>
                </c:pt>
                <c:pt idx="5">
                  <c:v>14.366387976567623</c:v>
                </c:pt>
                <c:pt idx="6">
                  <c:v>13.874286513834729</c:v>
                </c:pt>
                <c:pt idx="7">
                  <c:v>14.066285286580385</c:v>
                </c:pt>
                <c:pt idx="8">
                  <c:v>13.256171667451463</c:v>
                </c:pt>
                <c:pt idx="9">
                  <c:v>15.274892562298689</c:v>
                </c:pt>
                <c:pt idx="10">
                  <c:v>13.215395555023871</c:v>
                </c:pt>
                <c:pt idx="11">
                  <c:v>14.821937197421191</c:v>
                </c:pt>
                <c:pt idx="12">
                  <c:v>13.29425814211768</c:v>
                </c:pt>
                <c:pt idx="13">
                  <c:v>12.975421682448451</c:v>
                </c:pt>
                <c:pt idx="14">
                  <c:v>12.6708227636404</c:v>
                </c:pt>
                <c:pt idx="15">
                  <c:v>12.674005073094815</c:v>
                </c:pt>
                <c:pt idx="16">
                  <c:v>12.727681618623775</c:v>
                </c:pt>
                <c:pt idx="17">
                  <c:v>12.715523031558597</c:v>
                </c:pt>
                <c:pt idx="18">
                  <c:v>12.670528495026021</c:v>
                </c:pt>
                <c:pt idx="19">
                  <c:v>12.606122899432519</c:v>
                </c:pt>
                <c:pt idx="20">
                  <c:v>12.531455724638121</c:v>
                </c:pt>
                <c:pt idx="21">
                  <c:v>12.438142247619998</c:v>
                </c:pt>
                <c:pt idx="22">
                  <c:v>12.325850052033775</c:v>
                </c:pt>
                <c:pt idx="23">
                  <c:v>12.196410219494842</c:v>
                </c:pt>
                <c:pt idx="24">
                  <c:v>12.075356392302087</c:v>
                </c:pt>
                <c:pt idx="25">
                  <c:v>12.37175480678362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53.984441576211744</c:v>
                </c:pt>
                <c:pt idx="1">
                  <c:v>53.361541263896967</c:v>
                </c:pt>
                <c:pt idx="2">
                  <c:v>51.854964615605837</c:v>
                </c:pt>
                <c:pt idx="3">
                  <c:v>50.734833636942525</c:v>
                </c:pt>
                <c:pt idx="4">
                  <c:v>51.260393676490963</c:v>
                </c:pt>
                <c:pt idx="5">
                  <c:v>51.816116389360921</c:v>
                </c:pt>
                <c:pt idx="6">
                  <c:v>53.829346940826447</c:v>
                </c:pt>
                <c:pt idx="7">
                  <c:v>49.129069995713671</c:v>
                </c:pt>
                <c:pt idx="8">
                  <c:v>47.519019960870565</c:v>
                </c:pt>
                <c:pt idx="9">
                  <c:v>49.049353747359135</c:v>
                </c:pt>
                <c:pt idx="10">
                  <c:v>42.117074290021009</c:v>
                </c:pt>
                <c:pt idx="11">
                  <c:v>45.831169651485141</c:v>
                </c:pt>
                <c:pt idx="12">
                  <c:v>43.048303579829962</c:v>
                </c:pt>
                <c:pt idx="13">
                  <c:v>41.90692213809502</c:v>
                </c:pt>
                <c:pt idx="14">
                  <c:v>40.806468676857733</c:v>
                </c:pt>
                <c:pt idx="15">
                  <c:v>39.559070353746044</c:v>
                </c:pt>
                <c:pt idx="16">
                  <c:v>38.256880216434922</c:v>
                </c:pt>
                <c:pt idx="17">
                  <c:v>36.943058238954066</c:v>
                </c:pt>
                <c:pt idx="18">
                  <c:v>35.645067302005344</c:v>
                </c:pt>
                <c:pt idx="19">
                  <c:v>34.354146799271732</c:v>
                </c:pt>
                <c:pt idx="20">
                  <c:v>33.087730252369191</c:v>
                </c:pt>
                <c:pt idx="21">
                  <c:v>31.839682410945642</c:v>
                </c:pt>
                <c:pt idx="22">
                  <c:v>30.581277575267329</c:v>
                </c:pt>
                <c:pt idx="23">
                  <c:v>29.317767818264436</c:v>
                </c:pt>
                <c:pt idx="24">
                  <c:v>28.03694342594493</c:v>
                </c:pt>
                <c:pt idx="25">
                  <c:v>26.710012400956952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72.098408871180581</c:v>
                </c:pt>
                <c:pt idx="1">
                  <c:v>74.45059717091145</c:v>
                </c:pt>
                <c:pt idx="2">
                  <c:v>74.763040500430492</c:v>
                </c:pt>
                <c:pt idx="3">
                  <c:v>76.959118035698125</c:v>
                </c:pt>
                <c:pt idx="4">
                  <c:v>76.960571368334442</c:v>
                </c:pt>
                <c:pt idx="5">
                  <c:v>76.193566187208816</c:v>
                </c:pt>
                <c:pt idx="6">
                  <c:v>80.137969251238871</c:v>
                </c:pt>
                <c:pt idx="7">
                  <c:v>76.227169355512771</c:v>
                </c:pt>
                <c:pt idx="8">
                  <c:v>72.513675136013916</c:v>
                </c:pt>
                <c:pt idx="9">
                  <c:v>77.529929522933799</c:v>
                </c:pt>
                <c:pt idx="10">
                  <c:v>70.379017055190999</c:v>
                </c:pt>
                <c:pt idx="11">
                  <c:v>73.711541245854505</c:v>
                </c:pt>
                <c:pt idx="12">
                  <c:v>71.063742791050458</c:v>
                </c:pt>
                <c:pt idx="13">
                  <c:v>70.320514326282776</c:v>
                </c:pt>
                <c:pt idx="14">
                  <c:v>69.619910430827218</c:v>
                </c:pt>
                <c:pt idx="15">
                  <c:v>68.651416811280839</c:v>
                </c:pt>
                <c:pt idx="16">
                  <c:v>67.620792145242177</c:v>
                </c:pt>
                <c:pt idx="17">
                  <c:v>66.576488648188644</c:v>
                </c:pt>
                <c:pt idx="18">
                  <c:v>65.531604505635258</c:v>
                </c:pt>
                <c:pt idx="19">
                  <c:v>64.503584074632954</c:v>
                </c:pt>
                <c:pt idx="20">
                  <c:v>63.496301702514018</c:v>
                </c:pt>
                <c:pt idx="21">
                  <c:v>62.470196599070384</c:v>
                </c:pt>
                <c:pt idx="22">
                  <c:v>61.435365290698087</c:v>
                </c:pt>
                <c:pt idx="23">
                  <c:v>60.389495432209763</c:v>
                </c:pt>
                <c:pt idx="24">
                  <c:v>59.334445341201089</c:v>
                </c:pt>
                <c:pt idx="25">
                  <c:v>58.206192175271298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73.610882774076899</c:v>
                </c:pt>
                <c:pt idx="1">
                  <c:v>73.381045638053621</c:v>
                </c:pt>
                <c:pt idx="2">
                  <c:v>78.329314492073422</c:v>
                </c:pt>
                <c:pt idx="3">
                  <c:v>74.762352162656313</c:v>
                </c:pt>
                <c:pt idx="4">
                  <c:v>78.917932199936587</c:v>
                </c:pt>
                <c:pt idx="5">
                  <c:v>80.64120753851978</c:v>
                </c:pt>
                <c:pt idx="6">
                  <c:v>85.722480941397251</c:v>
                </c:pt>
                <c:pt idx="7">
                  <c:v>82.846179957804694</c:v>
                </c:pt>
                <c:pt idx="8">
                  <c:v>81.877762379592482</c:v>
                </c:pt>
                <c:pt idx="9">
                  <c:v>80.944617087265868</c:v>
                </c:pt>
                <c:pt idx="10">
                  <c:v>83.51919348437346</c:v>
                </c:pt>
                <c:pt idx="11">
                  <c:v>80.229861477741281</c:v>
                </c:pt>
                <c:pt idx="12">
                  <c:v>81.401223576863273</c:v>
                </c:pt>
                <c:pt idx="13">
                  <c:v>81.678436248136691</c:v>
                </c:pt>
                <c:pt idx="14">
                  <c:v>82.051316707501144</c:v>
                </c:pt>
                <c:pt idx="15">
                  <c:v>82.141561717783233</c:v>
                </c:pt>
                <c:pt idx="16">
                  <c:v>82.13515998003534</c:v>
                </c:pt>
                <c:pt idx="17">
                  <c:v>82.09847931898679</c:v>
                </c:pt>
                <c:pt idx="18">
                  <c:v>82.078515596296512</c:v>
                </c:pt>
                <c:pt idx="19">
                  <c:v>82.06542172923227</c:v>
                </c:pt>
                <c:pt idx="20">
                  <c:v>82.094484972430138</c:v>
                </c:pt>
                <c:pt idx="21">
                  <c:v>82.129362654782042</c:v>
                </c:pt>
                <c:pt idx="22">
                  <c:v>82.184203376948716</c:v>
                </c:pt>
                <c:pt idx="23">
                  <c:v>82.267006469570788</c:v>
                </c:pt>
                <c:pt idx="24">
                  <c:v>82.361270755280884</c:v>
                </c:pt>
                <c:pt idx="25">
                  <c:v>82.388963974422936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19.544493624857576</c:v>
                </c:pt>
                <c:pt idx="1">
                  <c:v>20.816295744927732</c:v>
                </c:pt>
                <c:pt idx="2">
                  <c:v>22.352792750851123</c:v>
                </c:pt>
                <c:pt idx="3">
                  <c:v>22.817415701331466</c:v>
                </c:pt>
                <c:pt idx="4">
                  <c:v>24.491739482219756</c:v>
                </c:pt>
                <c:pt idx="5">
                  <c:v>23.117798863522832</c:v>
                </c:pt>
                <c:pt idx="6">
                  <c:v>23.883645752445826</c:v>
                </c:pt>
                <c:pt idx="7">
                  <c:v>24.352745758094422</c:v>
                </c:pt>
                <c:pt idx="8">
                  <c:v>23.906698306706474</c:v>
                </c:pt>
                <c:pt idx="9">
                  <c:v>26.406267811036219</c:v>
                </c:pt>
                <c:pt idx="10">
                  <c:v>26.151668685278722</c:v>
                </c:pt>
                <c:pt idx="11">
                  <c:v>25.39079466351339</c:v>
                </c:pt>
                <c:pt idx="12">
                  <c:v>25.739929354301363</c:v>
                </c:pt>
                <c:pt idx="13">
                  <c:v>26.111906243945324</c:v>
                </c:pt>
                <c:pt idx="14">
                  <c:v>26.5260031326433</c:v>
                </c:pt>
                <c:pt idx="15">
                  <c:v>26.852432242336143</c:v>
                </c:pt>
                <c:pt idx="16">
                  <c:v>27.176277398875055</c:v>
                </c:pt>
                <c:pt idx="17">
                  <c:v>27.500702269345147</c:v>
                </c:pt>
                <c:pt idx="18" formatCode="General">
                  <c:v>27.837103643999594</c:v>
                </c:pt>
                <c:pt idx="19" formatCode="General">
                  <c:v>28.188796799785347</c:v>
                </c:pt>
                <c:pt idx="20" formatCode="General">
                  <c:v>28.565741166458178</c:v>
                </c:pt>
                <c:pt idx="21" formatCode="General">
                  <c:v>28.946834356170548</c:v>
                </c:pt>
                <c:pt idx="22">
                  <c:v>29.335368033970703</c:v>
                </c:pt>
                <c:pt idx="23">
                  <c:v>29.743049167365971</c:v>
                </c:pt>
                <c:pt idx="24">
                  <c:v>30.170623209133002</c:v>
                </c:pt>
                <c:pt idx="25">
                  <c:v>30.569570594238808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23.444115147289065</c:v>
                </c:pt>
                <c:pt idx="1">
                  <c:v>23.489341391831232</c:v>
                </c:pt>
                <c:pt idx="2">
                  <c:v>24.617952402722921</c:v>
                </c:pt>
                <c:pt idx="3">
                  <c:v>24.757933009353568</c:v>
                </c:pt>
                <c:pt idx="4">
                  <c:v>25.212300574147633</c:v>
                </c:pt>
                <c:pt idx="5">
                  <c:v>24.036812843825533</c:v>
                </c:pt>
                <c:pt idx="6">
                  <c:v>24.155719896334997</c:v>
                </c:pt>
                <c:pt idx="7">
                  <c:v>24.385599374104959</c:v>
                </c:pt>
                <c:pt idx="8">
                  <c:v>23.789345568628629</c:v>
                </c:pt>
                <c:pt idx="9">
                  <c:v>25.797925856959274</c:v>
                </c:pt>
                <c:pt idx="10">
                  <c:v>25.318018651890277</c:v>
                </c:pt>
                <c:pt idx="11">
                  <c:v>24.371204626519194</c:v>
                </c:pt>
                <c:pt idx="12">
                  <c:v>24.552175794111676</c:v>
                </c:pt>
                <c:pt idx="13">
                  <c:v>24.775511356063717</c:v>
                </c:pt>
                <c:pt idx="14">
                  <c:v>25.06802632201132</c:v>
                </c:pt>
                <c:pt idx="15">
                  <c:v>25.28874741132687</c:v>
                </c:pt>
                <c:pt idx="16">
                  <c:v>25.519077762175996</c:v>
                </c:pt>
                <c:pt idx="17">
                  <c:v>25.750110468892526</c:v>
                </c:pt>
                <c:pt idx="18" formatCode="General">
                  <c:v>25.975652240686845</c:v>
                </c:pt>
                <c:pt idx="19" formatCode="General">
                  <c:v>26.237992412375135</c:v>
                </c:pt>
                <c:pt idx="20" formatCode="General">
                  <c:v>26.527152702387813</c:v>
                </c:pt>
                <c:pt idx="21" formatCode="General">
                  <c:v>26.83120425452508</c:v>
                </c:pt>
                <c:pt idx="22">
                  <c:v>27.16332125788308</c:v>
                </c:pt>
                <c:pt idx="23">
                  <c:v>27.518162376493979</c:v>
                </c:pt>
                <c:pt idx="24">
                  <c:v>27.882970606869119</c:v>
                </c:pt>
                <c:pt idx="25">
                  <c:v>28.224508699897761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65.496441617240961</c:v>
                </c:pt>
                <c:pt idx="1">
                  <c:v>70.231283587603698</c:v>
                </c:pt>
                <c:pt idx="2">
                  <c:v>76.868019291139362</c:v>
                </c:pt>
                <c:pt idx="3">
                  <c:v>81.509913758188702</c:v>
                </c:pt>
                <c:pt idx="4">
                  <c:v>86.355925164990467</c:v>
                </c:pt>
                <c:pt idx="5">
                  <c:v>85.692267291958558</c:v>
                </c:pt>
                <c:pt idx="6">
                  <c:v>86.890927539783718</c:v>
                </c:pt>
                <c:pt idx="7">
                  <c:v>87.249799758185773</c:v>
                </c:pt>
                <c:pt idx="8">
                  <c:v>88.672250269760937</c:v>
                </c:pt>
                <c:pt idx="9">
                  <c:v>97.584822020407586</c:v>
                </c:pt>
                <c:pt idx="10">
                  <c:v>95.634106571860713</c:v>
                </c:pt>
                <c:pt idx="11">
                  <c:v>95.740325957080245</c:v>
                </c:pt>
                <c:pt idx="12">
                  <c:v>96.802818457413622</c:v>
                </c:pt>
                <c:pt idx="13">
                  <c:v>98.491720799569748</c:v>
                </c:pt>
                <c:pt idx="14">
                  <c:v>100.32149288391166</c:v>
                </c:pt>
                <c:pt idx="15">
                  <c:v>101.83943838496633</c:v>
                </c:pt>
                <c:pt idx="16">
                  <c:v>103.23495597449394</c:v>
                </c:pt>
                <c:pt idx="17">
                  <c:v>104.64519168011125</c:v>
                </c:pt>
                <c:pt idx="18" formatCode="General">
                  <c:v>106.06778751852528</c:v>
                </c:pt>
                <c:pt idx="19" formatCode="General">
                  <c:v>107.48160672202863</c:v>
                </c:pt>
                <c:pt idx="20" formatCode="General">
                  <c:v>108.95587907429821</c:v>
                </c:pt>
                <c:pt idx="21" formatCode="General">
                  <c:v>110.43838261061879</c:v>
                </c:pt>
                <c:pt idx="22" formatCode="General">
                  <c:v>111.94133902907186</c:v>
                </c:pt>
                <c:pt idx="23" formatCode="General">
                  <c:v>113.46862136700958</c:v>
                </c:pt>
                <c:pt idx="24" formatCode="General">
                  <c:v>115.0119609306815</c:v>
                </c:pt>
                <c:pt idx="25" formatCode="General">
                  <c:v>116.50665018458258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32.450859122604179</c:v>
                </c:pt>
                <c:pt idx="1">
                  <c:v>32.887999195071465</c:v>
                </c:pt>
                <c:pt idx="2">
                  <c:v>35.796207964804083</c:v>
                </c:pt>
                <c:pt idx="3">
                  <c:v>35.355562124723434</c:v>
                </c:pt>
                <c:pt idx="4">
                  <c:v>40.71553800109492</c:v>
                </c:pt>
                <c:pt idx="5">
                  <c:v>43.997906498789199</c:v>
                </c:pt>
                <c:pt idx="6">
                  <c:v>52.59987346226746</c:v>
                </c:pt>
                <c:pt idx="7">
                  <c:v>52.436301923226537</c:v>
                </c:pt>
                <c:pt idx="8">
                  <c:v>51.850180691665926</c:v>
                </c:pt>
                <c:pt idx="9">
                  <c:v>55.706548923814914</c:v>
                </c:pt>
                <c:pt idx="10">
                  <c:v>58.871967994703773</c:v>
                </c:pt>
                <c:pt idx="11">
                  <c:v>55.975140828408819</c:v>
                </c:pt>
                <c:pt idx="12">
                  <c:v>61.140187616005711</c:v>
                </c:pt>
                <c:pt idx="13">
                  <c:v>63.428786381872399</c:v>
                </c:pt>
                <c:pt idx="14">
                  <c:v>65.774743866369533</c:v>
                </c:pt>
                <c:pt idx="15">
                  <c:v>67.886620997819762</c:v>
                </c:pt>
                <c:pt idx="16">
                  <c:v>69.887258570961492</c:v>
                </c:pt>
                <c:pt idx="17">
                  <c:v>71.823477320670662</c:v>
                </c:pt>
                <c:pt idx="18" formatCode="General">
                  <c:v>73.732800680329049</c:v>
                </c:pt>
                <c:pt idx="19" formatCode="General">
                  <c:v>75.597846843313391</c:v>
                </c:pt>
                <c:pt idx="20" formatCode="General">
                  <c:v>77.456490319125692</c:v>
                </c:pt>
                <c:pt idx="21" formatCode="General">
                  <c:v>79.262588872906022</c:v>
                </c:pt>
                <c:pt idx="22" formatCode="General">
                  <c:v>81.028384032367612</c:v>
                </c:pt>
                <c:pt idx="23" formatCode="General">
                  <c:v>82.760847226863362</c:v>
                </c:pt>
                <c:pt idx="24" formatCode="General">
                  <c:v>84.44937353387067</c:v>
                </c:pt>
                <c:pt idx="25" formatCode="General">
                  <c:v>86.017298794762439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4.8372632974210852</c:v>
                </c:pt>
                <c:pt idx="1">
                  <c:v>4.7634972996771809</c:v>
                </c:pt>
                <c:pt idx="2">
                  <c:v>5.2478819100153205</c:v>
                </c:pt>
                <c:pt idx="3">
                  <c:v>5.2875698400286213</c:v>
                </c:pt>
                <c:pt idx="4">
                  <c:v>5.912469705042005</c:v>
                </c:pt>
                <c:pt idx="5">
                  <c:v>6.4829364102470048</c:v>
                </c:pt>
                <c:pt idx="6">
                  <c:v>7.7137497018702854</c:v>
                </c:pt>
                <c:pt idx="7">
                  <c:v>7.6678485907767442</c:v>
                </c:pt>
                <c:pt idx="8">
                  <c:v>7.539896019310123</c:v>
                </c:pt>
                <c:pt idx="9">
                  <c:v>8.0846424679243185</c:v>
                </c:pt>
                <c:pt idx="10">
                  <c:v>8.5515577116571517</c:v>
                </c:pt>
                <c:pt idx="11">
                  <c:v>8.1360243519757987</c:v>
                </c:pt>
                <c:pt idx="12">
                  <c:v>8.8463606883061896</c:v>
                </c:pt>
                <c:pt idx="13">
                  <c:v>9.16578082358558</c:v>
                </c:pt>
                <c:pt idx="14">
                  <c:v>9.4922152162375308</c:v>
                </c:pt>
                <c:pt idx="15">
                  <c:v>9.7887070076459963</c:v>
                </c:pt>
                <c:pt idx="16">
                  <c:v>10.06991633315787</c:v>
                </c:pt>
                <c:pt idx="17">
                  <c:v>10.342969023292307</c:v>
                </c:pt>
                <c:pt idx="18" formatCode="General">
                  <c:v>10.613940017496517</c:v>
                </c:pt>
                <c:pt idx="19" formatCode="General">
                  <c:v>10.876481719928581</c:v>
                </c:pt>
                <c:pt idx="20" formatCode="General">
                  <c:v>11.138764085778929</c:v>
                </c:pt>
                <c:pt idx="21" formatCode="General">
                  <c:v>11.393605993361604</c:v>
                </c:pt>
                <c:pt idx="22" formatCode="General">
                  <c:v>11.643891351758727</c:v>
                </c:pt>
                <c:pt idx="23" formatCode="General">
                  <c:v>11.888639922727432</c:v>
                </c:pt>
                <c:pt idx="24" formatCode="General">
                  <c:v>12.130055804716287</c:v>
                </c:pt>
                <c:pt idx="25" formatCode="General">
                  <c:v>12.356048369083782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29.920115047612224</c:v>
                </c:pt>
                <c:pt idx="1">
                  <c:v>13.976107523465355</c:v>
                </c:pt>
                <c:pt idx="2">
                  <c:v>26.135651848662313</c:v>
                </c:pt>
                <c:pt idx="3">
                  <c:v>13.951855954474537</c:v>
                </c:pt>
                <c:pt idx="4">
                  <c:v>27.616635951174082</c:v>
                </c:pt>
                <c:pt idx="5">
                  <c:v>26.546907401149362</c:v>
                </c:pt>
                <c:pt idx="6">
                  <c:v>7.0296086519778598</c:v>
                </c:pt>
                <c:pt idx="7">
                  <c:v>6.5320112227195111</c:v>
                </c:pt>
                <c:pt idx="8">
                  <c:v>4.8438469002589954</c:v>
                </c:pt>
                <c:pt idx="9">
                  <c:v>10.284912740143923</c:v>
                </c:pt>
                <c:pt idx="10">
                  <c:v>25.397518795947043</c:v>
                </c:pt>
                <c:pt idx="11">
                  <c:v>32.902082805130661</c:v>
                </c:pt>
                <c:pt idx="12">
                  <c:v>10.721232268742767</c:v>
                </c:pt>
                <c:pt idx="13">
                  <c:v>3.6003629781646938</c:v>
                </c:pt>
                <c:pt idx="14">
                  <c:v>12.584244848944884</c:v>
                </c:pt>
                <c:pt idx="15">
                  <c:v>11.035016726344285</c:v>
                </c:pt>
                <c:pt idx="16">
                  <c:v>9.3275445320256498</c:v>
                </c:pt>
                <c:pt idx="17">
                  <c:v>32.302127899765516</c:v>
                </c:pt>
                <c:pt idx="18">
                  <c:v>10.164784485506207</c:v>
                </c:pt>
                <c:pt idx="19">
                  <c:v>0.42841869257490539</c:v>
                </c:pt>
                <c:pt idx="20">
                  <c:v>23.458218752483063</c:v>
                </c:pt>
                <c:pt idx="21">
                  <c:v>5.3559336722297184</c:v>
                </c:pt>
                <c:pt idx="22">
                  <c:v>6.0896285361459732</c:v>
                </c:pt>
                <c:pt idx="23">
                  <c:v>11.854514137978359</c:v>
                </c:pt>
                <c:pt idx="24">
                  <c:v>5.1151495032646306</c:v>
                </c:pt>
                <c:pt idx="25">
                  <c:v>39.170568123113298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36.064140793220794</c:v>
                </c:pt>
                <c:pt idx="1">
                  <c:v>14.668732425426795</c:v>
                </c:pt>
                <c:pt idx="2">
                  <c:v>30.325544808782457</c:v>
                </c:pt>
                <c:pt idx="3">
                  <c:v>16.817834814004556</c:v>
                </c:pt>
                <c:pt idx="4">
                  <c:v>29.406964118299957</c:v>
                </c:pt>
                <c:pt idx="5">
                  <c:v>31.885580221828082</c:v>
                </c:pt>
                <c:pt idx="6">
                  <c:v>8.7388596933544544</c:v>
                </c:pt>
                <c:pt idx="7">
                  <c:v>7.6678664924069384</c:v>
                </c:pt>
                <c:pt idx="8">
                  <c:v>5.1280747635210586</c:v>
                </c:pt>
                <c:pt idx="9">
                  <c:v>10.118952698033439</c:v>
                </c:pt>
                <c:pt idx="10">
                  <c:v>27.815726024075158</c:v>
                </c:pt>
                <c:pt idx="11">
                  <c:v>33.222127654874356</c:v>
                </c:pt>
                <c:pt idx="12">
                  <c:v>9.3473169944919103</c:v>
                </c:pt>
                <c:pt idx="13">
                  <c:v>3.1952181198867056</c:v>
                </c:pt>
                <c:pt idx="14">
                  <c:v>11.76482936430811</c:v>
                </c:pt>
                <c:pt idx="15">
                  <c:v>9.9969555548942264</c:v>
                </c:pt>
                <c:pt idx="16">
                  <c:v>7.9012679790640741</c:v>
                </c:pt>
                <c:pt idx="17">
                  <c:v>32.002926826065256</c:v>
                </c:pt>
                <c:pt idx="18">
                  <c:v>9.6062930589544973</c:v>
                </c:pt>
                <c:pt idx="19">
                  <c:v>0.46337761483922252</c:v>
                </c:pt>
                <c:pt idx="20">
                  <c:v>23.52381887055645</c:v>
                </c:pt>
                <c:pt idx="21">
                  <c:v>6.0683832137913587</c:v>
                </c:pt>
                <c:pt idx="22">
                  <c:v>5.5764004552530819</c:v>
                </c:pt>
                <c:pt idx="23">
                  <c:v>11.314926163769284</c:v>
                </c:pt>
                <c:pt idx="24">
                  <c:v>4.2093302718981009</c:v>
                </c:pt>
                <c:pt idx="25">
                  <c:v>36.926551004399613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37.079671758109818</c:v>
                </c:pt>
                <c:pt idx="1">
                  <c:v>21.487058737787848</c:v>
                </c:pt>
                <c:pt idx="2">
                  <c:v>35.601119733880466</c:v>
                </c:pt>
                <c:pt idx="3">
                  <c:v>18.593276181012953</c:v>
                </c:pt>
                <c:pt idx="4">
                  <c:v>32.800006910555354</c:v>
                </c:pt>
                <c:pt idx="5">
                  <c:v>39.774211049194477</c:v>
                </c:pt>
                <c:pt idx="6">
                  <c:v>8.3205727284269209</c:v>
                </c:pt>
                <c:pt idx="7">
                  <c:v>8.1270148342667365</c:v>
                </c:pt>
                <c:pt idx="8">
                  <c:v>7.0521825824540008</c:v>
                </c:pt>
                <c:pt idx="9">
                  <c:v>10.821214622591748</c:v>
                </c:pt>
                <c:pt idx="10">
                  <c:v>28.322618804353269</c:v>
                </c:pt>
                <c:pt idx="11">
                  <c:v>27.564573983952418</c:v>
                </c:pt>
                <c:pt idx="12">
                  <c:v>7.3937364604258518</c:v>
                </c:pt>
                <c:pt idx="13">
                  <c:v>3.9711818535803656</c:v>
                </c:pt>
                <c:pt idx="14">
                  <c:v>11.684131084071511</c:v>
                </c:pt>
                <c:pt idx="15">
                  <c:v>9.8331014902066336</c:v>
                </c:pt>
                <c:pt idx="16">
                  <c:v>8.4185796969323814</c:v>
                </c:pt>
                <c:pt idx="17">
                  <c:v>36.665399419378119</c:v>
                </c:pt>
                <c:pt idx="18">
                  <c:v>10.074785070722488</c:v>
                </c:pt>
                <c:pt idx="19">
                  <c:v>0.40021531390218285</c:v>
                </c:pt>
                <c:pt idx="20">
                  <c:v>20.853534455803903</c:v>
                </c:pt>
                <c:pt idx="21">
                  <c:v>8.8549596064648632</c:v>
                </c:pt>
                <c:pt idx="22">
                  <c:v>6.7228909362093807</c:v>
                </c:pt>
                <c:pt idx="23">
                  <c:v>12.279684636813505</c:v>
                </c:pt>
                <c:pt idx="24">
                  <c:v>3.3983276570343697</c:v>
                </c:pt>
                <c:pt idx="25">
                  <c:v>37.256950391868479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6.1440257456085696</c:v>
                </c:pt>
                <c:pt idx="1">
                  <c:v>0.69262490196143922</c:v>
                </c:pt>
                <c:pt idx="2">
                  <c:v>4.1898929601201438</c:v>
                </c:pt>
                <c:pt idx="3">
                  <c:v>2.8659788595300189</c:v>
                </c:pt>
                <c:pt idx="4">
                  <c:v>1.7903281671258746</c:v>
                </c:pt>
                <c:pt idx="5">
                  <c:v>5.3386728206787204</c:v>
                </c:pt>
                <c:pt idx="6">
                  <c:v>1.7092510413765947</c:v>
                </c:pt>
                <c:pt idx="7">
                  <c:v>1.1358552696874273</c:v>
                </c:pt>
                <c:pt idx="8">
                  <c:v>0.28422786326206317</c:v>
                </c:pt>
                <c:pt idx="9">
                  <c:v>-0.1659600421104841</c:v>
                </c:pt>
                <c:pt idx="10">
                  <c:v>2.4182072281281144</c:v>
                </c:pt>
                <c:pt idx="11">
                  <c:v>0.32004484974369518</c:v>
                </c:pt>
                <c:pt idx="12">
                  <c:v>-1.3739152742508569</c:v>
                </c:pt>
                <c:pt idx="13">
                  <c:v>-0.40514485827798818</c:v>
                </c:pt>
                <c:pt idx="14">
                  <c:v>-0.81941548463677449</c:v>
                </c:pt>
                <c:pt idx="15">
                  <c:v>-1.0380611714500585</c:v>
                </c:pt>
                <c:pt idx="16">
                  <c:v>-1.4262765529615757</c:v>
                </c:pt>
                <c:pt idx="17">
                  <c:v>-0.29920107370026017</c:v>
                </c:pt>
                <c:pt idx="18">
                  <c:v>-0.55849142655170958</c:v>
                </c:pt>
                <c:pt idx="19">
                  <c:v>3.4958922264317127E-2</c:v>
                </c:pt>
                <c:pt idx="20">
                  <c:v>6.5600118073387392E-2</c:v>
                </c:pt>
                <c:pt idx="21">
                  <c:v>0.71244954156164031</c:v>
                </c:pt>
                <c:pt idx="22">
                  <c:v>-0.51322808089289129</c:v>
                </c:pt>
                <c:pt idx="23">
                  <c:v>-0.53958797420907523</c:v>
                </c:pt>
                <c:pt idx="24">
                  <c:v>-0.90581923136652964</c:v>
                </c:pt>
                <c:pt idx="25">
                  <c:v>-2.2440171187136855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1.0155309648890238</c:v>
                </c:pt>
                <c:pt idx="1">
                  <c:v>6.8183263123610534</c:v>
                </c:pt>
                <c:pt idx="2">
                  <c:v>5.2755749250980095</c:v>
                </c:pt>
                <c:pt idx="3">
                  <c:v>1.7754413670083977</c:v>
                </c:pt>
                <c:pt idx="4">
                  <c:v>3.3930427922553967</c:v>
                </c:pt>
                <c:pt idx="5">
                  <c:v>7.888630827366395</c:v>
                </c:pt>
                <c:pt idx="6">
                  <c:v>-0.41828696492753359</c:v>
                </c:pt>
                <c:pt idx="7">
                  <c:v>0.45914834185979814</c:v>
                </c:pt>
                <c:pt idx="8">
                  <c:v>1.9241078189329421</c:v>
                </c:pt>
                <c:pt idx="9">
                  <c:v>0.70226192455830905</c:v>
                </c:pt>
                <c:pt idx="10">
                  <c:v>0.50689278027811113</c:v>
                </c:pt>
                <c:pt idx="11">
                  <c:v>-5.6575536709219385</c:v>
                </c:pt>
                <c:pt idx="12">
                  <c:v>-1.9535805340660586</c:v>
                </c:pt>
                <c:pt idx="13">
                  <c:v>0.77596373369366001</c:v>
                </c:pt>
                <c:pt idx="14">
                  <c:v>-8.0698280236598308E-2</c:v>
                </c:pt>
                <c:pt idx="15">
                  <c:v>-0.16385406468759278</c:v>
                </c:pt>
                <c:pt idx="16">
                  <c:v>0.51731171786830732</c:v>
                </c:pt>
                <c:pt idx="17">
                  <c:v>4.662472593312863</c:v>
                </c:pt>
                <c:pt idx="18">
                  <c:v>0.46849201176799049</c:v>
                </c:pt>
                <c:pt idx="19">
                  <c:v>-6.3162300937039673E-2</c:v>
                </c:pt>
                <c:pt idx="20">
                  <c:v>-2.6702844147525475</c:v>
                </c:pt>
                <c:pt idx="21">
                  <c:v>2.7865763926735045</c:v>
                </c:pt>
                <c:pt idx="22">
                  <c:v>1.1464904809562988</c:v>
                </c:pt>
                <c:pt idx="23">
                  <c:v>0.96475847304422047</c:v>
                </c:pt>
                <c:pt idx="24">
                  <c:v>-0.81100261486373126</c:v>
                </c:pt>
                <c:pt idx="25">
                  <c:v>0.33039938746886577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7.3632295334290419</c:v>
                </c:pt>
                <c:pt idx="1">
                  <c:v>8.5105510204458206</c:v>
                </c:pt>
                <c:pt idx="2">
                  <c:v>8.1790206171619353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3.4394683147240306</c:v>
                </c:pt>
                <c:pt idx="1">
                  <c:v>3.4615824186037307</c:v>
                </c:pt>
                <c:pt idx="2">
                  <c:v>4.7396076633310269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1.7299606619935923</c:v>
                </c:pt>
                <c:pt idx="1">
                  <c:v>2.0622288413090621</c:v>
                </c:pt>
                <c:pt idx="2">
                  <c:v>1.8353489301726298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1.6075037770169474</c:v>
                </c:pt>
                <c:pt idx="1">
                  <c:v>1.8094918544091061</c:v>
                </c:pt>
                <c:pt idx="2">
                  <c:v>1.7926539997191435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1.1920527877195481</c:v>
                </c:pt>
                <c:pt idx="1">
                  <c:v>1.2101422895900631</c:v>
                </c:pt>
                <c:pt idx="2">
                  <c:v>1.5555678894397496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2.5310789452666893</c:v>
                </c:pt>
                <c:pt idx="1">
                  <c:v>2.3879083576082203</c:v>
                </c:pt>
                <c:pt idx="2">
                  <c:v>2.3869396168954617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6.2502353408918676</c:v>
                </c:pt>
                <c:pt idx="1">
                  <c:v>6.5640592092834034</c:v>
                </c:pt>
                <c:pt idx="2">
                  <c:v>6.247393036378714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8.0970807577626598</c:v>
                </c:pt>
                <c:pt idx="1">
                  <c:v>7.8398821154702354</c:v>
                </c:pt>
                <c:pt idx="2">
                  <c:v>6.0801837834155901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2.6384555657736093</c:v>
                </c:pt>
                <c:pt idx="1">
                  <c:v>2.2058148741715584</c:v>
                </c:pt>
                <c:pt idx="2">
                  <c:v>1.6309077206018845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7.949434076896611</c:v>
                </c:pt>
                <c:pt idx="1">
                  <c:v>7.5521705374447832</c:v>
                </c:pt>
                <c:pt idx="2">
                  <c:v>8.0876405741639719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2.5015158265774677</c:v>
                </c:pt>
                <c:pt idx="1">
                  <c:v>2.2669290158426505</c:v>
                </c:pt>
                <c:pt idx="2">
                  <c:v>2.2222924556739665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0.10543225401442261</c:v>
                </c:pt>
                <c:pt idx="1">
                  <c:v>0.10934958510263468</c:v>
                </c:pt>
                <c:pt idx="2">
                  <c:v>8.8279349533183504E-2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5.7729807804902427</c:v>
                </c:pt>
                <c:pt idx="1">
                  <c:v>5.5512388841169855</c:v>
                </c:pt>
                <c:pt idx="2">
                  <c:v>4.5998651058018831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1.3180754462906448</c:v>
                </c:pt>
                <c:pt idx="1">
                  <c:v>1.4320397995533676</c:v>
                </c:pt>
                <c:pt idx="2">
                  <c:v>1.9532237949105353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1.4986350357814113</c:v>
                </c:pt>
                <c:pt idx="1">
                  <c:v>1.3159398655017918</c:v>
                </c:pt>
                <c:pt idx="2">
                  <c:v>1.4829328569274975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2.9173520377950672</c:v>
                </c:pt>
                <c:pt idx="1">
                  <c:v>2.6701386554989606</c:v>
                </c:pt>
                <c:pt idx="2">
                  <c:v>2.708648406381259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6.4318871522135934</c:v>
                </c:pt>
                <c:pt idx="1">
                  <c:v>7.1563356464733312</c:v>
                </c:pt>
                <c:pt idx="2">
                  <c:v>7.8528821451547381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3.4335000933872801</c:v>
                </c:pt>
                <c:pt idx="1">
                  <c:v>3.968735649593532</c:v>
                </c:pt>
                <c:pt idx="2">
                  <c:v>4.1012981511043201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6.796351856470265</c:v>
                </c:pt>
                <c:pt idx="1">
                  <c:v>6.9395655346447649</c:v>
                </c:pt>
                <c:pt idx="2">
                  <c:v>7.235013689294906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6.5330956209992435</c:v>
                </c:pt>
                <c:pt idx="1">
                  <c:v>7.5244786462622741</c:v>
                </c:pt>
                <c:pt idx="2">
                  <c:v>8.7733811217344755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0.88603599851473391</c:v>
                </c:pt>
                <c:pt idx="1">
                  <c:v>0.75401953942738686</c:v>
                </c:pt>
                <c:pt idx="2">
                  <c:v>0.87596186036434565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3.0969360639222558</c:v>
                </c:pt>
                <c:pt idx="1">
                  <c:v>2.7763084978473827</c:v>
                </c:pt>
                <c:pt idx="2">
                  <c:v>2.5772814186075488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2.7156767589964907</c:v>
                </c:pt>
                <c:pt idx="1">
                  <c:v>2.3591190148372956</c:v>
                </c:pt>
                <c:pt idx="2">
                  <c:v>2.1689819786890578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2.2954741739225666</c:v>
                </c:pt>
                <c:pt idx="1">
                  <c:v>1.8645708114216311</c:v>
                </c:pt>
                <c:pt idx="2">
                  <c:v>1.8569672719222809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1.258819353816248</c:v>
                </c:pt>
                <c:pt idx="1">
                  <c:v>0.99333352335486336</c:v>
                </c:pt>
                <c:pt idx="2">
                  <c:v>0.74960188838987207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9.6397317853334776</c:v>
                </c:pt>
                <c:pt idx="1">
                  <c:v>8.7140658121851668</c:v>
                </c:pt>
                <c:pt idx="2">
                  <c:v>8.2181246742300047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-0.48060322739486594</c:v>
                </c:pt>
                <c:pt idx="1">
                  <c:v>2.1112489540005193</c:v>
                </c:pt>
                <c:pt idx="2">
                  <c:v>0.11629197792095525</c:v>
                </c:pt>
                <c:pt idx="3">
                  <c:v>5.0678023041438038</c:v>
                </c:pt>
                <c:pt idx="4">
                  <c:v>1.0487231066377731</c:v>
                </c:pt>
                <c:pt idx="5">
                  <c:v>-7.611134204987998</c:v>
                </c:pt>
                <c:pt idx="6">
                  <c:v>3.1741239007016233</c:v>
                </c:pt>
                <c:pt idx="7">
                  <c:v>18.33268991172821</c:v>
                </c:pt>
                <c:pt idx="8">
                  <c:v>7.8338572772500754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19.152182622531527</c:v>
                </c:pt>
                <c:pt idx="1">
                  <c:v>11.006502303379349</c:v>
                </c:pt>
                <c:pt idx="2">
                  <c:v>13.280257491018601</c:v>
                </c:pt>
                <c:pt idx="3">
                  <c:v>29.517571299519812</c:v>
                </c:pt>
                <c:pt idx="4">
                  <c:v>15.497366984056811</c:v>
                </c:pt>
                <c:pt idx="5">
                  <c:v>11.869864344659351</c:v>
                </c:pt>
                <c:pt idx="6">
                  <c:v>30.668127963632323</c:v>
                </c:pt>
                <c:pt idx="7">
                  <c:v>73.889247957150459</c:v>
                </c:pt>
                <c:pt idx="8">
                  <c:v>36.667201763767132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1.0155309648890238</c:v>
                </c:pt>
                <c:pt idx="1">
                  <c:v>6.8183263123610534</c:v>
                </c:pt>
                <c:pt idx="2">
                  <c:v>5.2755749250980095</c:v>
                </c:pt>
                <c:pt idx="3">
                  <c:v>1.7754413670083977</c:v>
                </c:pt>
                <c:pt idx="4">
                  <c:v>3.3930427922553967</c:v>
                </c:pt>
                <c:pt idx="5">
                  <c:v>7.888630827366395</c:v>
                </c:pt>
                <c:pt idx="6">
                  <c:v>-0.41828696492753359</c:v>
                </c:pt>
                <c:pt idx="7">
                  <c:v>0.45914834185979814</c:v>
                </c:pt>
                <c:pt idx="8">
                  <c:v>1.9241078189329421</c:v>
                </c:pt>
                <c:pt idx="9">
                  <c:v>0.70226192455830905</c:v>
                </c:pt>
                <c:pt idx="10">
                  <c:v>0.50689278027811113</c:v>
                </c:pt>
                <c:pt idx="11">
                  <c:v>-5.6575536709219385</c:v>
                </c:pt>
                <c:pt idx="12">
                  <c:v>-1.9535805340660586</c:v>
                </c:pt>
                <c:pt idx="13">
                  <c:v>0.77596373369366001</c:v>
                </c:pt>
                <c:pt idx="14">
                  <c:v>-8.0698280236598308E-2</c:v>
                </c:pt>
                <c:pt idx="15">
                  <c:v>-0.16385406468759278</c:v>
                </c:pt>
                <c:pt idx="16">
                  <c:v>0.51731171786830732</c:v>
                </c:pt>
                <c:pt idx="17">
                  <c:v>4.662472593312863</c:v>
                </c:pt>
                <c:pt idx="18">
                  <c:v>0.46849201176799049</c:v>
                </c:pt>
                <c:pt idx="19">
                  <c:v>-6.3162300937039673E-2</c:v>
                </c:pt>
                <c:pt idx="20">
                  <c:v>-2.6702844147525475</c:v>
                </c:pt>
                <c:pt idx="21">
                  <c:v>2.7865763926735045</c:v>
                </c:pt>
                <c:pt idx="22">
                  <c:v>1.1464904809562988</c:v>
                </c:pt>
                <c:pt idx="23">
                  <c:v>0.96475847304422047</c:v>
                </c:pt>
                <c:pt idx="24">
                  <c:v>-0.81100261486373126</c:v>
                </c:pt>
                <c:pt idx="25">
                  <c:v>0.33039938746886577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18.958497205275791</c:v>
                </c:pt>
                <c:pt idx="1">
                  <c:v>17.708704558491341</c:v>
                </c:pt>
                <c:pt idx="2">
                  <c:v>17.774832954162861</c:v>
                </c:pt>
                <c:pt idx="3">
                  <c:v>11.36961865259185</c:v>
                </c:pt>
                <c:pt idx="4">
                  <c:v>19.422244964659644</c:v>
                </c:pt>
                <c:pt idx="5">
                  <c:v>25.322551385736098</c:v>
                </c:pt>
                <c:pt idx="6">
                  <c:v>2.9304468488844484</c:v>
                </c:pt>
                <c:pt idx="7">
                  <c:v>4.9193775353697191</c:v>
                </c:pt>
                <c:pt idx="8">
                  <c:v>4.151075180517374</c:v>
                </c:pt>
                <c:pt idx="9">
                  <c:v>5.4791712568840829</c:v>
                </c:pt>
                <c:pt idx="10">
                  <c:v>13.188057141976699</c:v>
                </c:pt>
                <c:pt idx="11">
                  <c:v>9.1863922837975451</c:v>
                </c:pt>
                <c:pt idx="12">
                  <c:v>2.6834720608618081</c:v>
                </c:pt>
                <c:pt idx="13">
                  <c:v>2.7728629557083124</c:v>
                </c:pt>
                <c:pt idx="14">
                  <c:v>4.5043255856616122</c:v>
                </c:pt>
                <c:pt idx="15">
                  <c:v>4.1581437963824612</c:v>
                </c:pt>
                <c:pt idx="16">
                  <c:v>4.0620346463044275</c:v>
                </c:pt>
                <c:pt idx="17">
                  <c:v>23.963788418087336</c:v>
                </c:pt>
                <c:pt idx="18">
                  <c:v>5.4249008491122943</c:v>
                </c:pt>
                <c:pt idx="19">
                  <c:v>0.12888203232019224</c:v>
                </c:pt>
                <c:pt idx="20">
                  <c:v>6.8604940572147779</c:v>
                </c:pt>
                <c:pt idx="21">
                  <c:v>6.4197634338038245</c:v>
                </c:pt>
                <c:pt idx="22">
                  <c:v>3.6728567880192</c:v>
                </c:pt>
                <c:pt idx="23">
                  <c:v>7.3336455153601499</c:v>
                </c:pt>
                <c:pt idx="24">
                  <c:v>0.50624050863815295</c:v>
                </c:pt>
                <c:pt idx="25">
                  <c:v>18.645942113893373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automation/Data/Results/Workbooks/LEPs/OX_LEP/OX_LEP_Database.Main.xlsx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Oxfordshire</v>
      </c>
      <c r="L1" s="19" t="str">
        <f>CONCATENATE("Industry Table 1.1  Employment by Industry Sector (SIC 2007), ",B$5,"-",F$5,", ",Info!B5)</f>
        <v>Industry Table 1.1  Employment by Industry Sector (SIC 2007), 2015-2035, Oxfordshire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5.8910000000000018</v>
      </c>
      <c r="N5" s="11">
        <f t="shared" si="1"/>
        <v>7.7709999999999901</v>
      </c>
      <c r="O5" s="11">
        <f t="shared" si="1"/>
        <v>6.714000000000004</v>
      </c>
      <c r="P5" s="11">
        <f t="shared" si="1"/>
        <v>6.9669999999999952</v>
      </c>
      <c r="Q5" s="11">
        <f t="shared" si="1"/>
        <v>7.4189999999999907</v>
      </c>
      <c r="R5" s="40">
        <f t="shared" ref="R5:R10" si="2">IF(D$5-B$5 &lt;&gt; 0,(EXP(LN(D7/B7)/(D$5-B$5))-1)*100,0)</f>
        <v>2.6498839775223493</v>
      </c>
      <c r="S5" s="40">
        <f t="shared" si="0"/>
        <v>0.66788298149458303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25.00199999999997</v>
      </c>
      <c r="N6" s="11">
        <f t="shared" si="1"/>
        <v>28.359000000000037</v>
      </c>
      <c r="O6" s="11">
        <f t="shared" si="1"/>
        <v>27.745000000000061</v>
      </c>
      <c r="P6" s="11">
        <f t="shared" si="1"/>
        <v>26.496999999999989</v>
      </c>
      <c r="Q6" s="11">
        <f t="shared" si="1"/>
        <v>23.710000000000058</v>
      </c>
      <c r="R6" s="40">
        <f t="shared" si="2"/>
        <v>2.1038211884437663</v>
      </c>
      <c r="S6" s="40">
        <f t="shared" si="0"/>
        <v>-1.0422554385718374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5.8910000000000018</v>
      </c>
      <c r="C7" s="11">
        <f t="array" ref="C7:C12">MMULT(aggregation!$B$3:$W$8,'Ind T2'!C5:C26)</f>
        <v>7.7709999999999901</v>
      </c>
      <c r="D7" s="11">
        <f t="array" ref="D7:D12">MMULT(aggregation!$B$3:$W$8,'Ind T2'!D5:D26)</f>
        <v>6.714000000000004</v>
      </c>
      <c r="E7" s="11">
        <f t="array" ref="E7:E12">MMULT(aggregation!$B$3:$W$8,'Ind T2'!E5:E26)</f>
        <v>6.9669999999999952</v>
      </c>
      <c r="F7" s="11">
        <f t="array" ref="F7:F12">MMULT(aggregation!$B$3:$W$8,'Ind T2'!F5:F26)</f>
        <v>7.4189999999999907</v>
      </c>
      <c r="G7" s="11"/>
      <c r="H7" s="11">
        <f>F7-D7</f>
        <v>0.70499999999998675</v>
      </c>
      <c r="I7" s="11">
        <f t="array" ref="I7:I12">MMULT(aggregation!$B$3:$W$8,'RD T1'!AB7:AB28)</f>
        <v>3.2637023691073379</v>
      </c>
      <c r="J7" s="11">
        <f>SUM(H7:I7)</f>
        <v>3.9687023691073247</v>
      </c>
      <c r="K7" s="11"/>
      <c r="L7" t="str">
        <f t="shared" si="1"/>
        <v>Construction</v>
      </c>
      <c r="M7" s="11">
        <f t="shared" si="1"/>
        <v>24.68099999999999</v>
      </c>
      <c r="N7" s="11">
        <f t="shared" si="1"/>
        <v>29.485000000000017</v>
      </c>
      <c r="O7" s="11">
        <f t="shared" si="1"/>
        <v>30.342999999999947</v>
      </c>
      <c r="P7" s="11">
        <f t="shared" si="1"/>
        <v>32.316000000000066</v>
      </c>
      <c r="Q7" s="11">
        <f t="shared" si="1"/>
        <v>34.800999999999966</v>
      </c>
      <c r="R7" s="40">
        <f>IF(D$5-B$5 &lt;&gt; 0,(EXP(LN(D9/B9)/(D$5-B$5))-1)*100,0)</f>
        <v>4.2171405359016312</v>
      </c>
      <c r="S7" s="40">
        <f t="shared" si="0"/>
        <v>0.91805701824925201</v>
      </c>
    </row>
    <row r="8" spans="1:19" x14ac:dyDescent="0.2">
      <c r="A8" t="str">
        <f>name!C5</f>
        <v>Manufacturing</v>
      </c>
      <c r="B8" s="11">
        <v>25.00199999999997</v>
      </c>
      <c r="C8" s="11">
        <v>28.359000000000037</v>
      </c>
      <c r="D8" s="11">
        <v>27.745000000000061</v>
      </c>
      <c r="E8" s="11">
        <v>26.496999999999989</v>
      </c>
      <c r="F8" s="11">
        <v>23.710000000000058</v>
      </c>
      <c r="G8" s="11"/>
      <c r="H8" s="11">
        <f t="shared" ref="H8:H12" si="3">F8-D8</f>
        <v>-4.0350000000000037</v>
      </c>
      <c r="I8" s="11">
        <v>11.027821967215839</v>
      </c>
      <c r="J8" s="11">
        <f t="shared" ref="J8:J12" si="4">SUM(H8:I8)</f>
        <v>6.9928219672158356</v>
      </c>
      <c r="K8" s="11"/>
      <c r="L8" t="str">
        <f t="shared" si="1"/>
        <v>Trade, accomod. and transport</v>
      </c>
      <c r="M8" s="11">
        <f t="shared" si="1"/>
        <v>94.535999999999959</v>
      </c>
      <c r="N8" s="11">
        <f t="shared" si="1"/>
        <v>104.26099999999994</v>
      </c>
      <c r="O8" s="11">
        <f t="shared" si="1"/>
        <v>102.08099999999988</v>
      </c>
      <c r="P8" s="11">
        <f t="shared" si="1"/>
        <v>104.82399999999988</v>
      </c>
      <c r="Q8" s="11">
        <f t="shared" si="1"/>
        <v>110.64099999999996</v>
      </c>
      <c r="R8" s="40">
        <f t="shared" si="2"/>
        <v>1.5475707755161938</v>
      </c>
      <c r="S8" s="40">
        <f t="shared" si="0"/>
        <v>0.53827089916984594</v>
      </c>
    </row>
    <row r="9" spans="1:19" x14ac:dyDescent="0.2">
      <c r="A9" t="str">
        <f>name!C6</f>
        <v>Construction</v>
      </c>
      <c r="B9" s="11">
        <v>24.68099999999999</v>
      </c>
      <c r="C9" s="11">
        <v>29.485000000000017</v>
      </c>
      <c r="D9" s="11">
        <v>30.342999999999947</v>
      </c>
      <c r="E9" s="11">
        <v>32.316000000000066</v>
      </c>
      <c r="F9" s="11">
        <v>34.800999999999966</v>
      </c>
      <c r="G9" s="11"/>
      <c r="H9" s="11">
        <f t="shared" si="3"/>
        <v>4.4580000000000197</v>
      </c>
      <c r="I9" s="11">
        <v>13.700182597084904</v>
      </c>
      <c r="J9" s="11">
        <f t="shared" si="4"/>
        <v>18.158182597084924</v>
      </c>
      <c r="K9" s="11"/>
      <c r="L9" t="str">
        <f t="shared" si="1"/>
        <v>Business and other services</v>
      </c>
      <c r="M9" s="11">
        <f t="shared" si="1"/>
        <v>133.70799999999997</v>
      </c>
      <c r="N9" s="11">
        <f t="shared" si="1"/>
        <v>140.14600000000002</v>
      </c>
      <c r="O9" s="11">
        <f t="shared" si="1"/>
        <v>133.30300000000003</v>
      </c>
      <c r="P9" s="11">
        <f t="shared" si="1"/>
        <v>138.5629999999999</v>
      </c>
      <c r="Q9" s="11">
        <f t="shared" si="1"/>
        <v>148.66000000000008</v>
      </c>
      <c r="R9" s="40">
        <f t="shared" si="2"/>
        <v>-6.0653302693447486E-2</v>
      </c>
      <c r="S9" s="40">
        <f t="shared" si="0"/>
        <v>0.72956234415555432</v>
      </c>
    </row>
    <row r="10" spans="1:19" x14ac:dyDescent="0.2">
      <c r="A10" t="str">
        <f>name!C7</f>
        <v>Trade, accomod. and transport</v>
      </c>
      <c r="B10" s="11">
        <v>94.535999999999959</v>
      </c>
      <c r="C10" s="11">
        <v>104.26099999999994</v>
      </c>
      <c r="D10" s="11">
        <v>102.08099999999988</v>
      </c>
      <c r="E10" s="11">
        <v>104.82399999999988</v>
      </c>
      <c r="F10" s="11">
        <v>110.64099999999996</v>
      </c>
      <c r="G10" s="11"/>
      <c r="H10" s="11">
        <f t="shared" si="3"/>
        <v>8.5600000000000875</v>
      </c>
      <c r="I10" s="11">
        <v>49.796654063426864</v>
      </c>
      <c r="J10" s="11">
        <f t="shared" si="4"/>
        <v>58.356654063426951</v>
      </c>
      <c r="K10" s="11"/>
      <c r="L10" t="str">
        <f t="shared" si="1"/>
        <v>Non-marketed services</v>
      </c>
      <c r="M10" s="11">
        <f t="shared" si="1"/>
        <v>122.52699999999987</v>
      </c>
      <c r="N10" s="11">
        <f t="shared" si="1"/>
        <v>126.35700000000003</v>
      </c>
      <c r="O10" s="11">
        <f t="shared" si="1"/>
        <v>123.57200000000003</v>
      </c>
      <c r="P10" s="11">
        <f t="shared" si="1"/>
        <v>125.5149999999999</v>
      </c>
      <c r="Q10" s="11">
        <f t="shared" si="1"/>
        <v>128.12000000000006</v>
      </c>
      <c r="R10" s="40">
        <f t="shared" si="2"/>
        <v>0.16999569476738863</v>
      </c>
      <c r="S10" s="40">
        <f t="shared" si="0"/>
        <v>0.24124614866876115</v>
      </c>
    </row>
    <row r="11" spans="1:19" x14ac:dyDescent="0.2">
      <c r="A11" t="str">
        <f>name!C8</f>
        <v>Business and other services</v>
      </c>
      <c r="B11" s="11">
        <v>133.70799999999997</v>
      </c>
      <c r="C11" s="11">
        <v>140.14600000000002</v>
      </c>
      <c r="D11" s="11">
        <v>133.30300000000003</v>
      </c>
      <c r="E11" s="11">
        <v>138.5629999999999</v>
      </c>
      <c r="F11" s="11">
        <v>148.66000000000008</v>
      </c>
      <c r="G11" s="11"/>
      <c r="H11" s="11">
        <f t="shared" si="3"/>
        <v>15.357000000000056</v>
      </c>
      <c r="I11" s="11">
        <v>67.476157367765765</v>
      </c>
      <c r="J11" s="11">
        <f t="shared" si="4"/>
        <v>82.833157367765821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122.52699999999987</v>
      </c>
      <c r="C12" s="11">
        <v>126.35700000000003</v>
      </c>
      <c r="D12" s="11">
        <v>123.57200000000003</v>
      </c>
      <c r="E12" s="11">
        <v>125.5149999999999</v>
      </c>
      <c r="F12" s="11">
        <v>128.12000000000006</v>
      </c>
      <c r="G12" s="11"/>
      <c r="H12" s="11">
        <f t="shared" si="3"/>
        <v>4.5480000000000302</v>
      </c>
      <c r="I12" s="11">
        <v>66.690804365114559</v>
      </c>
      <c r="J12" s="11">
        <f t="shared" si="4"/>
        <v>71.238804365114589</v>
      </c>
      <c r="K12" s="11"/>
      <c r="L12" s="24" t="str">
        <f t="shared" ref="L12:Q12" si="5">A14</f>
        <v>All industries</v>
      </c>
      <c r="M12" s="34">
        <f t="shared" si="5"/>
        <v>406.34499999999974</v>
      </c>
      <c r="N12" s="34">
        <f t="shared" si="5"/>
        <v>436.37900000000002</v>
      </c>
      <c r="O12" s="34">
        <f t="shared" si="5"/>
        <v>423.75799999999992</v>
      </c>
      <c r="P12" s="34">
        <f t="shared" si="5"/>
        <v>434.68199999999968</v>
      </c>
      <c r="Q12" s="34">
        <f t="shared" si="5"/>
        <v>453.35100000000011</v>
      </c>
      <c r="R12" s="43">
        <f>IF(D$5-B$5 &lt;&gt; 0,(EXP(LN(D14/B14)/(D$5-B$5))-1)*100,0)</f>
        <v>0.8427308538432321</v>
      </c>
      <c r="S12" s="43">
        <f>F41</f>
        <v>0.45104162653475388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406.34499999999974</v>
      </c>
      <c r="C14" s="34">
        <f t="shared" ref="C14:F14" si="6">SUM(C7:C12)</f>
        <v>436.37900000000002</v>
      </c>
      <c r="D14" s="34">
        <f t="shared" si="6"/>
        <v>423.75799999999992</v>
      </c>
      <c r="E14" s="34">
        <f t="shared" si="6"/>
        <v>434.68199999999968</v>
      </c>
      <c r="F14" s="34">
        <f t="shared" si="6"/>
        <v>453.35100000000011</v>
      </c>
      <c r="G14" s="34"/>
      <c r="H14" s="34">
        <f>SUM(H7:H12)</f>
        <v>29.593000000000178</v>
      </c>
      <c r="I14" s="34">
        <f>SUM(I7:I12)</f>
        <v>211.95532272971525</v>
      </c>
      <c r="J14" s="34">
        <f t="shared" ref="J14" si="7">SUM(J7:J12)</f>
        <v>241.54832272971547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1.4497532884617765</v>
      </c>
      <c r="C20" s="18">
        <f t="shared" si="8"/>
        <v>1.7807914679670629</v>
      </c>
      <c r="D20" s="18">
        <f t="shared" si="8"/>
        <v>1.5843948668815704</v>
      </c>
      <c r="E20" s="18">
        <f t="shared" si="8"/>
        <v>1.6027808834964412</v>
      </c>
      <c r="F20" s="18">
        <f t="shared" si="8"/>
        <v>1.6364803430454524</v>
      </c>
      <c r="G20" s="351"/>
      <c r="H20" s="40">
        <f>IF(D7&gt;0,(H7/D7)*100,0)</f>
        <v>10.500446827524373</v>
      </c>
      <c r="I20" s="40">
        <f>IF(D7&gt;0,(I7/D7)*100,0)</f>
        <v>48.610401684649027</v>
      </c>
      <c r="J20" s="40">
        <f>IF(D7&gt;0,(J7/D7)*100,0)</f>
        <v>59.110848512173405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6.1528996296250682</v>
      </c>
      <c r="C21" s="18">
        <f t="shared" si="8"/>
        <v>6.4987086912981686</v>
      </c>
      <c r="D21" s="18">
        <f t="shared" si="8"/>
        <v>6.5473690172221097</v>
      </c>
      <c r="E21" s="18">
        <f t="shared" si="8"/>
        <v>6.0957205497352112</v>
      </c>
      <c r="F21" s="18">
        <f t="shared" si="8"/>
        <v>5.229943244858851</v>
      </c>
      <c r="G21" s="351"/>
      <c r="H21" s="40">
        <f t="shared" ref="H21:H25" si="9">IF(D8&gt;0,(H8/D8)*100,0)</f>
        <v>-14.543160929897258</v>
      </c>
      <c r="I21" s="40">
        <f t="shared" ref="I21:I25" si="10">IF(D8&gt;0,(I8/D8)*100,0)</f>
        <v>39.747060613500864</v>
      </c>
      <c r="J21" s="40">
        <f t="shared" ref="J21:J27" si="11">IF(D8&gt;0,(J8/D8)*100,0)</f>
        <v>25.203899683603602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6.0739027181336072</v>
      </c>
      <c r="C22" s="18">
        <f t="shared" si="8"/>
        <v>6.7567412730676804</v>
      </c>
      <c r="D22" s="18">
        <f t="shared" si="8"/>
        <v>7.1604547878742002</v>
      </c>
      <c r="E22" s="18">
        <f t="shared" si="8"/>
        <v>7.4344003202341229</v>
      </c>
      <c r="F22" s="18">
        <f t="shared" si="8"/>
        <v>7.676392022957919</v>
      </c>
      <c r="G22" s="351"/>
      <c r="H22" s="40">
        <f t="shared" si="9"/>
        <v>14.692021224005627</v>
      </c>
      <c r="I22" s="40">
        <f t="shared" si="10"/>
        <v>45.151048337622939</v>
      </c>
      <c r="J22" s="40">
        <f t="shared" si="11"/>
        <v>59.843069561628567</v>
      </c>
      <c r="K22" s="351"/>
    </row>
    <row r="23" spans="1:12" x14ac:dyDescent="0.2">
      <c r="A23" t="str">
        <f>$A$10</f>
        <v>Trade, accomod. and transport</v>
      </c>
      <c r="B23" s="18">
        <f t="shared" si="8"/>
        <v>23.264959578683143</v>
      </c>
      <c r="C23" s="18">
        <f t="shared" si="8"/>
        <v>23.892304625107975</v>
      </c>
      <c r="D23" s="18">
        <f t="shared" si="8"/>
        <v>24.089456718221225</v>
      </c>
      <c r="E23" s="18">
        <f t="shared" si="8"/>
        <v>24.115100234194184</v>
      </c>
      <c r="F23" s="18">
        <f t="shared" si="8"/>
        <v>24.405151858052577</v>
      </c>
      <c r="G23" s="351"/>
      <c r="H23" s="40">
        <f t="shared" si="9"/>
        <v>8.3854977909700121</v>
      </c>
      <c r="I23" s="40">
        <f t="shared" si="10"/>
        <v>48.781510823196214</v>
      </c>
      <c r="J23" s="40">
        <f t="shared" si="11"/>
        <v>57.167008614166228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32.905043743616893</v>
      </c>
      <c r="C24" s="18">
        <f t="shared" si="8"/>
        <v>32.115660927771508</v>
      </c>
      <c r="D24" s="18">
        <f t="shared" si="8"/>
        <v>31.457341218336893</v>
      </c>
      <c r="E24" s="18">
        <f t="shared" si="8"/>
        <v>31.876866306863409</v>
      </c>
      <c r="F24" s="18">
        <f t="shared" si="8"/>
        <v>32.791369159878336</v>
      </c>
      <c r="G24" s="351"/>
      <c r="H24" s="40">
        <f t="shared" si="9"/>
        <v>11.520370884376236</v>
      </c>
      <c r="I24" s="40">
        <f t="shared" si="10"/>
        <v>50.618633765005846</v>
      </c>
      <c r="J24" s="40">
        <f t="shared" si="11"/>
        <v>62.139004649382088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30.153441041479518</v>
      </c>
      <c r="C25" s="18">
        <f t="shared" si="8"/>
        <v>28.955793014787613</v>
      </c>
      <c r="D25" s="18">
        <f t="shared" si="8"/>
        <v>29.160983391464008</v>
      </c>
      <c r="E25" s="18">
        <f t="shared" si="8"/>
        <v>28.875131705476647</v>
      </c>
      <c r="F25" s="18">
        <f t="shared" si="8"/>
        <v>28.260663371206864</v>
      </c>
      <c r="G25" s="351"/>
      <c r="H25" s="40">
        <f t="shared" si="9"/>
        <v>3.6804454083449558</v>
      </c>
      <c r="I25" s="40">
        <f t="shared" si="10"/>
        <v>53.969187489977131</v>
      </c>
      <c r="J25" s="40">
        <f t="shared" si="11"/>
        <v>57.649632898322089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6.9834669787945431</v>
      </c>
      <c r="I27" s="43">
        <f>IF(D14&gt;0,(I14/D14)*100,0)</f>
        <v>50.018010923620395</v>
      </c>
      <c r="J27" s="43">
        <f t="shared" si="11"/>
        <v>57.001477902414941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Oxfordshire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7.1696892808698065</v>
      </c>
      <c r="C34" s="18">
        <f t="shared" si="12"/>
        <v>-13.601853043366196</v>
      </c>
      <c r="D34" s="18">
        <f t="shared" si="12"/>
        <v>0.74253960365673333</v>
      </c>
      <c r="E34" s="18">
        <f t="shared" si="12"/>
        <v>0.63057541996422994</v>
      </c>
      <c r="F34" s="18">
        <f t="shared" ref="F34:F39" si="13">IF(F$5-D$5 &lt;&gt; 0,(EXP(LN(F7/D7)/(F$5-D$5))-1)*100,0)</f>
        <v>0.66788298149458303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3.1998439154200309</v>
      </c>
      <c r="C35" s="18">
        <f t="shared" si="12"/>
        <v>-2.1650974999117611</v>
      </c>
      <c r="D35" s="18">
        <f t="shared" si="12"/>
        <v>-0.91625902341579968</v>
      </c>
      <c r="E35" s="18">
        <f t="shared" si="12"/>
        <v>-1.1051935512900068</v>
      </c>
      <c r="F35" s="18">
        <f t="shared" si="13"/>
        <v>-1.0422554385718374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4.5465233273123129</v>
      </c>
      <c r="C36" s="18">
        <f t="shared" si="12"/>
        <v>2.9099542140068824</v>
      </c>
      <c r="D36" s="18">
        <f t="shared" si="12"/>
        <v>1.2679028909098111</v>
      </c>
      <c r="E36" s="18">
        <f t="shared" si="12"/>
        <v>0.74358756727703756</v>
      </c>
      <c r="F36" s="18">
        <f t="shared" si="13"/>
        <v>0.91805701824925201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2.4781238635950276</v>
      </c>
      <c r="C37" s="18">
        <f t="shared" si="12"/>
        <v>-2.0909064750962103</v>
      </c>
      <c r="D37" s="18">
        <f>IF(E$5-D$5 &lt;&gt; 0,(EXP(LN(E10/D10)/(E$5-D$5))-1)*100,0)</f>
        <v>0.53173145052667348</v>
      </c>
      <c r="E37" s="18">
        <f t="shared" si="12"/>
        <v>0.54154078300792108</v>
      </c>
      <c r="F37" s="18">
        <f t="shared" si="13"/>
        <v>0.53827089916984594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1.1825985148880891</v>
      </c>
      <c r="C38" s="18">
        <f t="shared" si="12"/>
        <v>-4.8827651163786285</v>
      </c>
      <c r="D38" s="18">
        <f t="shared" si="12"/>
        <v>0.77701044535600783</v>
      </c>
      <c r="E38" s="18">
        <f t="shared" si="12"/>
        <v>0.70584667157846948</v>
      </c>
      <c r="F38" s="18">
        <f t="shared" si="13"/>
        <v>0.72956234415555432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0.77246372770796157</v>
      </c>
      <c r="C39" s="18">
        <f t="shared" si="12"/>
        <v>-2.2040725879848289</v>
      </c>
      <c r="D39" s="18">
        <f t="shared" si="12"/>
        <v>0.31251313125748581</v>
      </c>
      <c r="E39" s="18">
        <f t="shared" si="12"/>
        <v>0.20563164647233734</v>
      </c>
      <c r="F39" s="18">
        <f t="shared" si="13"/>
        <v>0.24124614866876115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1.7986996873261329</v>
      </c>
      <c r="C41" s="18">
        <f>IF(D$5-C$5 &lt;&gt; 0,(EXP(LN(D14/C14)/(D$5-C$5))-1)*100,0)</f>
        <v>-2.8922106700826844</v>
      </c>
      <c r="D41" s="18">
        <f>IF(E$5-D$5 &lt;&gt; 0,(EXP(LN(E14/D14)/(E$5-D$5))-1)*100,0)</f>
        <v>0.51034166331180852</v>
      </c>
      <c r="E41" s="18">
        <f>IF(F$5-E$5 &lt;&gt; 0,(EXP(LN(F14/E14)/(F$5-E$5))-1)*100,0)</f>
        <v>0.42140472933416273</v>
      </c>
      <c r="F41" s="18">
        <f>IF(F$5-D$5 &lt;&gt; 0,(EXP(LN(F14/D14)/(F$5-D$5))-1)*100,0)</f>
        <v>0.45104162653475388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1.8799999999999883</v>
      </c>
      <c r="C45" s="27">
        <f>D7-C7</f>
        <v>-1.0569999999999862</v>
      </c>
      <c r="D45" s="27">
        <f>E7-D7</f>
        <v>0.25299999999999123</v>
      </c>
      <c r="E45" s="27">
        <f>F7-E7</f>
        <v>0.45199999999999552</v>
      </c>
      <c r="F45" s="27">
        <f>F7-D7</f>
        <v>0.70499999999998675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3.3570000000000668</v>
      </c>
      <c r="C46" s="27">
        <f>D8-C8</f>
        <v>-0.6139999999999759</v>
      </c>
      <c r="D46" s="27">
        <f t="shared" si="14"/>
        <v>-1.2480000000000722</v>
      </c>
      <c r="E46" s="27">
        <f t="shared" si="14"/>
        <v>-2.7869999999999315</v>
      </c>
      <c r="F46" s="27">
        <f t="shared" ref="F46:F52" si="15">F8-D8</f>
        <v>-4.0350000000000037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4.8040000000000269</v>
      </c>
      <c r="C47" s="27">
        <f t="shared" ref="C47:C50" si="16">D9-C9</f>
        <v>0.85799999999992949</v>
      </c>
      <c r="D47" s="27">
        <f t="shared" si="14"/>
        <v>1.9730000000001198</v>
      </c>
      <c r="E47" s="27">
        <f t="shared" si="14"/>
        <v>2.4849999999999</v>
      </c>
      <c r="F47" s="27">
        <f t="shared" si="15"/>
        <v>4.4580000000000197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9.7249999999999801</v>
      </c>
      <c r="C48" s="27">
        <f t="shared" si="16"/>
        <v>-2.1800000000000637</v>
      </c>
      <c r="D48" s="27">
        <f t="shared" si="14"/>
        <v>2.7430000000000092</v>
      </c>
      <c r="E48" s="27">
        <f t="shared" si="14"/>
        <v>5.8170000000000783</v>
      </c>
      <c r="F48" s="27">
        <f t="shared" si="15"/>
        <v>8.5600000000000875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6.438000000000045</v>
      </c>
      <c r="C49" s="27">
        <f t="shared" si="16"/>
        <v>-6.8429999999999893</v>
      </c>
      <c r="D49" s="27">
        <f t="shared" si="14"/>
        <v>5.2599999999998772</v>
      </c>
      <c r="E49" s="27">
        <f t="shared" si="14"/>
        <v>10.097000000000179</v>
      </c>
      <c r="F49" s="27">
        <f t="shared" si="15"/>
        <v>15.357000000000056</v>
      </c>
    </row>
    <row r="50" spans="1:6" x14ac:dyDescent="0.2">
      <c r="A50" t="str">
        <f>$A$12</f>
        <v>Non-marketed services</v>
      </c>
      <c r="B50" s="27">
        <f t="shared" si="14"/>
        <v>3.8300000000001546</v>
      </c>
      <c r="C50" s="27">
        <f t="shared" si="16"/>
        <v>-2.7849999999999966</v>
      </c>
      <c r="D50" s="27">
        <f t="shared" si="14"/>
        <v>1.9429999999998699</v>
      </c>
      <c r="E50" s="27">
        <f t="shared" si="14"/>
        <v>2.6050000000001603</v>
      </c>
      <c r="F50" s="27">
        <f t="shared" si="15"/>
        <v>4.5480000000000302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30.034000000000276</v>
      </c>
      <c r="C52" s="29">
        <f>D14-C14</f>
        <v>-12.621000000000095</v>
      </c>
      <c r="D52" s="29">
        <f t="shared" si="14"/>
        <v>10.923999999999751</v>
      </c>
      <c r="E52" s="29">
        <f t="shared" si="14"/>
        <v>18.669000000000437</v>
      </c>
      <c r="F52" s="29">
        <f t="shared" si="15"/>
        <v>29.593000000000188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Oxfordshire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2.8869999999999987</v>
      </c>
      <c r="C5" s="11">
        <v>3.5559999999999938</v>
      </c>
      <c r="D5" s="11">
        <v>2.683000000000006</v>
      </c>
      <c r="E5" s="11">
        <v>2.7869999999999906</v>
      </c>
      <c r="F5" s="11">
        <v>2.874999999999992</v>
      </c>
      <c r="G5" s="10"/>
    </row>
    <row r="6" spans="1:7" x14ac:dyDescent="0.2">
      <c r="A6" s="10" t="str">
        <f>name!B5</f>
        <v>Mining and quarrying</v>
      </c>
      <c r="B6" s="11">
        <v>0.17000000000000012</v>
      </c>
      <c r="C6" s="11">
        <v>0.4519999999999989</v>
      </c>
      <c r="D6" s="11">
        <v>0.36799999999999961</v>
      </c>
      <c r="E6" s="11">
        <v>0.32199999999999884</v>
      </c>
      <c r="F6" s="11">
        <v>0.2819999999999997</v>
      </c>
    </row>
    <row r="7" spans="1:7" x14ac:dyDescent="0.2">
      <c r="A7" s="10" t="str">
        <f>name!B6</f>
        <v>Food drink and tobacco</v>
      </c>
      <c r="B7" s="11">
        <v>2.423999999999995</v>
      </c>
      <c r="C7" s="11">
        <v>3.4199999999999986</v>
      </c>
      <c r="D7" s="11">
        <v>3.4050000000000056</v>
      </c>
      <c r="E7" s="11">
        <v>3.7900000000000005</v>
      </c>
      <c r="F7" s="11">
        <v>4.2599999999999971</v>
      </c>
      <c r="G7" s="11"/>
    </row>
    <row r="8" spans="1:7" x14ac:dyDescent="0.2">
      <c r="A8" s="10" t="str">
        <f>name!B7</f>
        <v>Engineering</v>
      </c>
      <c r="B8" s="11">
        <v>4.6690000000000049</v>
      </c>
      <c r="C8" s="11">
        <v>5.7680000000000033</v>
      </c>
      <c r="D8" s="11">
        <v>5.5590000000000055</v>
      </c>
      <c r="E8" s="11">
        <v>5.3180000000000076</v>
      </c>
      <c r="F8" s="11">
        <v>4.2530000000000143</v>
      </c>
      <c r="G8" s="11"/>
    </row>
    <row r="9" spans="1:7" x14ac:dyDescent="0.2">
      <c r="A9" s="10" t="str">
        <f>name!B8</f>
        <v>Rest of manufacturing</v>
      </c>
      <c r="B9" s="11">
        <v>17.90899999999997</v>
      </c>
      <c r="C9" s="11">
        <v>19.171000000000035</v>
      </c>
      <c r="D9" s="11">
        <v>18.781000000000049</v>
      </c>
      <c r="E9" s="11">
        <v>17.388999999999982</v>
      </c>
      <c r="F9" s="11">
        <v>15.197000000000045</v>
      </c>
      <c r="G9" s="11"/>
    </row>
    <row r="10" spans="1:7" x14ac:dyDescent="0.2">
      <c r="A10" s="10" t="str">
        <f>name!B9</f>
        <v>Electricity and gas</v>
      </c>
      <c r="B10" s="11">
        <v>0.76200000000000068</v>
      </c>
      <c r="C10" s="11">
        <v>1.1329999999999971</v>
      </c>
      <c r="D10" s="11">
        <v>1.3010000000000008</v>
      </c>
      <c r="E10" s="11">
        <v>1.2640000000000005</v>
      </c>
      <c r="F10" s="11">
        <v>1.2670000000000017</v>
      </c>
      <c r="G10" s="11"/>
    </row>
    <row r="11" spans="1:7" x14ac:dyDescent="0.2">
      <c r="A11" s="10" t="str">
        <f>name!B10</f>
        <v>Water and sewerage</v>
      </c>
      <c r="B11" s="11">
        <v>2.0720000000000027</v>
      </c>
      <c r="C11" s="11">
        <v>2.63</v>
      </c>
      <c r="D11" s="11">
        <v>2.3619999999999974</v>
      </c>
      <c r="E11" s="11">
        <v>2.5940000000000052</v>
      </c>
      <c r="F11" s="11">
        <v>2.9949999999999974</v>
      </c>
      <c r="G11" s="11"/>
    </row>
    <row r="12" spans="1:7" x14ac:dyDescent="0.2">
      <c r="A12" s="10" t="str">
        <f>name!B11</f>
        <v>Construction</v>
      </c>
      <c r="B12" s="11">
        <v>24.68099999999999</v>
      </c>
      <c r="C12" s="11">
        <v>29.485000000000017</v>
      </c>
      <c r="D12" s="11">
        <v>30.342999999999947</v>
      </c>
      <c r="E12" s="11">
        <v>32.316000000000066</v>
      </c>
      <c r="F12" s="11">
        <v>34.800999999999966</v>
      </c>
      <c r="G12" s="11"/>
    </row>
    <row r="13" spans="1:7" x14ac:dyDescent="0.2">
      <c r="A13" s="10" t="str">
        <f>name!B12</f>
        <v>Wholesale and retail trade</v>
      </c>
      <c r="B13" s="11">
        <v>54.341999999999928</v>
      </c>
      <c r="C13" s="11">
        <v>58.845999999999975</v>
      </c>
      <c r="D13" s="11">
        <v>60.471999999999937</v>
      </c>
      <c r="E13" s="11">
        <v>60.892999999999972</v>
      </c>
      <c r="F13" s="11">
        <v>61.669000000000047</v>
      </c>
      <c r="G13" s="11"/>
    </row>
    <row r="14" spans="1:7" x14ac:dyDescent="0.2">
      <c r="A14" s="10" t="str">
        <f>name!B13</f>
        <v>Transport and storage</v>
      </c>
      <c r="B14" s="11">
        <v>14.136000000000021</v>
      </c>
      <c r="C14" s="11">
        <v>15.527999999999928</v>
      </c>
      <c r="D14" s="11">
        <v>14.162999999999988</v>
      </c>
      <c r="E14" s="11">
        <v>14.678999999999959</v>
      </c>
      <c r="F14" s="11">
        <v>14.868999999999982</v>
      </c>
      <c r="G14" s="11"/>
    </row>
    <row r="15" spans="1:7" x14ac:dyDescent="0.2">
      <c r="A15" s="10" t="str">
        <f>name!B14</f>
        <v>Accommodation and food</v>
      </c>
      <c r="B15" s="11">
        <v>26.058000000000007</v>
      </c>
      <c r="C15" s="11">
        <v>29.887000000000032</v>
      </c>
      <c r="D15" s="11">
        <v>27.445999999999952</v>
      </c>
      <c r="E15" s="11">
        <v>29.251999999999953</v>
      </c>
      <c r="F15" s="11">
        <v>34.102999999999945</v>
      </c>
      <c r="G15" s="11"/>
    </row>
    <row r="16" spans="1:7" x14ac:dyDescent="0.2">
      <c r="A16" s="10" t="str">
        <f>name!B15</f>
        <v>Media</v>
      </c>
      <c r="B16" s="11">
        <v>8.6529999999999863</v>
      </c>
      <c r="C16" s="11">
        <v>7.1420000000000083</v>
      </c>
      <c r="D16" s="11">
        <v>7.5</v>
      </c>
      <c r="E16" s="11">
        <v>7.40099999999999</v>
      </c>
      <c r="F16" s="11">
        <v>7.36</v>
      </c>
      <c r="G16" s="11"/>
    </row>
    <row r="17" spans="1:7" x14ac:dyDescent="0.2">
      <c r="A17" s="10" t="str">
        <f>name!B16</f>
        <v>Information technology</v>
      </c>
      <c r="B17" s="11">
        <v>14.014999999999999</v>
      </c>
      <c r="C17" s="11">
        <v>14.655000000000015</v>
      </c>
      <c r="D17" s="11">
        <v>14.929000000000009</v>
      </c>
      <c r="E17" s="11">
        <v>16.213000000000001</v>
      </c>
      <c r="F17" s="11">
        <v>17.760000000000026</v>
      </c>
      <c r="G17" s="11"/>
    </row>
    <row r="18" spans="1:7" x14ac:dyDescent="0.2">
      <c r="A18" s="10" t="str">
        <f>name!B17</f>
        <v>Finance and insurance</v>
      </c>
      <c r="B18" s="11">
        <v>5.826000000000005</v>
      </c>
      <c r="C18" s="11">
        <v>5.3669999999999991</v>
      </c>
      <c r="D18" s="11">
        <v>5.4060000000000006</v>
      </c>
      <c r="E18" s="11">
        <v>5.2609999999999948</v>
      </c>
      <c r="F18" s="11">
        <v>4.8610000000000078</v>
      </c>
      <c r="G18" s="11"/>
    </row>
    <row r="19" spans="1:7" x14ac:dyDescent="0.2">
      <c r="A19" s="10" t="str">
        <f>name!B18</f>
        <v>Real estate</v>
      </c>
      <c r="B19" s="11">
        <v>6.9620000000000051</v>
      </c>
      <c r="C19" s="11">
        <v>6.750000000000008</v>
      </c>
      <c r="D19" s="11">
        <v>8.1190000000000033</v>
      </c>
      <c r="E19" s="11">
        <v>8.1099999999999923</v>
      </c>
      <c r="F19" s="11">
        <v>9.06299999999999</v>
      </c>
      <c r="G19" s="11"/>
    </row>
    <row r="20" spans="1:7" x14ac:dyDescent="0.2">
      <c r="A20" s="10" t="str">
        <f>name!B19</f>
        <v>Professional services</v>
      </c>
      <c r="B20" s="11">
        <v>48.213000000000079</v>
      </c>
      <c r="C20" s="11">
        <v>51.161999999999914</v>
      </c>
      <c r="D20" s="11">
        <v>47.350000000000044</v>
      </c>
      <c r="E20" s="11">
        <v>50.217999999999947</v>
      </c>
      <c r="F20" s="11">
        <v>54.408000000000058</v>
      </c>
      <c r="G20" s="11"/>
    </row>
    <row r="21" spans="1:7" x14ac:dyDescent="0.2">
      <c r="A21" s="10" t="str">
        <f>name!B20</f>
        <v>Support services</v>
      </c>
      <c r="B21" s="11">
        <v>25.448999999999916</v>
      </c>
      <c r="C21" s="11">
        <v>32.475000000000065</v>
      </c>
      <c r="D21" s="11">
        <v>28.010999999999992</v>
      </c>
      <c r="E21" s="11">
        <v>29.658000000000008</v>
      </c>
      <c r="F21" s="11">
        <v>32.924000000000007</v>
      </c>
      <c r="G21" s="11"/>
    </row>
    <row r="22" spans="1:7" x14ac:dyDescent="0.2">
      <c r="A22" s="10" t="str">
        <f>name!B21</f>
        <v>Public admin. and defence</v>
      </c>
      <c r="B22" s="11">
        <v>14.679999999999994</v>
      </c>
      <c r="C22" s="11">
        <v>14.621000000000027</v>
      </c>
      <c r="D22" s="11">
        <v>15.011999999999983</v>
      </c>
      <c r="E22" s="11">
        <v>15.63</v>
      </c>
      <c r="F22" s="11">
        <v>15.479000000000022</v>
      </c>
      <c r="G22" s="11"/>
    </row>
    <row r="23" spans="1:7" x14ac:dyDescent="0.2">
      <c r="A23" s="10" t="str">
        <f>name!B22</f>
        <v>Education</v>
      </c>
      <c r="B23" s="11">
        <v>61.744999999999905</v>
      </c>
      <c r="C23" s="11">
        <v>62.912999999999883</v>
      </c>
      <c r="D23" s="11">
        <v>60.107999999999947</v>
      </c>
      <c r="E23" s="11">
        <v>59.625999999999891</v>
      </c>
      <c r="F23" s="11">
        <v>61.691000000000024</v>
      </c>
      <c r="G23" s="11"/>
    </row>
    <row r="24" spans="1:7" x14ac:dyDescent="0.2">
      <c r="A24" s="10" t="str">
        <f>name!B23</f>
        <v>Health and social work</v>
      </c>
      <c r="B24" s="11">
        <v>46.101999999999975</v>
      </c>
      <c r="C24" s="11">
        <v>48.823000000000128</v>
      </c>
      <c r="D24" s="11">
        <v>48.452000000000091</v>
      </c>
      <c r="E24" s="11">
        <v>50.259000000000015</v>
      </c>
      <c r="F24" s="11">
        <v>50.950000000000017</v>
      </c>
      <c r="G24" s="11"/>
    </row>
    <row r="25" spans="1:7" x14ac:dyDescent="0.2">
      <c r="A25" s="10" t="str">
        <f>name!B24</f>
        <v>Arts and entertainment</v>
      </c>
      <c r="B25" s="11">
        <v>11.078000000000033</v>
      </c>
      <c r="C25" s="11">
        <v>9.7299999999999862</v>
      </c>
      <c r="D25" s="11">
        <v>9.7139999999999862</v>
      </c>
      <c r="E25" s="11">
        <v>10.142999999999976</v>
      </c>
      <c r="F25" s="11">
        <v>10.88699999999999</v>
      </c>
      <c r="G25" s="11"/>
    </row>
    <row r="26" spans="1:7" x14ac:dyDescent="0.2">
      <c r="A26" s="10" t="str">
        <f>name!B25</f>
        <v>Other services</v>
      </c>
      <c r="B26" s="11">
        <v>13.51199999999997</v>
      </c>
      <c r="C26" s="11">
        <v>12.86500000000003</v>
      </c>
      <c r="D26" s="11">
        <v>12.273999999999999</v>
      </c>
      <c r="E26" s="11">
        <v>11.559000000000008</v>
      </c>
      <c r="F26" s="11">
        <v>11.396999999999982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406.34499999999974</v>
      </c>
      <c r="C28" s="11">
        <f t="shared" ref="C28:F28" si="0">SUM(C5:C26)</f>
        <v>436.37900000000002</v>
      </c>
      <c r="D28" s="11">
        <f t="shared" si="0"/>
        <v>423.75799999999998</v>
      </c>
      <c r="E28" s="11">
        <f t="shared" si="0"/>
        <v>434.68199999999979</v>
      </c>
      <c r="F28" s="11">
        <f t="shared" si="0"/>
        <v>453.35100000000023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0.7104800108282372</v>
      </c>
      <c r="C32" s="18">
        <f t="shared" ref="C32:E32" si="1">C5/C$28*100</f>
        <v>0.81488797581918315</v>
      </c>
      <c r="D32" s="18">
        <f t="shared" si="1"/>
        <v>0.63314438901448611</v>
      </c>
      <c r="E32" s="18">
        <f t="shared" si="1"/>
        <v>0.64115836404543824</v>
      </c>
      <c r="F32" s="18">
        <f>F5/F$28*100</f>
        <v>0.63416646263049836</v>
      </c>
    </row>
    <row r="33" spans="1:6" x14ac:dyDescent="0.2">
      <c r="A33" t="str">
        <f>$A$6</f>
        <v>Mining and quarrying</v>
      </c>
      <c r="B33" s="18">
        <f t="shared" ref="B33:F53" si="2">B6/B$28*100</f>
        <v>4.183637057180481E-2</v>
      </c>
      <c r="C33" s="18">
        <f t="shared" si="2"/>
        <v>0.10357968646520545</v>
      </c>
      <c r="D33" s="18">
        <f t="shared" si="2"/>
        <v>8.6842018321777903E-2</v>
      </c>
      <c r="E33" s="18">
        <f t="shared" si="2"/>
        <v>7.4077141450531431E-2</v>
      </c>
      <c r="F33" s="18">
        <f t="shared" si="2"/>
        <v>6.2203458247582902E-2</v>
      </c>
    </row>
    <row r="34" spans="1:6" x14ac:dyDescent="0.2">
      <c r="A34" t="str">
        <f>$A$7</f>
        <v>Food drink and tobacco</v>
      </c>
      <c r="B34" s="18">
        <f t="shared" si="2"/>
        <v>0.59653742509443863</v>
      </c>
      <c r="C34" s="18">
        <f t="shared" si="2"/>
        <v>0.7837224064402728</v>
      </c>
      <c r="D34" s="18">
        <f t="shared" si="2"/>
        <v>0.80352465322188737</v>
      </c>
      <c r="E34" s="18">
        <f t="shared" si="2"/>
        <v>0.87190175806681725</v>
      </c>
      <c r="F34" s="18">
        <f t="shared" si="2"/>
        <v>0.93966926288901864</v>
      </c>
    </row>
    <row r="35" spans="1:6" x14ac:dyDescent="0.2">
      <c r="A35" t="str">
        <f>$A$8</f>
        <v>Engineering</v>
      </c>
      <c r="B35" s="18">
        <f t="shared" si="2"/>
        <v>1.1490236129397453</v>
      </c>
      <c r="C35" s="18">
        <f t="shared" si="2"/>
        <v>1.3217867954232452</v>
      </c>
      <c r="D35" s="18">
        <f t="shared" si="2"/>
        <v>1.3118336408988163</v>
      </c>
      <c r="E35" s="18">
        <f t="shared" si="2"/>
        <v>1.2234231001053668</v>
      </c>
      <c r="F35" s="18">
        <f t="shared" si="2"/>
        <v>0.93812520541479172</v>
      </c>
    </row>
    <row r="36" spans="1:6" x14ac:dyDescent="0.2">
      <c r="A36" t="str">
        <f>$A$9</f>
        <v>Rest of manufacturing</v>
      </c>
      <c r="B36" s="18">
        <f t="shared" si="2"/>
        <v>4.4073385915908849</v>
      </c>
      <c r="C36" s="18">
        <f t="shared" si="2"/>
        <v>4.3931994894346511</v>
      </c>
      <c r="D36" s="18">
        <f t="shared" si="2"/>
        <v>4.4320107231014045</v>
      </c>
      <c r="E36" s="18">
        <f t="shared" si="2"/>
        <v>4.0003956915630257</v>
      </c>
      <c r="F36" s="18">
        <f t="shared" si="2"/>
        <v>3.3521487765550395</v>
      </c>
    </row>
    <row r="37" spans="1:6" x14ac:dyDescent="0.2">
      <c r="A37" t="str">
        <f>$A$10</f>
        <v>Electricity and gas</v>
      </c>
      <c r="B37" s="18">
        <f t="shared" si="2"/>
        <v>0.18752537868067803</v>
      </c>
      <c r="C37" s="18">
        <f t="shared" si="2"/>
        <v>0.25963669195813666</v>
      </c>
      <c r="D37" s="18">
        <f t="shared" si="2"/>
        <v>0.30701485281693819</v>
      </c>
      <c r="E37" s="18">
        <f t="shared" si="2"/>
        <v>0.29078728817848476</v>
      </c>
      <c r="F37" s="18">
        <f t="shared" si="2"/>
        <v>0.27947440283577207</v>
      </c>
    </row>
    <row r="38" spans="1:6" x14ac:dyDescent="0.2">
      <c r="A38" t="str">
        <f>$A$11</f>
        <v>Water and sewerage</v>
      </c>
      <c r="B38" s="18">
        <f t="shared" si="2"/>
        <v>0.50991152838105647</v>
      </c>
      <c r="C38" s="18">
        <f t="shared" si="2"/>
        <v>0.60268711372453754</v>
      </c>
      <c r="D38" s="18">
        <f t="shared" si="2"/>
        <v>0.55739360672836791</v>
      </c>
      <c r="E38" s="18">
        <f t="shared" si="2"/>
        <v>0.5967580898219863</v>
      </c>
      <c r="F38" s="18">
        <f t="shared" si="2"/>
        <v>0.66063601933159866</v>
      </c>
    </row>
    <row r="39" spans="1:6" x14ac:dyDescent="0.2">
      <c r="A39" t="str">
        <f>$A$12</f>
        <v>Construction</v>
      </c>
      <c r="B39" s="18">
        <f t="shared" si="2"/>
        <v>6.0739027181336072</v>
      </c>
      <c r="C39" s="18">
        <f t="shared" si="2"/>
        <v>6.7567412730676804</v>
      </c>
      <c r="D39" s="18">
        <f t="shared" si="2"/>
        <v>7.1604547878741984</v>
      </c>
      <c r="E39" s="18">
        <f t="shared" si="2"/>
        <v>7.4344003202341202</v>
      </c>
      <c r="F39" s="18">
        <f t="shared" si="2"/>
        <v>7.6763920229579172</v>
      </c>
    </row>
    <row r="40" spans="1:6" x14ac:dyDescent="0.2">
      <c r="A40" t="str">
        <f>$A$13</f>
        <v>Wholesale and retail trade</v>
      </c>
      <c r="B40" s="18">
        <f t="shared" si="2"/>
        <v>13.3733649977236</v>
      </c>
      <c r="C40" s="18">
        <f t="shared" si="2"/>
        <v>13.48506687993693</v>
      </c>
      <c r="D40" s="18">
        <f t="shared" si="2"/>
        <v>14.270409054224331</v>
      </c>
      <c r="E40" s="18">
        <f t="shared" si="2"/>
        <v>14.008631597351629</v>
      </c>
      <c r="F40" s="18">
        <f t="shared" si="2"/>
        <v>13.602925768334032</v>
      </c>
    </row>
    <row r="41" spans="1:6" x14ac:dyDescent="0.2">
      <c r="A41" t="str">
        <f>$A$14</f>
        <v>Transport and storage</v>
      </c>
      <c r="B41" s="18">
        <f t="shared" si="2"/>
        <v>3.4788172611943127</v>
      </c>
      <c r="C41" s="18">
        <f t="shared" si="2"/>
        <v>3.558374715556873</v>
      </c>
      <c r="D41" s="18">
        <f t="shared" si="2"/>
        <v>3.342237786661252</v>
      </c>
      <c r="E41" s="18">
        <f t="shared" si="2"/>
        <v>3.3769514265600984</v>
      </c>
      <c r="F41" s="18">
        <f t="shared" si="2"/>
        <v>3.2797986549053548</v>
      </c>
    </row>
    <row r="42" spans="1:6" x14ac:dyDescent="0.2">
      <c r="A42" t="str">
        <f>$A$15</f>
        <v>Accommodation and food</v>
      </c>
      <c r="B42" s="18">
        <f t="shared" si="2"/>
        <v>6.4127773197652296</v>
      </c>
      <c r="C42" s="18">
        <f t="shared" si="2"/>
        <v>6.848863029614173</v>
      </c>
      <c r="D42" s="18">
        <f t="shared" si="2"/>
        <v>6.4768098773356373</v>
      </c>
      <c r="E42" s="18">
        <f t="shared" si="2"/>
        <v>6.7295172102824514</v>
      </c>
      <c r="F42" s="18">
        <f t="shared" si="2"/>
        <v>7.5224274348131868</v>
      </c>
    </row>
    <row r="43" spans="1:6" x14ac:dyDescent="0.2">
      <c r="A43" t="str">
        <f>$A$16</f>
        <v>Media</v>
      </c>
      <c r="B43" s="18">
        <f t="shared" si="2"/>
        <v>2.1294712621048593</v>
      </c>
      <c r="C43" s="18">
        <f t="shared" si="2"/>
        <v>1.6366507095896017</v>
      </c>
      <c r="D43" s="18">
        <f t="shared" si="2"/>
        <v>1.7698780907971061</v>
      </c>
      <c r="E43" s="18">
        <f t="shared" si="2"/>
        <v>1.7026239871906343</v>
      </c>
      <c r="F43" s="18">
        <f t="shared" si="2"/>
        <v>1.6234661443340803</v>
      </c>
    </row>
    <row r="44" spans="1:6" x14ac:dyDescent="0.2">
      <c r="A44" t="str">
        <f>$A$17</f>
        <v>Information technology</v>
      </c>
      <c r="B44" s="18">
        <f t="shared" si="2"/>
        <v>3.4490396091990818</v>
      </c>
      <c r="C44" s="18">
        <f t="shared" si="2"/>
        <v>3.3583192591760866</v>
      </c>
      <c r="D44" s="18">
        <f t="shared" si="2"/>
        <v>3.5230013356680017</v>
      </c>
      <c r="E44" s="18">
        <f t="shared" si="2"/>
        <v>3.7298530880045666</v>
      </c>
      <c r="F44" s="18">
        <f t="shared" si="2"/>
        <v>3.9174943917626779</v>
      </c>
    </row>
    <row r="45" spans="1:6" x14ac:dyDescent="0.2">
      <c r="A45" t="str">
        <f>$A$18</f>
        <v>Finance and insurance</v>
      </c>
      <c r="B45" s="18">
        <f t="shared" si="2"/>
        <v>1.4337570291254991</v>
      </c>
      <c r="C45" s="18">
        <f t="shared" si="2"/>
        <v>1.2298941974751303</v>
      </c>
      <c r="D45" s="18">
        <f t="shared" si="2"/>
        <v>1.2757281278465542</v>
      </c>
      <c r="E45" s="18">
        <f t="shared" si="2"/>
        <v>1.2103100657492138</v>
      </c>
      <c r="F45" s="18">
        <f t="shared" si="2"/>
        <v>1.0722376260336923</v>
      </c>
    </row>
    <row r="46" spans="1:6" x14ac:dyDescent="0.2">
      <c r="A46" t="str">
        <f>$A$19</f>
        <v>Real estate</v>
      </c>
      <c r="B46" s="18">
        <f t="shared" si="2"/>
        <v>1.7133224230641473</v>
      </c>
      <c r="C46" s="18">
        <f t="shared" si="2"/>
        <v>1.5468205390268568</v>
      </c>
      <c r="D46" s="18">
        <f t="shared" si="2"/>
        <v>1.9159520292242278</v>
      </c>
      <c r="E46" s="18">
        <f t="shared" si="2"/>
        <v>1.8657317303223957</v>
      </c>
      <c r="F46" s="18">
        <f t="shared" si="2"/>
        <v>1.9991132698505099</v>
      </c>
    </row>
    <row r="47" spans="1:6" x14ac:dyDescent="0.2">
      <c r="A47" s="10" t="str">
        <f>$A$20</f>
        <v>Professional services</v>
      </c>
      <c r="B47" s="18">
        <f t="shared" si="2"/>
        <v>11.865040790461334</v>
      </c>
      <c r="C47" s="18">
        <f t="shared" si="2"/>
        <v>11.724212210028419</v>
      </c>
      <c r="D47" s="18">
        <f t="shared" si="2"/>
        <v>11.17383034656574</v>
      </c>
      <c r="E47" s="18">
        <f t="shared" si="2"/>
        <v>11.552813321002473</v>
      </c>
      <c r="F47" s="18">
        <f t="shared" si="2"/>
        <v>12.00129700827836</v>
      </c>
    </row>
    <row r="48" spans="1:6" x14ac:dyDescent="0.2">
      <c r="A48" s="10" t="str">
        <f>$A$21</f>
        <v>Support services</v>
      </c>
      <c r="B48" s="18">
        <f t="shared" si="2"/>
        <v>6.2629046745991541</v>
      </c>
      <c r="C48" s="18">
        <f t="shared" si="2"/>
        <v>7.4419254822069956</v>
      </c>
      <c r="D48" s="18">
        <f t="shared" si="2"/>
        <v>6.6101406935090301</v>
      </c>
      <c r="E48" s="18">
        <f t="shared" si="2"/>
        <v>6.8229188234157441</v>
      </c>
      <c r="F48" s="18">
        <f t="shared" si="2"/>
        <v>7.2623640402249015</v>
      </c>
    </row>
    <row r="49" spans="1:9" x14ac:dyDescent="0.2">
      <c r="A49" s="10" t="str">
        <f>$A$22</f>
        <v>Public admin. and defence</v>
      </c>
      <c r="B49" s="18">
        <f t="shared" si="2"/>
        <v>3.6126936470240816</v>
      </c>
      <c r="C49" s="18">
        <f t="shared" si="2"/>
        <v>3.3505278668313614</v>
      </c>
      <c r="D49" s="18">
        <f t="shared" si="2"/>
        <v>3.5425879865394831</v>
      </c>
      <c r="E49" s="18">
        <f t="shared" si="2"/>
        <v>3.5957320523969263</v>
      </c>
      <c r="F49" s="18">
        <f t="shared" si="2"/>
        <v>3.4143522348026174</v>
      </c>
    </row>
    <row r="50" spans="1:9" x14ac:dyDescent="0.2">
      <c r="A50" s="10" t="str">
        <f>$A$23</f>
        <v>Education</v>
      </c>
      <c r="B50" s="18">
        <f t="shared" si="2"/>
        <v>15.195215887976952</v>
      </c>
      <c r="C50" s="18">
        <f t="shared" si="2"/>
        <v>14.417054899525386</v>
      </c>
      <c r="D50" s="18">
        <f t="shared" si="2"/>
        <v>14.184510970884315</v>
      </c>
      <c r="E50" s="18">
        <f t="shared" si="2"/>
        <v>13.717154149470169</v>
      </c>
      <c r="F50" s="18">
        <f t="shared" si="2"/>
        <v>13.607778520395893</v>
      </c>
    </row>
    <row r="51" spans="1:9" x14ac:dyDescent="0.2">
      <c r="A51" s="10" t="str">
        <f>$A$24</f>
        <v>Health and social work</v>
      </c>
      <c r="B51" s="18">
        <f t="shared" si="2"/>
        <v>11.345531506478485</v>
      </c>
      <c r="C51" s="18">
        <f t="shared" si="2"/>
        <v>11.188210248430867</v>
      </c>
      <c r="D51" s="18">
        <f t="shared" si="2"/>
        <v>11.433884434040205</v>
      </c>
      <c r="E51" s="18">
        <f t="shared" si="2"/>
        <v>11.562245503609544</v>
      </c>
      <c r="F51" s="18">
        <f t="shared" si="2"/>
        <v>11.238532616008346</v>
      </c>
    </row>
    <row r="52" spans="1:9" x14ac:dyDescent="0.2">
      <c r="A52" s="10" t="str">
        <f>$A$25</f>
        <v>Arts and entertainment</v>
      </c>
      <c r="B52" s="18">
        <f t="shared" si="2"/>
        <v>2.7262547834967923</v>
      </c>
      <c r="C52" s="18">
        <f t="shared" si="2"/>
        <v>2.2297131621824113</v>
      </c>
      <c r="D52" s="18">
        <f t="shared" si="2"/>
        <v>2.2923461032004084</v>
      </c>
      <c r="E52" s="18">
        <f t="shared" si="2"/>
        <v>2.3334299556917424</v>
      </c>
      <c r="F52" s="18">
        <f t="shared" si="2"/>
        <v>2.401450531707217</v>
      </c>
    </row>
    <row r="53" spans="1:9" x14ac:dyDescent="0.2">
      <c r="A53" s="10" t="str">
        <f>$A$26</f>
        <v>Other services</v>
      </c>
      <c r="B53" s="18">
        <f t="shared" si="2"/>
        <v>3.3252531715660281</v>
      </c>
      <c r="C53" s="18">
        <f t="shared" si="2"/>
        <v>2.9481253680860053</v>
      </c>
      <c r="D53" s="18">
        <f t="shared" si="2"/>
        <v>2.8964644915258235</v>
      </c>
      <c r="E53" s="18">
        <f t="shared" si="2"/>
        <v>2.6591853354866348</v>
      </c>
      <c r="F53" s="18">
        <f t="shared" si="2"/>
        <v>2.5139461476868865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Oxfordshire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5.3485935848449184</v>
      </c>
      <c r="C63" s="18">
        <f>IF(AND(D$3-C$3 &lt;&gt; 0,C5&lt;&gt;0,D5&lt;&gt;0),(EXP(LN(D5/C5)/(D$3-C$3))-1)*100,0)</f>
        <v>-24.550056242969333</v>
      </c>
      <c r="D63" s="18">
        <f t="shared" ref="B63:E78" si="3">IF(AND(E$3-D$3 &lt;&gt; 0,D5&lt;&gt;0,E5&lt;&gt;0),(EXP(LN(E5/D5)/(E$3-D$3))-1)*100,0)</f>
        <v>0.76350347753737502</v>
      </c>
      <c r="E63" s="18">
        <f t="shared" si="3"/>
        <v>0.31135295706585797</v>
      </c>
      <c r="F63" s="18">
        <f>IF(AND(F$3-D$3 &lt;&gt; 0,D5&lt;&gt;0,F5&lt;&gt;0),(EXP(LN(F5/D5)/(F$3-D$3))-1)*100,0)</f>
        <v>0.46184391199257657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27.694554815073769</v>
      </c>
      <c r="C64" s="18">
        <f t="shared" ref="C64:C78" si="4">IF(AND(D$3-C$3 &lt;&gt; 0,C6&lt;&gt;0,D6&lt;&gt;0),(EXP(LN(D6/C6)/(D$3-C$3))-1)*100,0)</f>
        <v>-18.584070796460061</v>
      </c>
      <c r="D64" s="18">
        <f t="shared" si="3"/>
        <v>-2.635281938483236</v>
      </c>
      <c r="E64" s="18">
        <f t="shared" si="3"/>
        <v>-1.3176862361077513</v>
      </c>
      <c r="F64" s="18">
        <f t="shared" ref="F64:F84" si="5">IF(AND(F$3-D$3 &lt;&gt; 0,D6&lt;&gt;0,F6&lt;&gt;0),(EXP(LN(F6/D6)/(F$3-D$3))-1)*100,0)</f>
        <v>-1.7588541441724059</v>
      </c>
    </row>
    <row r="65" spans="1:6" x14ac:dyDescent="0.2">
      <c r="A65" t="str">
        <f>$A$7</f>
        <v>Food drink and tobacco</v>
      </c>
      <c r="B65" s="18">
        <f t="shared" si="3"/>
        <v>8.9866673333425915</v>
      </c>
      <c r="C65" s="18">
        <f t="shared" si="4"/>
        <v>-0.4385964912278717</v>
      </c>
      <c r="D65" s="18">
        <f t="shared" si="3"/>
        <v>2.1655362169915371</v>
      </c>
      <c r="E65" s="18">
        <f t="shared" si="3"/>
        <v>1.175891289391684</v>
      </c>
      <c r="F65" s="18">
        <f t="shared" si="5"/>
        <v>1.5047031674453759</v>
      </c>
    </row>
    <row r="66" spans="1:6" x14ac:dyDescent="0.2">
      <c r="A66" t="str">
        <f>$A$8</f>
        <v>Engineering</v>
      </c>
      <c r="B66" s="18">
        <f t="shared" si="3"/>
        <v>5.426634875464309</v>
      </c>
      <c r="C66" s="18">
        <f t="shared" si="4"/>
        <v>-3.6234396671289471</v>
      </c>
      <c r="D66" s="18">
        <f t="shared" si="3"/>
        <v>-0.88250175355008009</v>
      </c>
      <c r="E66" s="18">
        <f t="shared" si="3"/>
        <v>-2.2099417162649959</v>
      </c>
      <c r="F66" s="18">
        <f t="shared" si="5"/>
        <v>-1.7694488965903865</v>
      </c>
    </row>
    <row r="67" spans="1:6" x14ac:dyDescent="0.2">
      <c r="A67" t="str">
        <f>$A$9</f>
        <v>Rest of manufacturing</v>
      </c>
      <c r="B67" s="18">
        <f t="shared" si="3"/>
        <v>1.7169566464486419</v>
      </c>
      <c r="C67" s="18">
        <f t="shared" si="4"/>
        <v>-2.0343226748734344</v>
      </c>
      <c r="D67" s="18">
        <f t="shared" si="3"/>
        <v>-1.5283581853085093</v>
      </c>
      <c r="E67" s="18">
        <f t="shared" si="3"/>
        <v>-1.3383610526181311</v>
      </c>
      <c r="F67" s="18">
        <f t="shared" si="5"/>
        <v>-1.4017341277292705</v>
      </c>
    </row>
    <row r="68" spans="1:6" x14ac:dyDescent="0.2">
      <c r="A68" t="str">
        <f>$A$10</f>
        <v>Electricity and gas</v>
      </c>
      <c r="B68" s="18">
        <f t="shared" si="3"/>
        <v>10.425337331315054</v>
      </c>
      <c r="C68" s="18">
        <f t="shared" si="4"/>
        <v>14.827890556046253</v>
      </c>
      <c r="D68" s="18">
        <f t="shared" si="3"/>
        <v>-0.57537640909441912</v>
      </c>
      <c r="E68" s="18">
        <f t="shared" si="3"/>
        <v>2.3708866250915506E-2</v>
      </c>
      <c r="F68" s="18">
        <f t="shared" si="5"/>
        <v>-0.17638624423939042</v>
      </c>
    </row>
    <row r="69" spans="1:6" x14ac:dyDescent="0.2">
      <c r="A69" t="str">
        <f>$A$11</f>
        <v>Water and sewerage</v>
      </c>
      <c r="B69" s="18">
        <f t="shared" si="3"/>
        <v>6.143034483705212</v>
      </c>
      <c r="C69" s="18">
        <f t="shared" si="4"/>
        <v>-10.190114068441158</v>
      </c>
      <c r="D69" s="18">
        <f t="shared" si="3"/>
        <v>1.8915140585131773</v>
      </c>
      <c r="E69" s="18">
        <f t="shared" si="3"/>
        <v>1.447812181660546</v>
      </c>
      <c r="F69" s="18">
        <f t="shared" si="5"/>
        <v>1.5954977055671504</v>
      </c>
    </row>
    <row r="70" spans="1:6" x14ac:dyDescent="0.2">
      <c r="A70" t="str">
        <f>$A$12</f>
        <v>Construction</v>
      </c>
      <c r="B70" s="18">
        <f t="shared" si="3"/>
        <v>4.5465233273123129</v>
      </c>
      <c r="C70" s="18">
        <f t="shared" si="4"/>
        <v>2.9099542140068824</v>
      </c>
      <c r="D70" s="18">
        <f t="shared" si="3"/>
        <v>1.2679028909098111</v>
      </c>
      <c r="E70" s="18">
        <f t="shared" si="3"/>
        <v>0.74358756727703756</v>
      </c>
      <c r="F70" s="18">
        <f t="shared" si="5"/>
        <v>0.91805701824925201</v>
      </c>
    </row>
    <row r="71" spans="1:6" x14ac:dyDescent="0.2">
      <c r="A71" t="str">
        <f>$A$13</f>
        <v>Wholesale and retail trade</v>
      </c>
      <c r="B71" s="18">
        <f t="shared" si="3"/>
        <v>2.0106071279983428</v>
      </c>
      <c r="C71" s="18">
        <f t="shared" si="4"/>
        <v>2.763144478809032</v>
      </c>
      <c r="D71" s="18">
        <f t="shared" si="3"/>
        <v>0.13885186187267973</v>
      </c>
      <c r="E71" s="18">
        <f t="shared" si="3"/>
        <v>0.12671169102715929</v>
      </c>
      <c r="F71" s="18">
        <f t="shared" si="5"/>
        <v>0.13075825110087091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2.3757853756080527</v>
      </c>
      <c r="C72" s="18">
        <f t="shared" si="4"/>
        <v>-8.7905718701696713</v>
      </c>
      <c r="D72" s="18">
        <f t="shared" si="3"/>
        <v>0.71826666406011874</v>
      </c>
      <c r="E72" s="18">
        <f t="shared" si="3"/>
        <v>0.12868881047842784</v>
      </c>
      <c r="F72" s="18">
        <f t="shared" si="5"/>
        <v>0.32483029043701706</v>
      </c>
    </row>
    <row r="73" spans="1:6" x14ac:dyDescent="0.2">
      <c r="A73" t="str">
        <f>$A$15</f>
        <v>Accommodation and food</v>
      </c>
      <c r="B73" s="18">
        <f t="shared" si="6"/>
        <v>3.4868841103226744</v>
      </c>
      <c r="C73" s="18">
        <f>IF(AND(D$3-C$3 &lt;&gt; 0,C15&lt;&gt;0,D15&lt;&gt;0),(EXP(LN(D15/C15)/(D$3-C$3))-1)*100,0)</f>
        <v>-8.1674306554691984</v>
      </c>
      <c r="D73" s="18">
        <f t="shared" si="3"/>
        <v>1.2827072003944284</v>
      </c>
      <c r="E73" s="18">
        <f t="shared" si="3"/>
        <v>1.5462060528706578</v>
      </c>
      <c r="F73" s="18">
        <f t="shared" si="5"/>
        <v>1.458297020740229</v>
      </c>
    </row>
    <row r="74" spans="1:6" x14ac:dyDescent="0.2">
      <c r="A74" t="str">
        <f>$A$16</f>
        <v>Media</v>
      </c>
      <c r="B74" s="18">
        <f t="shared" si="6"/>
        <v>-4.6845537427927191</v>
      </c>
      <c r="C74" s="18">
        <f>IF(AND(D$3-C$3 &lt;&gt; 0,C16&lt;&gt;0,D16&lt;&gt;0),(EXP(LN(D16/C16)/(D$3-C$3))-1)*100,0)</f>
        <v>5.0126015121813472</v>
      </c>
      <c r="D74" s="18">
        <f t="shared" si="3"/>
        <v>-0.26540506288887933</v>
      </c>
      <c r="E74" s="18">
        <f t="shared" si="3"/>
        <v>-5.5536507514997169E-2</v>
      </c>
      <c r="F74" s="18">
        <f t="shared" si="5"/>
        <v>-0.12554171571483863</v>
      </c>
    </row>
    <row r="75" spans="1:6" x14ac:dyDescent="0.2">
      <c r="A75" t="str">
        <f>$A$17</f>
        <v>Information technology</v>
      </c>
      <c r="B75" s="18">
        <f t="shared" si="6"/>
        <v>1.1225890060832189</v>
      </c>
      <c r="C75" s="18">
        <f t="shared" si="4"/>
        <v>1.8696690549300232</v>
      </c>
      <c r="D75" s="18">
        <f t="shared" si="3"/>
        <v>1.6638454505332856</v>
      </c>
      <c r="E75" s="18">
        <f t="shared" si="3"/>
        <v>0.91551895022474739</v>
      </c>
      <c r="F75" s="18">
        <f t="shared" si="5"/>
        <v>1.1643470754179264</v>
      </c>
    </row>
    <row r="76" spans="1:6" x14ac:dyDescent="0.2">
      <c r="A76" t="str">
        <f>$A$18</f>
        <v>Finance and insurance</v>
      </c>
      <c r="B76" s="18">
        <f t="shared" si="6"/>
        <v>-2.0306382434814529</v>
      </c>
      <c r="C76" s="18">
        <f t="shared" si="4"/>
        <v>0.72666294019008149</v>
      </c>
      <c r="D76" s="18">
        <f t="shared" si="3"/>
        <v>-0.54229076812829513</v>
      </c>
      <c r="E76" s="18">
        <f t="shared" si="3"/>
        <v>-0.78765109034696357</v>
      </c>
      <c r="F76" s="18">
        <f t="shared" si="5"/>
        <v>-0.7059316456061393</v>
      </c>
    </row>
    <row r="77" spans="1:6" x14ac:dyDescent="0.2">
      <c r="A77" t="str">
        <f>$A$19</f>
        <v>Real estate</v>
      </c>
      <c r="B77" s="18">
        <f t="shared" si="6"/>
        <v>-0.77012632608619569</v>
      </c>
      <c r="C77" s="18">
        <f t="shared" si="4"/>
        <v>20.281481481481389</v>
      </c>
      <c r="D77" s="18">
        <f t="shared" si="3"/>
        <v>-2.2180054921827619E-2</v>
      </c>
      <c r="E77" s="18">
        <f t="shared" si="3"/>
        <v>1.1172180131071574</v>
      </c>
      <c r="F77" s="18">
        <f t="shared" si="5"/>
        <v>0.73598312128471122</v>
      </c>
    </row>
    <row r="78" spans="1:6" x14ac:dyDescent="0.2">
      <c r="A78" t="str">
        <f>$A$20</f>
        <v>Professional services</v>
      </c>
      <c r="B78" s="18">
        <f t="shared" si="6"/>
        <v>1.495278451060944</v>
      </c>
      <c r="C78" s="18">
        <f t="shared" si="4"/>
        <v>-7.4508424221099157</v>
      </c>
      <c r="D78" s="18">
        <f t="shared" si="3"/>
        <v>1.1830778241286311</v>
      </c>
      <c r="E78" s="18">
        <f t="shared" si="3"/>
        <v>0.80459635512981631</v>
      </c>
      <c r="F78" s="18">
        <f t="shared" si="5"/>
        <v>0.93059927904444173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6.2844206344705222</v>
      </c>
      <c r="C79" s="18">
        <f t="shared" ref="C79:C84" si="8">IF(AND(D$3-C$3 &lt;&gt; 0,C21&lt;&gt;0,D21&lt;&gt;0),(EXP(LN(D21/C21)/(D$3-C$3))-1)*100,0)</f>
        <v>-13.7459584295614</v>
      </c>
      <c r="D79" s="18">
        <f t="shared" ref="D79:D84" si="9">IF(AND(E$3-D$3 &lt;&gt; 0,D21&lt;&gt;0,E21&lt;&gt;0),(EXP(LN(E21/D21)/(E$3-D$3))-1)*100,0)</f>
        <v>1.1492459347126172</v>
      </c>
      <c r="E79" s="18">
        <f t="shared" ref="E79:E84" si="10">IF(AND(F$3-E$3 &lt;&gt; 0,E21&lt;&gt;0,F21&lt;&gt;0),(EXP(LN(F21/E21)/(F$3-E$3))-1)*100,0)</f>
        <v>1.0501757558331049</v>
      </c>
      <c r="F79" s="18">
        <f t="shared" si="5"/>
        <v>1.0831883625585181</v>
      </c>
    </row>
    <row r="80" spans="1:6" x14ac:dyDescent="0.2">
      <c r="A80" s="10" t="str">
        <f>$A$22</f>
        <v>Public admin. and defence</v>
      </c>
      <c r="B80" s="18">
        <f t="shared" si="7"/>
        <v>-0.1006286291800329</v>
      </c>
      <c r="C80" s="18">
        <f t="shared" si="8"/>
        <v>2.6742356883930896</v>
      </c>
      <c r="D80" s="18">
        <f t="shared" si="9"/>
        <v>0.81010903155436242</v>
      </c>
      <c r="E80" s="18">
        <f t="shared" si="10"/>
        <v>-9.7031672214953346E-2</v>
      </c>
      <c r="F80" s="18">
        <f t="shared" si="5"/>
        <v>0.2044379254073192</v>
      </c>
    </row>
    <row r="81" spans="1:6" x14ac:dyDescent="0.2">
      <c r="A81" s="10" t="str">
        <f>$A$23</f>
        <v>Education</v>
      </c>
      <c r="B81" s="18">
        <f t="shared" si="7"/>
        <v>0.46959463206683871</v>
      </c>
      <c r="C81" s="18">
        <f t="shared" si="8"/>
        <v>-4.4585379810213155</v>
      </c>
      <c r="D81" s="18">
        <f t="shared" si="9"/>
        <v>-0.16089489729818052</v>
      </c>
      <c r="E81" s="18">
        <f t="shared" si="10"/>
        <v>0.3410435608559359</v>
      </c>
      <c r="F81" s="18">
        <f t="shared" si="5"/>
        <v>0.17345097922216723</v>
      </c>
    </row>
    <row r="82" spans="1:6" x14ac:dyDescent="0.2">
      <c r="A82" s="10" t="str">
        <f>$A$24</f>
        <v>Health and social work</v>
      </c>
      <c r="B82" s="18">
        <f t="shared" si="7"/>
        <v>1.4439552604782913</v>
      </c>
      <c r="C82" s="18">
        <f t="shared" si="8"/>
        <v>-0.7598877578191332</v>
      </c>
      <c r="D82" s="18">
        <f t="shared" si="9"/>
        <v>0.73500838772109223</v>
      </c>
      <c r="E82" s="18">
        <f t="shared" si="10"/>
        <v>0.13664451655257537</v>
      </c>
      <c r="F82" s="18">
        <f t="shared" si="5"/>
        <v>0.33570317528348603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-3.1916384563839273</v>
      </c>
      <c r="C83" s="18">
        <f t="shared" si="8"/>
        <v>-0.16443987667009718</v>
      </c>
      <c r="D83" s="18">
        <f t="shared" si="9"/>
        <v>0.86805934194482681</v>
      </c>
      <c r="E83" s="18">
        <f t="shared" si="10"/>
        <v>0.7103672677381212</v>
      </c>
      <c r="F83" s="18">
        <f t="shared" si="5"/>
        <v>0.76290388143549492</v>
      </c>
    </row>
    <row r="84" spans="1:6" x14ac:dyDescent="0.2">
      <c r="A84" s="10" t="str">
        <f>$A$26</f>
        <v>Other services</v>
      </c>
      <c r="B84" s="18">
        <f t="shared" si="7"/>
        <v>-1.2192001323628299</v>
      </c>
      <c r="C84" s="18">
        <f t="shared" si="8"/>
        <v>-4.5938593082007761</v>
      </c>
      <c r="D84" s="18">
        <f t="shared" si="9"/>
        <v>-1.1932012093183952</v>
      </c>
      <c r="E84" s="18">
        <f t="shared" si="10"/>
        <v>-0.14104235603039639</v>
      </c>
      <c r="F84" s="18">
        <f t="shared" si="5"/>
        <v>-0.4930010149947428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1.7986996873261329</v>
      </c>
      <c r="C86" s="18">
        <f>IF(AND(D$3-C$3 &lt;&gt; 0,C28&lt;&gt;0,D28&lt;&gt;0),(EXP(LN(D28/C28)/(D$3-C$3))-1)*100,0)</f>
        <v>-2.8922106700826622</v>
      </c>
      <c r="D86" s="18">
        <f>IF(AND(E$3-D$3 &lt;&gt; 0,D28&lt;&gt;0,E28&lt;&gt;0),(EXP(LN(E28/D28)/(E$3-D$3))-1)*100,0)</f>
        <v>0.51034166331180852</v>
      </c>
      <c r="E86" s="18">
        <f>IF(AND(F$3-E$3 &lt;&gt; 0,E28&lt;&gt;0,F28&lt;&gt;0),(EXP(LN(F28/E28)/(F$3-E$3))-1)*100,0)</f>
        <v>0.42140472933416273</v>
      </c>
      <c r="F86" s="18">
        <f>IF(AND(F$3-D$3 &lt;&gt; 0,D28&lt;&gt;0,F28&lt;&gt;0),(EXP(LN(F28/D28)/(F$3-D$3))-1)*100,0)</f>
        <v>0.45104162653475388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0.66899999999999515</v>
      </c>
      <c r="C90" s="27">
        <f>D5-C5</f>
        <v>-0.87299999999998779</v>
      </c>
      <c r="D90" s="27">
        <f t="shared" si="11"/>
        <v>0.10399999999998455</v>
      </c>
      <c r="E90" s="27">
        <f t="shared" si="11"/>
        <v>8.800000000000141E-2</v>
      </c>
      <c r="F90" s="27">
        <f>F5-D5</f>
        <v>0.19199999999998596</v>
      </c>
    </row>
    <row r="91" spans="1:6" x14ac:dyDescent="0.2">
      <c r="A91" t="str">
        <f>$A$6</f>
        <v>Mining and quarrying</v>
      </c>
      <c r="B91" s="27">
        <f t="shared" si="11"/>
        <v>0.28199999999999881</v>
      </c>
      <c r="C91" s="27">
        <f t="shared" ref="C91:C105" si="12">D6-C6</f>
        <v>-8.3999999999999297E-2</v>
      </c>
      <c r="D91" s="27">
        <f t="shared" si="11"/>
        <v>-4.6000000000000763E-2</v>
      </c>
      <c r="E91" s="27">
        <f t="shared" si="11"/>
        <v>-3.9999999999999147E-2</v>
      </c>
      <c r="F91" s="27">
        <f t="shared" ref="F91:F111" si="13">F6-D6</f>
        <v>-8.599999999999991E-2</v>
      </c>
    </row>
    <row r="92" spans="1:6" x14ac:dyDescent="0.2">
      <c r="A92" t="str">
        <f>$A$7</f>
        <v>Food drink and tobacco</v>
      </c>
      <c r="B92" s="27">
        <f t="shared" si="11"/>
        <v>0.99600000000000355</v>
      </c>
      <c r="C92" s="27">
        <f t="shared" si="12"/>
        <v>-1.4999999999993019E-2</v>
      </c>
      <c r="D92" s="27">
        <f t="shared" si="11"/>
        <v>0.3849999999999949</v>
      </c>
      <c r="E92" s="27">
        <f t="shared" si="11"/>
        <v>0.46999999999999664</v>
      </c>
      <c r="F92" s="27">
        <f t="shared" si="13"/>
        <v>0.85499999999999154</v>
      </c>
    </row>
    <row r="93" spans="1:6" x14ac:dyDescent="0.2">
      <c r="A93" t="str">
        <f>$A$8</f>
        <v>Engineering</v>
      </c>
      <c r="B93" s="27">
        <f t="shared" si="11"/>
        <v>1.0989999999999984</v>
      </c>
      <c r="C93" s="27">
        <f t="shared" si="12"/>
        <v>-0.20899999999999785</v>
      </c>
      <c r="D93" s="27">
        <f t="shared" si="11"/>
        <v>-0.24099999999999788</v>
      </c>
      <c r="E93" s="27">
        <f t="shared" si="11"/>
        <v>-1.0649999999999933</v>
      </c>
      <c r="F93" s="27">
        <f t="shared" si="13"/>
        <v>-1.3059999999999912</v>
      </c>
    </row>
    <row r="94" spans="1:6" x14ac:dyDescent="0.2">
      <c r="A94" t="str">
        <f>$A$9</f>
        <v>Rest of manufacturing</v>
      </c>
      <c r="B94" s="27">
        <f t="shared" si="11"/>
        <v>1.2620000000000644</v>
      </c>
      <c r="C94" s="27">
        <f t="shared" si="12"/>
        <v>-0.38999999999998636</v>
      </c>
      <c r="D94" s="27">
        <f t="shared" si="11"/>
        <v>-1.392000000000067</v>
      </c>
      <c r="E94" s="27">
        <f t="shared" si="11"/>
        <v>-2.1919999999999362</v>
      </c>
      <c r="F94" s="27">
        <f t="shared" si="13"/>
        <v>-3.5840000000000032</v>
      </c>
    </row>
    <row r="95" spans="1:6" x14ac:dyDescent="0.2">
      <c r="A95" t="str">
        <f>$A$10</f>
        <v>Electricity and gas</v>
      </c>
      <c r="B95" s="27">
        <f t="shared" si="11"/>
        <v>0.37099999999999644</v>
      </c>
      <c r="C95" s="27">
        <f t="shared" si="12"/>
        <v>0.1680000000000037</v>
      </c>
      <c r="D95" s="27">
        <f t="shared" si="11"/>
        <v>-3.7000000000000366E-2</v>
      </c>
      <c r="E95" s="27">
        <f t="shared" si="11"/>
        <v>3.0000000000012239E-3</v>
      </c>
      <c r="F95" s="27">
        <f t="shared" si="13"/>
        <v>-3.3999999999999142E-2</v>
      </c>
    </row>
    <row r="96" spans="1:6" x14ac:dyDescent="0.2">
      <c r="A96" t="str">
        <f>$A$11</f>
        <v>Water and sewerage</v>
      </c>
      <c r="B96" s="27">
        <f t="shared" si="11"/>
        <v>0.55799999999999716</v>
      </c>
      <c r="C96" s="27">
        <f t="shared" si="12"/>
        <v>-0.26800000000000246</v>
      </c>
      <c r="D96" s="27">
        <f t="shared" si="11"/>
        <v>0.23200000000000776</v>
      </c>
      <c r="E96" s="27">
        <f t="shared" si="11"/>
        <v>0.40099999999999225</v>
      </c>
      <c r="F96" s="27">
        <f t="shared" si="13"/>
        <v>0.63300000000000001</v>
      </c>
    </row>
    <row r="97" spans="1:6" x14ac:dyDescent="0.2">
      <c r="A97" t="str">
        <f>$A$12</f>
        <v>Construction</v>
      </c>
      <c r="B97" s="27">
        <f t="shared" si="11"/>
        <v>4.8040000000000269</v>
      </c>
      <c r="C97" s="27">
        <f t="shared" si="12"/>
        <v>0.85799999999992949</v>
      </c>
      <c r="D97" s="27">
        <f t="shared" si="11"/>
        <v>1.9730000000001198</v>
      </c>
      <c r="E97" s="27">
        <f t="shared" si="11"/>
        <v>2.4849999999999</v>
      </c>
      <c r="F97" s="27">
        <f t="shared" si="13"/>
        <v>4.4580000000000197</v>
      </c>
    </row>
    <row r="98" spans="1:6" x14ac:dyDescent="0.2">
      <c r="A98" t="str">
        <f>$A$13</f>
        <v>Wholesale and retail trade</v>
      </c>
      <c r="B98" s="27">
        <f t="shared" si="11"/>
        <v>4.5040000000000475</v>
      </c>
      <c r="C98" s="27">
        <f t="shared" si="12"/>
        <v>1.6259999999999621</v>
      </c>
      <c r="D98" s="27">
        <f t="shared" si="11"/>
        <v>0.4210000000000349</v>
      </c>
      <c r="E98" s="27">
        <f t="shared" si="11"/>
        <v>0.77600000000007441</v>
      </c>
      <c r="F98" s="27">
        <f t="shared" si="13"/>
        <v>1.1970000000001093</v>
      </c>
    </row>
    <row r="99" spans="1:6" x14ac:dyDescent="0.2">
      <c r="A99" t="str">
        <f>$A$14</f>
        <v>Transport and storage</v>
      </c>
      <c r="B99" s="27">
        <f t="shared" si="11"/>
        <v>1.3919999999999071</v>
      </c>
      <c r="C99" s="27">
        <f t="shared" si="12"/>
        <v>-1.3649999999999398</v>
      </c>
      <c r="D99" s="27">
        <f t="shared" si="11"/>
        <v>0.51599999999997159</v>
      </c>
      <c r="E99" s="27">
        <f t="shared" si="11"/>
        <v>0.1900000000000226</v>
      </c>
      <c r="F99" s="27">
        <f t="shared" si="13"/>
        <v>0.70599999999999419</v>
      </c>
    </row>
    <row r="100" spans="1:6" x14ac:dyDescent="0.2">
      <c r="A100" t="str">
        <f>$A$15</f>
        <v>Accommodation and food</v>
      </c>
      <c r="B100" s="27">
        <f t="shared" si="11"/>
        <v>3.8290000000000255</v>
      </c>
      <c r="C100" s="27">
        <f t="shared" si="12"/>
        <v>-2.4410000000000807</v>
      </c>
      <c r="D100" s="27">
        <f t="shared" si="11"/>
        <v>1.8060000000000009</v>
      </c>
      <c r="E100" s="27">
        <f t="shared" si="11"/>
        <v>4.850999999999992</v>
      </c>
      <c r="F100" s="27">
        <f t="shared" si="13"/>
        <v>6.6569999999999929</v>
      </c>
    </row>
    <row r="101" spans="1:6" x14ac:dyDescent="0.2">
      <c r="A101" t="str">
        <f>$A$16</f>
        <v>Media</v>
      </c>
      <c r="B101" s="27">
        <f t="shared" si="11"/>
        <v>-1.5109999999999779</v>
      </c>
      <c r="C101" s="27">
        <f t="shared" si="12"/>
        <v>0.35799999999999166</v>
      </c>
      <c r="D101" s="27">
        <f t="shared" si="11"/>
        <v>-9.9000000000009969E-2</v>
      </c>
      <c r="E101" s="27">
        <f t="shared" si="11"/>
        <v>-4.0999999999989711E-2</v>
      </c>
      <c r="F101" s="27">
        <f t="shared" si="13"/>
        <v>-0.13999999999999968</v>
      </c>
    </row>
    <row r="102" spans="1:6" x14ac:dyDescent="0.2">
      <c r="A102" t="str">
        <f>$A$17</f>
        <v>Information technology</v>
      </c>
      <c r="B102" s="27">
        <f t="shared" si="11"/>
        <v>0.64000000000001656</v>
      </c>
      <c r="C102" s="27">
        <f t="shared" si="12"/>
        <v>0.2739999999999938</v>
      </c>
      <c r="D102" s="27">
        <f t="shared" si="11"/>
        <v>1.2839999999999918</v>
      </c>
      <c r="E102" s="27">
        <f t="shared" si="11"/>
        <v>1.5470000000000255</v>
      </c>
      <c r="F102" s="27">
        <f t="shared" si="13"/>
        <v>2.8310000000000173</v>
      </c>
    </row>
    <row r="103" spans="1:6" x14ac:dyDescent="0.2">
      <c r="A103" t="str">
        <f>$A$18</f>
        <v>Finance and insurance</v>
      </c>
      <c r="B103" s="27">
        <f t="shared" si="11"/>
        <v>-0.45900000000000585</v>
      </c>
      <c r="C103" s="27">
        <f t="shared" si="12"/>
        <v>3.9000000000001478E-2</v>
      </c>
      <c r="D103" s="27">
        <f t="shared" si="11"/>
        <v>-0.14500000000000579</v>
      </c>
      <c r="E103" s="27">
        <f t="shared" si="11"/>
        <v>-0.39999999999998703</v>
      </c>
      <c r="F103" s="27">
        <f t="shared" si="13"/>
        <v>-0.54499999999999282</v>
      </c>
    </row>
    <row r="104" spans="1:6" x14ac:dyDescent="0.2">
      <c r="A104" t="str">
        <f>$A$19</f>
        <v>Real estate</v>
      </c>
      <c r="B104" s="27">
        <f t="shared" si="11"/>
        <v>-0.21199999999999708</v>
      </c>
      <c r="C104" s="27">
        <f t="shared" si="12"/>
        <v>1.3689999999999953</v>
      </c>
      <c r="D104" s="27">
        <f t="shared" si="11"/>
        <v>-9.0000000000109992E-3</v>
      </c>
      <c r="E104" s="27">
        <f t="shared" si="11"/>
        <v>0.95299999999999763</v>
      </c>
      <c r="F104" s="27">
        <f t="shared" si="13"/>
        <v>0.94399999999998663</v>
      </c>
    </row>
    <row r="105" spans="1:6" x14ac:dyDescent="0.2">
      <c r="A105" t="str">
        <f>$A$20</f>
        <v>Professional services</v>
      </c>
      <c r="B105" s="27">
        <f t="shared" si="11"/>
        <v>2.9489999999998346</v>
      </c>
      <c r="C105" s="27">
        <f t="shared" si="12"/>
        <v>-3.8119999999998697</v>
      </c>
      <c r="D105" s="27">
        <f t="shared" si="11"/>
        <v>2.8679999999999026</v>
      </c>
      <c r="E105" s="27">
        <f t="shared" si="11"/>
        <v>4.1900000000001114</v>
      </c>
      <c r="F105" s="27">
        <f t="shared" si="13"/>
        <v>7.058000000000014</v>
      </c>
    </row>
    <row r="106" spans="1:6" x14ac:dyDescent="0.2">
      <c r="A106" s="10" t="str">
        <f>$A$21</f>
        <v>Support services</v>
      </c>
      <c r="B106" s="27">
        <f t="shared" ref="B106:B111" si="14">C21-B21</f>
        <v>7.026000000000149</v>
      </c>
      <c r="C106" s="27">
        <f t="shared" ref="C106:C111" si="15">D21-C21</f>
        <v>-4.4640000000000732</v>
      </c>
      <c r="D106" s="27">
        <f t="shared" ref="D106:D111" si="16">E21-D21</f>
        <v>1.6470000000000162</v>
      </c>
      <c r="E106" s="27">
        <f t="shared" ref="E106:E111" si="17">F21-E21</f>
        <v>3.2659999999999982</v>
      </c>
      <c r="F106" s="27">
        <f t="shared" si="13"/>
        <v>4.9130000000000145</v>
      </c>
    </row>
    <row r="107" spans="1:6" x14ac:dyDescent="0.2">
      <c r="A107" s="10" t="str">
        <f>$A$22</f>
        <v>Public admin. and defence</v>
      </c>
      <c r="B107" s="27">
        <f t="shared" si="14"/>
        <v>-5.8999999999967301E-2</v>
      </c>
      <c r="C107" s="27">
        <f t="shared" si="15"/>
        <v>0.39099999999995561</v>
      </c>
      <c r="D107" s="27">
        <f t="shared" si="16"/>
        <v>0.61800000000001809</v>
      </c>
      <c r="E107" s="27">
        <f t="shared" si="17"/>
        <v>-0.15099999999997848</v>
      </c>
      <c r="F107" s="27">
        <f t="shared" si="13"/>
        <v>0.46700000000003961</v>
      </c>
    </row>
    <row r="108" spans="1:6" x14ac:dyDescent="0.2">
      <c r="A108" s="10" t="str">
        <f>$A$23</f>
        <v>Education</v>
      </c>
      <c r="B108" s="27">
        <f t="shared" si="14"/>
        <v>1.1679999999999779</v>
      </c>
      <c r="C108" s="27">
        <f t="shared" si="15"/>
        <v>-2.8049999999999358</v>
      </c>
      <c r="D108" s="27">
        <f t="shared" si="16"/>
        <v>-0.48200000000005616</v>
      </c>
      <c r="E108" s="27">
        <f t="shared" si="17"/>
        <v>2.0650000000001327</v>
      </c>
      <c r="F108" s="27">
        <f t="shared" si="13"/>
        <v>1.5830000000000766</v>
      </c>
    </row>
    <row r="109" spans="1:6" x14ac:dyDescent="0.2">
      <c r="A109" s="10" t="str">
        <f>$A$24</f>
        <v>Health and social work</v>
      </c>
      <c r="B109" s="27">
        <f t="shared" si="14"/>
        <v>2.7210000000001529</v>
      </c>
      <c r="C109" s="27">
        <f t="shared" si="15"/>
        <v>-0.37100000000003774</v>
      </c>
      <c r="D109" s="27">
        <f t="shared" si="16"/>
        <v>1.806999999999924</v>
      </c>
      <c r="E109" s="27">
        <f t="shared" si="17"/>
        <v>0.6910000000000025</v>
      </c>
      <c r="F109" s="27">
        <f t="shared" si="13"/>
        <v>2.4979999999999265</v>
      </c>
    </row>
    <row r="110" spans="1:6" x14ac:dyDescent="0.2">
      <c r="A110" s="10" t="str">
        <f>$A$25</f>
        <v>Arts and entertainment</v>
      </c>
      <c r="B110" s="27">
        <f t="shared" si="14"/>
        <v>-1.3480000000000469</v>
      </c>
      <c r="C110" s="27">
        <f t="shared" si="15"/>
        <v>-1.6000000000000014E-2</v>
      </c>
      <c r="D110" s="27">
        <f t="shared" si="16"/>
        <v>0.42899999999998961</v>
      </c>
      <c r="E110" s="27">
        <f t="shared" si="17"/>
        <v>0.74400000000001398</v>
      </c>
      <c r="F110" s="27">
        <f t="shared" si="13"/>
        <v>1.1730000000000036</v>
      </c>
    </row>
    <row r="111" spans="1:6" x14ac:dyDescent="0.2">
      <c r="A111" s="10" t="str">
        <f>$A$26</f>
        <v>Other services</v>
      </c>
      <c r="B111" s="27">
        <f t="shared" si="14"/>
        <v>-0.64699999999993985</v>
      </c>
      <c r="C111" s="27">
        <f t="shared" si="15"/>
        <v>-0.59100000000003128</v>
      </c>
      <c r="D111" s="27">
        <f t="shared" si="16"/>
        <v>-0.71499999999999098</v>
      </c>
      <c r="E111" s="27">
        <f t="shared" si="17"/>
        <v>-0.16200000000002568</v>
      </c>
      <c r="F111" s="27">
        <f t="shared" si="13"/>
        <v>-0.87700000000001666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30.034000000000276</v>
      </c>
      <c r="C113" s="29">
        <f>D28-C28</f>
        <v>-12.621000000000038</v>
      </c>
      <c r="D113" s="29">
        <f>E28-D28</f>
        <v>10.923999999999808</v>
      </c>
      <c r="E113" s="29">
        <f>F28-E28</f>
        <v>18.669000000000437</v>
      </c>
      <c r="F113" s="29">
        <f>F28-D28</f>
        <v>29.593000000000245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Oxfordshire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5.8910000000000018</v>
      </c>
      <c r="C7" s="31">
        <f>'Ind T1'!C7</f>
        <v>7.7709999999999901</v>
      </c>
      <c r="D7" s="31">
        <f>'Ind T1'!D7</f>
        <v>6.714000000000004</v>
      </c>
      <c r="E7" s="31">
        <f>'Ind T1'!E7</f>
        <v>6.9669999999999952</v>
      </c>
      <c r="F7" s="31">
        <f>'Ind T1'!F7</f>
        <v>7.4189999999999907</v>
      </c>
      <c r="H7" s="31">
        <f>C7-B7</f>
        <v>1.8799999999999883</v>
      </c>
      <c r="I7" s="31">
        <f>D7-C7</f>
        <v>-1.0569999999999862</v>
      </c>
      <c r="J7" s="31">
        <f>E7-D7</f>
        <v>0.25299999999999123</v>
      </c>
      <c r="K7" s="31">
        <f>F7-E7</f>
        <v>0.45199999999999552</v>
      </c>
      <c r="L7" s="31">
        <f>F7-D7</f>
        <v>0.70499999999998675</v>
      </c>
    </row>
    <row r="8" spans="1:12" x14ac:dyDescent="0.2">
      <c r="A8" t="str">
        <f>'Ind T2'!A5</f>
        <v>Agriculture</v>
      </c>
      <c r="B8" s="32">
        <f>'Ind T2'!B5</f>
        <v>2.8869999999999987</v>
      </c>
      <c r="C8" s="32">
        <f>'Ind T2'!C5</f>
        <v>3.5559999999999938</v>
      </c>
      <c r="D8" s="32">
        <f>'Ind T2'!D5</f>
        <v>2.683000000000006</v>
      </c>
      <c r="E8" s="32">
        <f>'Ind T2'!E5</f>
        <v>2.7869999999999906</v>
      </c>
      <c r="F8" s="32">
        <f>'Ind T2'!F5</f>
        <v>2.874999999999992</v>
      </c>
      <c r="H8" s="11">
        <f t="shared" ref="H8:H40" si="0">C8-B8</f>
        <v>0.66899999999999515</v>
      </c>
      <c r="I8" s="31">
        <f t="shared" ref="I8:I38" si="1">D8-C8</f>
        <v>-0.87299999999998779</v>
      </c>
      <c r="J8" s="11">
        <f t="shared" ref="J8:J38" si="2">E8-D8</f>
        <v>0.10399999999998455</v>
      </c>
      <c r="K8" s="11">
        <f t="shared" ref="K8:K38" si="3">F8-E8</f>
        <v>8.800000000000141E-2</v>
      </c>
      <c r="L8" s="31">
        <f t="shared" ref="L8:L40" si="4">F8-D8</f>
        <v>0.19199999999998596</v>
      </c>
    </row>
    <row r="9" spans="1:12" x14ac:dyDescent="0.2">
      <c r="A9" t="str">
        <f>'Ind T2'!A6</f>
        <v>Mining and quarrying</v>
      </c>
      <c r="B9" s="32">
        <f>'Ind T2'!B6</f>
        <v>0.17000000000000012</v>
      </c>
      <c r="C9" s="32">
        <f>'Ind T2'!C6</f>
        <v>0.4519999999999989</v>
      </c>
      <c r="D9" s="32">
        <f>'Ind T2'!D6</f>
        <v>0.36799999999999961</v>
      </c>
      <c r="E9" s="32">
        <f>'Ind T2'!E6</f>
        <v>0.32199999999999884</v>
      </c>
      <c r="F9" s="32">
        <f>'Ind T2'!F6</f>
        <v>0.2819999999999997</v>
      </c>
      <c r="H9" s="11">
        <f t="shared" si="0"/>
        <v>0.28199999999999881</v>
      </c>
      <c r="I9" s="31">
        <f t="shared" si="1"/>
        <v>-8.3999999999999297E-2</v>
      </c>
      <c r="J9" s="11">
        <f t="shared" si="2"/>
        <v>-4.6000000000000763E-2</v>
      </c>
      <c r="K9" s="11">
        <f t="shared" si="3"/>
        <v>-3.9999999999999147E-2</v>
      </c>
      <c r="L9" s="31">
        <f t="shared" si="4"/>
        <v>-8.599999999999991E-2</v>
      </c>
    </row>
    <row r="10" spans="1:12" x14ac:dyDescent="0.2">
      <c r="A10" t="str">
        <f>'Ind T2'!A10</f>
        <v>Electricity and gas</v>
      </c>
      <c r="B10" s="32">
        <f>'Ind T2'!B10</f>
        <v>0.76200000000000068</v>
      </c>
      <c r="C10" s="32">
        <f>'Ind T2'!C10</f>
        <v>1.1329999999999971</v>
      </c>
      <c r="D10" s="32">
        <f>'Ind T2'!D10</f>
        <v>1.3010000000000008</v>
      </c>
      <c r="E10" s="32">
        <f>'Ind T2'!E10</f>
        <v>1.2640000000000005</v>
      </c>
      <c r="F10" s="32">
        <f>'Ind T2'!F10</f>
        <v>1.2670000000000017</v>
      </c>
      <c r="H10" s="11">
        <f t="shared" si="0"/>
        <v>0.37099999999999644</v>
      </c>
      <c r="I10" s="31">
        <f t="shared" si="1"/>
        <v>0.1680000000000037</v>
      </c>
      <c r="J10" s="11">
        <f t="shared" si="2"/>
        <v>-3.7000000000000366E-2</v>
      </c>
      <c r="K10" s="11">
        <f t="shared" si="3"/>
        <v>3.0000000000012239E-3</v>
      </c>
      <c r="L10" s="31">
        <f t="shared" si="4"/>
        <v>-3.3999999999999142E-2</v>
      </c>
    </row>
    <row r="11" spans="1:12" x14ac:dyDescent="0.2">
      <c r="A11" t="str">
        <f>'Ind T2'!A11</f>
        <v>Water and sewerage</v>
      </c>
      <c r="B11" s="32">
        <f>'Ind T2'!B11</f>
        <v>2.0720000000000027</v>
      </c>
      <c r="C11" s="32">
        <f>'Ind T2'!C11</f>
        <v>2.63</v>
      </c>
      <c r="D11" s="32">
        <f>'Ind T2'!D11</f>
        <v>2.3619999999999974</v>
      </c>
      <c r="E11" s="32">
        <f>'Ind T2'!E11</f>
        <v>2.5940000000000052</v>
      </c>
      <c r="F11" s="32">
        <f>'Ind T2'!F11</f>
        <v>2.9949999999999974</v>
      </c>
      <c r="H11" s="11">
        <f t="shared" ref="H11" si="5">C11-B11</f>
        <v>0.55799999999999716</v>
      </c>
      <c r="I11" s="31">
        <f t="shared" ref="I11" si="6">D11-C11</f>
        <v>-0.26800000000000246</v>
      </c>
      <c r="J11" s="11">
        <f t="shared" ref="J11" si="7">E11-D11</f>
        <v>0.23200000000000776</v>
      </c>
      <c r="K11" s="11">
        <f t="shared" ref="K11" si="8">F11-E11</f>
        <v>0.40099999999999225</v>
      </c>
      <c r="L11" s="31">
        <f t="shared" si="4"/>
        <v>0.63300000000000001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25.00199999999997</v>
      </c>
      <c r="C13" s="31">
        <f>'Ind T1'!C8</f>
        <v>28.359000000000037</v>
      </c>
      <c r="D13" s="31">
        <f>'Ind T1'!D8</f>
        <v>27.745000000000061</v>
      </c>
      <c r="E13" s="31">
        <f>'Ind T1'!E8</f>
        <v>26.496999999999989</v>
      </c>
      <c r="F13" s="31">
        <f>'Ind T1'!F8</f>
        <v>23.710000000000058</v>
      </c>
      <c r="H13" s="31">
        <f t="shared" si="0"/>
        <v>3.3570000000000668</v>
      </c>
      <c r="I13" s="31">
        <f t="shared" si="1"/>
        <v>-0.6139999999999759</v>
      </c>
      <c r="J13" s="31">
        <f t="shared" si="2"/>
        <v>-1.2480000000000722</v>
      </c>
      <c r="K13" s="31">
        <f t="shared" si="3"/>
        <v>-2.7869999999999315</v>
      </c>
      <c r="L13" s="31">
        <f t="shared" si="4"/>
        <v>-4.0350000000000037</v>
      </c>
    </row>
    <row r="14" spans="1:12" x14ac:dyDescent="0.2">
      <c r="A14" t="str">
        <f>'Ind T2'!A7</f>
        <v>Food drink and tobacco</v>
      </c>
      <c r="B14" s="32">
        <f>'Ind T2'!B7</f>
        <v>2.423999999999995</v>
      </c>
      <c r="C14" s="32">
        <f>'Ind T2'!C7</f>
        <v>3.4199999999999986</v>
      </c>
      <c r="D14" s="32">
        <f>'Ind T2'!D7</f>
        <v>3.4050000000000056</v>
      </c>
      <c r="E14" s="32">
        <f>'Ind T2'!E7</f>
        <v>3.7900000000000005</v>
      </c>
      <c r="F14" s="32">
        <f>'Ind T2'!F7</f>
        <v>4.2599999999999971</v>
      </c>
      <c r="H14" s="11">
        <f t="shared" si="0"/>
        <v>0.99600000000000355</v>
      </c>
      <c r="I14" s="31">
        <f t="shared" si="1"/>
        <v>-1.4999999999993019E-2</v>
      </c>
      <c r="J14" s="11">
        <f t="shared" si="2"/>
        <v>0.3849999999999949</v>
      </c>
      <c r="K14" s="11">
        <f t="shared" si="3"/>
        <v>0.46999999999999664</v>
      </c>
      <c r="L14" s="31">
        <f t="shared" si="4"/>
        <v>0.85499999999999154</v>
      </c>
    </row>
    <row r="15" spans="1:12" x14ac:dyDescent="0.2">
      <c r="A15" t="str">
        <f>'Ind T2'!A8</f>
        <v>Engineering</v>
      </c>
      <c r="B15" s="32">
        <f>'Ind T2'!B8</f>
        <v>4.6690000000000049</v>
      </c>
      <c r="C15" s="32">
        <f>'Ind T2'!C8</f>
        <v>5.7680000000000033</v>
      </c>
      <c r="D15" s="32">
        <f>'Ind T2'!D8</f>
        <v>5.5590000000000055</v>
      </c>
      <c r="E15" s="32">
        <f>'Ind T2'!E8</f>
        <v>5.3180000000000076</v>
      </c>
      <c r="F15" s="32">
        <f>'Ind T2'!F8</f>
        <v>4.2530000000000143</v>
      </c>
      <c r="H15" s="11">
        <f t="shared" si="0"/>
        <v>1.0989999999999984</v>
      </c>
      <c r="I15" s="31">
        <f t="shared" si="1"/>
        <v>-0.20899999999999785</v>
      </c>
      <c r="J15" s="11">
        <f t="shared" si="2"/>
        <v>-0.24099999999999788</v>
      </c>
      <c r="K15" s="11">
        <f t="shared" si="3"/>
        <v>-1.0649999999999933</v>
      </c>
      <c r="L15" s="31">
        <f t="shared" si="4"/>
        <v>-1.3059999999999912</v>
      </c>
    </row>
    <row r="16" spans="1:12" x14ac:dyDescent="0.2">
      <c r="A16" t="str">
        <f>'Ind T2'!A9</f>
        <v>Rest of manufacturing</v>
      </c>
      <c r="B16" s="32">
        <f>'Ind T2'!B9</f>
        <v>17.90899999999997</v>
      </c>
      <c r="C16" s="32">
        <f>'Ind T2'!C9</f>
        <v>19.171000000000035</v>
      </c>
      <c r="D16" s="32">
        <f>'Ind T2'!D9</f>
        <v>18.781000000000049</v>
      </c>
      <c r="E16" s="32">
        <f>'Ind T2'!E9</f>
        <v>17.388999999999982</v>
      </c>
      <c r="F16" s="32">
        <f>'Ind T2'!F9</f>
        <v>15.197000000000045</v>
      </c>
      <c r="H16" s="11">
        <f t="shared" si="0"/>
        <v>1.2620000000000644</v>
      </c>
      <c r="I16" s="31">
        <f t="shared" si="1"/>
        <v>-0.38999999999998636</v>
      </c>
      <c r="J16" s="11">
        <f t="shared" si="2"/>
        <v>-1.392000000000067</v>
      </c>
      <c r="K16" s="11">
        <f t="shared" si="3"/>
        <v>-2.1919999999999362</v>
      </c>
      <c r="L16" s="31">
        <f t="shared" si="4"/>
        <v>-3.5840000000000032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24.68099999999999</v>
      </c>
      <c r="C18" s="31">
        <f>'Ind T1'!C9</f>
        <v>29.485000000000017</v>
      </c>
      <c r="D18" s="31">
        <f>'Ind T1'!D9</f>
        <v>30.342999999999947</v>
      </c>
      <c r="E18" s="31">
        <f>'Ind T1'!E9</f>
        <v>32.316000000000066</v>
      </c>
      <c r="F18" s="31">
        <f>'Ind T1'!F9</f>
        <v>34.800999999999966</v>
      </c>
      <c r="H18" s="31">
        <f t="shared" si="0"/>
        <v>4.8040000000000269</v>
      </c>
      <c r="I18" s="31">
        <f t="shared" si="1"/>
        <v>0.85799999999992949</v>
      </c>
      <c r="J18" s="31">
        <f t="shared" si="2"/>
        <v>1.9730000000001198</v>
      </c>
      <c r="K18" s="31">
        <f t="shared" si="3"/>
        <v>2.4849999999999</v>
      </c>
      <c r="L18" s="31">
        <f t="shared" si="4"/>
        <v>4.4580000000000197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94.535999999999959</v>
      </c>
      <c r="C20" s="31">
        <f>'Ind T1'!C10</f>
        <v>104.26099999999994</v>
      </c>
      <c r="D20" s="31">
        <f>'Ind T1'!D10</f>
        <v>102.08099999999988</v>
      </c>
      <c r="E20" s="31">
        <f>'Ind T1'!E10</f>
        <v>104.82399999999988</v>
      </c>
      <c r="F20" s="31">
        <f>'Ind T1'!F10</f>
        <v>110.64099999999996</v>
      </c>
      <c r="H20" s="31">
        <f t="shared" si="0"/>
        <v>9.7249999999999801</v>
      </c>
      <c r="I20" s="31">
        <f t="shared" si="1"/>
        <v>-2.1800000000000637</v>
      </c>
      <c r="J20" s="31">
        <f t="shared" si="2"/>
        <v>2.7430000000000092</v>
      </c>
      <c r="K20" s="31">
        <f t="shared" si="3"/>
        <v>5.8170000000000783</v>
      </c>
      <c r="L20" s="31">
        <f t="shared" si="4"/>
        <v>8.5600000000000875</v>
      </c>
    </row>
    <row r="21" spans="1:12" x14ac:dyDescent="0.2">
      <c r="A21" s="10" t="str">
        <f>'Ind T2'!A13</f>
        <v>Wholesale and retail trade</v>
      </c>
      <c r="B21" s="32">
        <f>'Ind T2'!B13</f>
        <v>54.341999999999928</v>
      </c>
      <c r="C21" s="32">
        <f>'Ind T2'!C13</f>
        <v>58.845999999999975</v>
      </c>
      <c r="D21" s="32">
        <f>'Ind T2'!D13</f>
        <v>60.471999999999937</v>
      </c>
      <c r="E21" s="32">
        <f>'Ind T2'!E13</f>
        <v>60.892999999999972</v>
      </c>
      <c r="F21" s="32">
        <f>'Ind T2'!F13</f>
        <v>61.669000000000047</v>
      </c>
      <c r="H21" s="11">
        <f t="shared" si="0"/>
        <v>4.5040000000000475</v>
      </c>
      <c r="I21" s="31">
        <f t="shared" si="1"/>
        <v>1.6259999999999621</v>
      </c>
      <c r="J21" s="11">
        <f t="shared" si="2"/>
        <v>0.4210000000000349</v>
      </c>
      <c r="K21" s="11">
        <f t="shared" si="3"/>
        <v>0.77600000000007441</v>
      </c>
      <c r="L21" s="31">
        <f t="shared" si="4"/>
        <v>1.1970000000001093</v>
      </c>
    </row>
    <row r="22" spans="1:12" x14ac:dyDescent="0.2">
      <c r="A22" s="10" t="str">
        <f>'Ind T2'!A14</f>
        <v>Transport and storage</v>
      </c>
      <c r="B22" s="32">
        <f>'Ind T2'!B14</f>
        <v>14.136000000000021</v>
      </c>
      <c r="C22" s="32">
        <f>'Ind T2'!C14</f>
        <v>15.527999999999928</v>
      </c>
      <c r="D22" s="32">
        <f>'Ind T2'!D14</f>
        <v>14.162999999999988</v>
      </c>
      <c r="E22" s="32">
        <f>'Ind T2'!E14</f>
        <v>14.678999999999959</v>
      </c>
      <c r="F22" s="32">
        <f>'Ind T2'!F14</f>
        <v>14.868999999999982</v>
      </c>
      <c r="H22" s="11">
        <f t="shared" si="0"/>
        <v>1.3919999999999071</v>
      </c>
      <c r="I22" s="31">
        <f t="shared" si="1"/>
        <v>-1.3649999999999398</v>
      </c>
      <c r="J22" s="11">
        <f t="shared" si="2"/>
        <v>0.51599999999997159</v>
      </c>
      <c r="K22" s="11">
        <f t="shared" si="3"/>
        <v>0.1900000000000226</v>
      </c>
      <c r="L22" s="31">
        <f t="shared" si="4"/>
        <v>0.70599999999999419</v>
      </c>
    </row>
    <row r="23" spans="1:12" x14ac:dyDescent="0.2">
      <c r="A23" s="10" t="str">
        <f>'Ind T2'!A15</f>
        <v>Accommodation and food</v>
      </c>
      <c r="B23" s="32">
        <f>'Ind T2'!B15</f>
        <v>26.058000000000007</v>
      </c>
      <c r="C23" s="32">
        <f>'Ind T2'!C15</f>
        <v>29.887000000000032</v>
      </c>
      <c r="D23" s="32">
        <f>'Ind T2'!D15</f>
        <v>27.445999999999952</v>
      </c>
      <c r="E23" s="32">
        <f>'Ind T2'!E15</f>
        <v>29.251999999999953</v>
      </c>
      <c r="F23" s="32">
        <f>'Ind T2'!F15</f>
        <v>34.102999999999945</v>
      </c>
      <c r="H23" s="11">
        <f t="shared" si="0"/>
        <v>3.8290000000000255</v>
      </c>
      <c r="I23" s="31">
        <f t="shared" si="1"/>
        <v>-2.4410000000000807</v>
      </c>
      <c r="J23" s="11">
        <f t="shared" si="2"/>
        <v>1.8060000000000009</v>
      </c>
      <c r="K23" s="11">
        <f t="shared" si="3"/>
        <v>4.850999999999992</v>
      </c>
      <c r="L23" s="31">
        <f t="shared" si="4"/>
        <v>6.6569999999999929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133.70799999999997</v>
      </c>
      <c r="C25" s="31">
        <f>'Ind T1'!C11</f>
        <v>140.14600000000002</v>
      </c>
      <c r="D25" s="31">
        <f>'Ind T1'!D11</f>
        <v>133.30300000000003</v>
      </c>
      <c r="E25" s="31">
        <f>'Ind T1'!E11</f>
        <v>138.5629999999999</v>
      </c>
      <c r="F25" s="31">
        <f>'Ind T1'!F11</f>
        <v>148.66000000000008</v>
      </c>
      <c r="H25" s="31">
        <f t="shared" si="0"/>
        <v>6.438000000000045</v>
      </c>
      <c r="I25" s="31">
        <f t="shared" si="1"/>
        <v>-6.8429999999999893</v>
      </c>
      <c r="J25" s="31">
        <f t="shared" si="2"/>
        <v>5.2599999999998772</v>
      </c>
      <c r="K25" s="31">
        <f t="shared" si="3"/>
        <v>10.097000000000179</v>
      </c>
      <c r="L25" s="31">
        <f t="shared" si="4"/>
        <v>15.357000000000056</v>
      </c>
    </row>
    <row r="26" spans="1:12" x14ac:dyDescent="0.2">
      <c r="A26" s="10" t="str">
        <f>'Ind T2'!A16</f>
        <v>Media</v>
      </c>
      <c r="B26" s="11">
        <f>'Ind T2'!B16</f>
        <v>8.6529999999999863</v>
      </c>
      <c r="C26" s="11">
        <f>'Ind T2'!C16</f>
        <v>7.1420000000000083</v>
      </c>
      <c r="D26" s="11">
        <f>'Ind T2'!D16</f>
        <v>7.5</v>
      </c>
      <c r="E26" s="11">
        <f>'Ind T2'!E16</f>
        <v>7.40099999999999</v>
      </c>
      <c r="F26" s="11">
        <f>'Ind T2'!F16</f>
        <v>7.36</v>
      </c>
      <c r="H26" s="11">
        <f t="shared" si="0"/>
        <v>-1.5109999999999779</v>
      </c>
      <c r="I26" s="31">
        <f t="shared" si="1"/>
        <v>0.35799999999999166</v>
      </c>
      <c r="J26" s="11">
        <f t="shared" si="2"/>
        <v>-9.9000000000009969E-2</v>
      </c>
      <c r="K26" s="11">
        <f t="shared" si="3"/>
        <v>-4.0999999999989711E-2</v>
      </c>
      <c r="L26" s="31">
        <f t="shared" si="4"/>
        <v>-0.13999999999999968</v>
      </c>
    </row>
    <row r="27" spans="1:12" x14ac:dyDescent="0.2">
      <c r="A27" s="10" t="str">
        <f>'Ind T2'!A17</f>
        <v>Information technology</v>
      </c>
      <c r="B27" s="11">
        <f>'Ind T2'!B17</f>
        <v>14.014999999999999</v>
      </c>
      <c r="C27" s="11">
        <f>'Ind T2'!C17</f>
        <v>14.655000000000015</v>
      </c>
      <c r="D27" s="11">
        <f>'Ind T2'!D17</f>
        <v>14.929000000000009</v>
      </c>
      <c r="E27" s="11">
        <f>'Ind T2'!E17</f>
        <v>16.213000000000001</v>
      </c>
      <c r="F27" s="11">
        <f>'Ind T2'!F17</f>
        <v>17.760000000000026</v>
      </c>
      <c r="H27" s="11">
        <f t="shared" si="0"/>
        <v>0.64000000000001656</v>
      </c>
      <c r="I27" s="31">
        <f t="shared" si="1"/>
        <v>0.2739999999999938</v>
      </c>
      <c r="J27" s="11">
        <f t="shared" si="2"/>
        <v>1.2839999999999918</v>
      </c>
      <c r="K27" s="11">
        <f t="shared" si="3"/>
        <v>1.5470000000000255</v>
      </c>
      <c r="L27" s="31">
        <f t="shared" si="4"/>
        <v>2.8310000000000173</v>
      </c>
    </row>
    <row r="28" spans="1:12" x14ac:dyDescent="0.2">
      <c r="A28" s="10" t="str">
        <f>'Ind T2'!A18</f>
        <v>Finance and insurance</v>
      </c>
      <c r="B28" s="11">
        <f>'Ind T2'!B18</f>
        <v>5.826000000000005</v>
      </c>
      <c r="C28" s="11">
        <f>'Ind T2'!C18</f>
        <v>5.3669999999999991</v>
      </c>
      <c r="D28" s="11">
        <f>'Ind T2'!D18</f>
        <v>5.4060000000000006</v>
      </c>
      <c r="E28" s="11">
        <f>'Ind T2'!E18</f>
        <v>5.2609999999999948</v>
      </c>
      <c r="F28" s="11">
        <f>'Ind T2'!F18</f>
        <v>4.8610000000000078</v>
      </c>
      <c r="H28" s="11">
        <f t="shared" si="0"/>
        <v>-0.45900000000000585</v>
      </c>
      <c r="I28" s="31">
        <f t="shared" si="1"/>
        <v>3.9000000000001478E-2</v>
      </c>
      <c r="J28" s="11">
        <f t="shared" si="2"/>
        <v>-0.14500000000000579</v>
      </c>
      <c r="K28" s="11">
        <f t="shared" si="3"/>
        <v>-0.39999999999998703</v>
      </c>
      <c r="L28" s="31">
        <f t="shared" si="4"/>
        <v>-0.54499999999999282</v>
      </c>
    </row>
    <row r="29" spans="1:12" x14ac:dyDescent="0.2">
      <c r="A29" s="10" t="str">
        <f>'Ind T2'!A19</f>
        <v>Real estate</v>
      </c>
      <c r="B29" s="11">
        <f>'Ind T2'!B19</f>
        <v>6.9620000000000051</v>
      </c>
      <c r="C29" s="11">
        <f>'Ind T2'!C19</f>
        <v>6.750000000000008</v>
      </c>
      <c r="D29" s="11">
        <f>'Ind T2'!D19</f>
        <v>8.1190000000000033</v>
      </c>
      <c r="E29" s="11">
        <f>'Ind T2'!E19</f>
        <v>8.1099999999999923</v>
      </c>
      <c r="F29" s="11">
        <f>'Ind T2'!F19</f>
        <v>9.06299999999999</v>
      </c>
      <c r="H29" s="11">
        <f t="shared" ref="H29:H31" si="9">C29-B29</f>
        <v>-0.21199999999999708</v>
      </c>
      <c r="I29" s="31">
        <f t="shared" ref="I29:I31" si="10">D29-C29</f>
        <v>1.3689999999999953</v>
      </c>
      <c r="J29" s="11">
        <f t="shared" ref="J29:J31" si="11">E29-D29</f>
        <v>-9.0000000000109992E-3</v>
      </c>
      <c r="K29" s="11">
        <f t="shared" ref="K29:K31" si="12">F29-E29</f>
        <v>0.95299999999999763</v>
      </c>
      <c r="L29" s="31">
        <f t="shared" si="4"/>
        <v>0.94399999999998663</v>
      </c>
    </row>
    <row r="30" spans="1:12" x14ac:dyDescent="0.2">
      <c r="A30" s="10" t="str">
        <f>'Ind T2'!A20</f>
        <v>Professional services</v>
      </c>
      <c r="B30" s="11">
        <f>'Ind T2'!B20</f>
        <v>48.213000000000079</v>
      </c>
      <c r="C30" s="11">
        <f>'Ind T2'!C20</f>
        <v>51.161999999999914</v>
      </c>
      <c r="D30" s="11">
        <f>'Ind T2'!D20</f>
        <v>47.350000000000044</v>
      </c>
      <c r="E30" s="11">
        <f>'Ind T2'!E20</f>
        <v>50.217999999999947</v>
      </c>
      <c r="F30" s="11">
        <f>'Ind T2'!F20</f>
        <v>54.408000000000058</v>
      </c>
      <c r="H30" s="11">
        <f t="shared" si="9"/>
        <v>2.9489999999998346</v>
      </c>
      <c r="I30" s="31">
        <f t="shared" si="10"/>
        <v>-3.8119999999998697</v>
      </c>
      <c r="J30" s="11">
        <f t="shared" si="11"/>
        <v>2.8679999999999026</v>
      </c>
      <c r="K30" s="11">
        <f t="shared" si="12"/>
        <v>4.1900000000001114</v>
      </c>
      <c r="L30" s="31">
        <f t="shared" si="4"/>
        <v>7.058000000000014</v>
      </c>
    </row>
    <row r="31" spans="1:12" x14ac:dyDescent="0.2">
      <c r="A31" s="10" t="str">
        <f>'Ind T2'!A21</f>
        <v>Support services</v>
      </c>
      <c r="B31" s="11">
        <f>'Ind T2'!B21</f>
        <v>25.448999999999916</v>
      </c>
      <c r="C31" s="11">
        <f>'Ind T2'!C21</f>
        <v>32.475000000000065</v>
      </c>
      <c r="D31" s="11">
        <f>'Ind T2'!D21</f>
        <v>28.010999999999992</v>
      </c>
      <c r="E31" s="11">
        <f>'Ind T2'!E21</f>
        <v>29.658000000000008</v>
      </c>
      <c r="F31" s="11">
        <f>'Ind T2'!F21</f>
        <v>32.924000000000007</v>
      </c>
      <c r="H31" s="11">
        <f t="shared" si="9"/>
        <v>7.026000000000149</v>
      </c>
      <c r="I31" s="31">
        <f t="shared" si="10"/>
        <v>-4.4640000000000732</v>
      </c>
      <c r="J31" s="11">
        <f t="shared" si="11"/>
        <v>1.6470000000000162</v>
      </c>
      <c r="K31" s="11">
        <f t="shared" si="12"/>
        <v>3.2659999999999982</v>
      </c>
      <c r="L31" s="31">
        <f t="shared" si="4"/>
        <v>4.9130000000000145</v>
      </c>
    </row>
    <row r="32" spans="1:12" x14ac:dyDescent="0.2">
      <c r="A32" s="10" t="str">
        <f>'Ind T2'!A25</f>
        <v>Arts and entertainment</v>
      </c>
      <c r="B32" s="11">
        <f>'Ind T2'!B25</f>
        <v>11.078000000000033</v>
      </c>
      <c r="C32" s="11">
        <f>'Ind T2'!C25</f>
        <v>9.7299999999999862</v>
      </c>
      <c r="D32" s="11">
        <f>'Ind T2'!D25</f>
        <v>9.7139999999999862</v>
      </c>
      <c r="E32" s="11">
        <f>'Ind T2'!E25</f>
        <v>10.142999999999976</v>
      </c>
      <c r="F32" s="11">
        <f>'Ind T2'!F25</f>
        <v>10.88699999999999</v>
      </c>
      <c r="H32" s="11">
        <f t="shared" ref="H32" si="13">C32-B32</f>
        <v>-1.3480000000000469</v>
      </c>
      <c r="I32" s="31">
        <f t="shared" ref="I32:I33" si="14">D32-C32</f>
        <v>-1.6000000000000014E-2</v>
      </c>
      <c r="J32" s="11">
        <f t="shared" ref="J32:J33" si="15">E32-D32</f>
        <v>0.42899999999998961</v>
      </c>
      <c r="K32" s="11">
        <f t="shared" ref="K32:K33" si="16">F32-E32</f>
        <v>0.74400000000001398</v>
      </c>
      <c r="L32" s="31">
        <f t="shared" si="4"/>
        <v>1.1730000000000036</v>
      </c>
    </row>
    <row r="33" spans="1:12" x14ac:dyDescent="0.2">
      <c r="A33" s="10" t="str">
        <f>'Ind T2'!A26</f>
        <v>Other services</v>
      </c>
      <c r="B33" s="11">
        <f>'Ind T2'!B26</f>
        <v>13.51199999999997</v>
      </c>
      <c r="C33" s="11">
        <f>'Ind T2'!C26</f>
        <v>12.86500000000003</v>
      </c>
      <c r="D33" s="11">
        <f>'Ind T2'!D26</f>
        <v>12.273999999999999</v>
      </c>
      <c r="E33" s="11">
        <f>'Ind T2'!E26</f>
        <v>11.559000000000008</v>
      </c>
      <c r="F33" s="11">
        <f>'Ind T2'!F26</f>
        <v>11.396999999999982</v>
      </c>
      <c r="H33" s="11">
        <f>C33-B33</f>
        <v>-0.64699999999993985</v>
      </c>
      <c r="I33" s="31">
        <f t="shared" si="14"/>
        <v>-0.59100000000003128</v>
      </c>
      <c r="J33" s="11">
        <f t="shared" si="15"/>
        <v>-0.71499999999999098</v>
      </c>
      <c r="K33" s="11">
        <f t="shared" si="16"/>
        <v>-0.16200000000002568</v>
      </c>
      <c r="L33" s="31">
        <f t="shared" si="4"/>
        <v>-0.87700000000001666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122.52699999999987</v>
      </c>
      <c r="C35" s="31">
        <f>'Ind T1'!C12</f>
        <v>126.35700000000003</v>
      </c>
      <c r="D35" s="31">
        <f>'Ind T1'!D12</f>
        <v>123.57200000000003</v>
      </c>
      <c r="E35" s="31">
        <f>'Ind T1'!E12</f>
        <v>125.5149999999999</v>
      </c>
      <c r="F35" s="31">
        <f>'Ind T1'!F12</f>
        <v>128.12000000000006</v>
      </c>
      <c r="H35" s="31">
        <f t="shared" si="0"/>
        <v>3.8300000000001546</v>
      </c>
      <c r="I35" s="31">
        <f t="shared" si="1"/>
        <v>-2.7849999999999966</v>
      </c>
      <c r="J35" s="31">
        <f t="shared" si="2"/>
        <v>1.9429999999998699</v>
      </c>
      <c r="K35" s="31">
        <f t="shared" si="3"/>
        <v>2.6050000000001603</v>
      </c>
      <c r="L35" s="31">
        <f t="shared" si="4"/>
        <v>4.5480000000000302</v>
      </c>
    </row>
    <row r="36" spans="1:12" x14ac:dyDescent="0.2">
      <c r="A36" s="10" t="str">
        <f>'Ind T2'!A22</f>
        <v>Public admin. and defence</v>
      </c>
      <c r="B36" s="32">
        <f>'Ind T2'!B22</f>
        <v>14.679999999999994</v>
      </c>
      <c r="C36" s="32">
        <f>'Ind T2'!C22</f>
        <v>14.621000000000027</v>
      </c>
      <c r="D36" s="32">
        <f>'Ind T2'!D22</f>
        <v>15.011999999999983</v>
      </c>
      <c r="E36" s="32">
        <f>'Ind T2'!E22</f>
        <v>15.63</v>
      </c>
      <c r="F36" s="32">
        <f>'Ind T2'!F22</f>
        <v>15.479000000000022</v>
      </c>
      <c r="H36" s="11">
        <f t="shared" si="0"/>
        <v>-5.8999999999967301E-2</v>
      </c>
      <c r="I36" s="31">
        <f t="shared" si="1"/>
        <v>0.39099999999995561</v>
      </c>
      <c r="J36" s="11">
        <f t="shared" si="2"/>
        <v>0.61800000000001809</v>
      </c>
      <c r="K36" s="11">
        <f t="shared" si="3"/>
        <v>-0.15099999999997848</v>
      </c>
      <c r="L36" s="31">
        <f t="shared" si="4"/>
        <v>0.46700000000003961</v>
      </c>
    </row>
    <row r="37" spans="1:12" x14ac:dyDescent="0.2">
      <c r="A37" s="10" t="str">
        <f>'Ind T2'!A23</f>
        <v>Education</v>
      </c>
      <c r="B37" s="32">
        <f>'Ind T2'!B23</f>
        <v>61.744999999999905</v>
      </c>
      <c r="C37" s="32">
        <f>'Ind T2'!C23</f>
        <v>62.912999999999883</v>
      </c>
      <c r="D37" s="32">
        <f>'Ind T2'!D23</f>
        <v>60.107999999999947</v>
      </c>
      <c r="E37" s="32">
        <f>'Ind T2'!E23</f>
        <v>59.625999999999891</v>
      </c>
      <c r="F37" s="32">
        <f>'Ind T2'!F23</f>
        <v>61.691000000000024</v>
      </c>
      <c r="H37" s="11">
        <f t="shared" si="0"/>
        <v>1.1679999999999779</v>
      </c>
      <c r="I37" s="31">
        <f t="shared" si="1"/>
        <v>-2.8049999999999358</v>
      </c>
      <c r="J37" s="11">
        <f t="shared" si="2"/>
        <v>-0.48200000000005616</v>
      </c>
      <c r="K37" s="11">
        <f t="shared" si="3"/>
        <v>2.0650000000001327</v>
      </c>
      <c r="L37" s="31">
        <f t="shared" si="4"/>
        <v>1.5830000000000766</v>
      </c>
    </row>
    <row r="38" spans="1:12" x14ac:dyDescent="0.2">
      <c r="A38" s="10" t="str">
        <f>'Ind T2'!A24</f>
        <v>Health and social work</v>
      </c>
      <c r="B38" s="32">
        <f>'Ind T2'!B24</f>
        <v>46.101999999999975</v>
      </c>
      <c r="C38" s="32">
        <f>'Ind T2'!C24</f>
        <v>48.823000000000128</v>
      </c>
      <c r="D38" s="32">
        <f>'Ind T2'!D24</f>
        <v>48.452000000000091</v>
      </c>
      <c r="E38" s="32">
        <f>'Ind T2'!E24</f>
        <v>50.259000000000015</v>
      </c>
      <c r="F38" s="32">
        <f>'Ind T2'!F24</f>
        <v>50.950000000000017</v>
      </c>
      <c r="H38" s="11">
        <f t="shared" si="0"/>
        <v>2.7210000000001529</v>
      </c>
      <c r="I38" s="31">
        <f t="shared" si="1"/>
        <v>-0.37100000000003774</v>
      </c>
      <c r="J38" s="11">
        <f t="shared" si="2"/>
        <v>1.806999999999924</v>
      </c>
      <c r="K38" s="11">
        <f t="shared" si="3"/>
        <v>0.6910000000000025</v>
      </c>
      <c r="L38" s="31">
        <f t="shared" si="4"/>
        <v>2.4979999999999265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406.34499999999974</v>
      </c>
      <c r="C40" s="33">
        <f>'Ind T1'!C14</f>
        <v>436.37900000000002</v>
      </c>
      <c r="D40" s="33">
        <f>'Ind T1'!D14</f>
        <v>423.75799999999992</v>
      </c>
      <c r="E40" s="33">
        <f>'Ind T1'!E14</f>
        <v>434.68199999999968</v>
      </c>
      <c r="F40" s="33">
        <f>'Ind T1'!F14</f>
        <v>453.35100000000011</v>
      </c>
      <c r="G40" s="24"/>
      <c r="H40" s="34">
        <f t="shared" si="0"/>
        <v>30.034000000000276</v>
      </c>
      <c r="I40" s="34">
        <f>D40-C40</f>
        <v>-12.621000000000095</v>
      </c>
      <c r="J40" s="34">
        <f>E40-D40</f>
        <v>10.923999999999751</v>
      </c>
      <c r="K40" s="34">
        <f>F40-E40</f>
        <v>18.669000000000437</v>
      </c>
      <c r="L40" s="205">
        <f t="shared" si="4"/>
        <v>29.593000000000188</v>
      </c>
    </row>
    <row r="44" spans="1:12" ht="15.75" x14ac:dyDescent="0.25">
      <c r="A44" s="19" t="str">
        <f>CONCATENATE(A1," (Continued)")</f>
        <v>Industry Table 4  Employment by Industry Group in Sector (SIC 2007), 2015-2035, Oxfordshire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7.1696892808698065</v>
      </c>
      <c r="C50" s="44">
        <f t="shared" ref="B50:E54" si="17">IF(AND(D$5-C$5 &lt;&gt; 0,C7&lt;&gt;0,D7&lt;&gt;0),(EXP(LN(D7/C7)/(D$5-C$5))-1)*100,0)</f>
        <v>-13.601853043366196</v>
      </c>
      <c r="D50" s="44">
        <f t="shared" si="17"/>
        <v>0.74253960365673333</v>
      </c>
      <c r="E50" s="44">
        <f t="shared" si="17"/>
        <v>0.63057541996422994</v>
      </c>
      <c r="F50" s="44">
        <f>IF(AND(F$5-D$5 &lt;&gt; 0,D7&lt;&gt;0,F7&lt;&gt;0),(EXP(LN(F7/D7)/(F$5-D$5))-1)*100,0)</f>
        <v>0.66788298149458303</v>
      </c>
      <c r="H50" s="44">
        <f>(B7/B$40)*100</f>
        <v>1.4497532884617765</v>
      </c>
      <c r="I50" s="44">
        <f>(C7/C$40)*100</f>
        <v>1.7807914679670629</v>
      </c>
      <c r="J50" s="44">
        <f>(D7/D$40)*100</f>
        <v>1.5843948668815704</v>
      </c>
      <c r="K50" s="44">
        <f>(E7/E$40)*100</f>
        <v>1.6027808834964412</v>
      </c>
      <c r="L50" s="44">
        <f>(F7/F$40)*100</f>
        <v>1.6364803430454524</v>
      </c>
    </row>
    <row r="51" spans="1:12" x14ac:dyDescent="0.2">
      <c r="A51" t="str">
        <f>A8</f>
        <v>Agriculture</v>
      </c>
      <c r="B51" s="40">
        <f t="shared" si="17"/>
        <v>5.3485935848449184</v>
      </c>
      <c r="C51" s="44">
        <f t="shared" si="17"/>
        <v>-24.550056242969333</v>
      </c>
      <c r="D51" s="40">
        <f t="shared" si="17"/>
        <v>0.76350347753737502</v>
      </c>
      <c r="E51" s="40">
        <f t="shared" si="17"/>
        <v>0.31135295706585797</v>
      </c>
      <c r="F51" s="44">
        <f t="shared" ref="F51:F83" si="18">IF(AND(F$5-D$5 &lt;&gt; 0,D8&lt;&gt;0,F8&lt;&gt;0),(EXP(LN(F8/D8)/(F$5-D$5))-1)*100,0)</f>
        <v>0.46184391199257657</v>
      </c>
      <c r="H51" s="40">
        <f t="shared" ref="H51:L54" si="19">(B8/B$7)*100</f>
        <v>49.006959769139328</v>
      </c>
      <c r="I51" s="40">
        <f t="shared" si="19"/>
        <v>45.759876463775555</v>
      </c>
      <c r="J51" s="40">
        <f t="shared" si="19"/>
        <v>39.961274947870187</v>
      </c>
      <c r="K51" s="40">
        <f t="shared" si="19"/>
        <v>40.002870676044097</v>
      </c>
      <c r="L51" s="40">
        <f t="shared" si="19"/>
        <v>38.751853349507961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27.694554815073769</v>
      </c>
      <c r="C52" s="44">
        <f t="shared" si="17"/>
        <v>-18.584070796460061</v>
      </c>
      <c r="D52" s="40">
        <f t="shared" si="17"/>
        <v>-2.635281938483236</v>
      </c>
      <c r="E52" s="40">
        <f t="shared" si="17"/>
        <v>-1.3176862361077513</v>
      </c>
      <c r="F52" s="44">
        <f t="shared" si="18"/>
        <v>-1.7588541441724059</v>
      </c>
      <c r="H52" s="40">
        <f t="shared" si="19"/>
        <v>2.885757935834325</v>
      </c>
      <c r="I52" s="40">
        <f t="shared" si="19"/>
        <v>5.8164972333033003</v>
      </c>
      <c r="J52" s="40">
        <f t="shared" si="19"/>
        <v>5.4810843014596271</v>
      </c>
      <c r="K52" s="40">
        <f t="shared" si="19"/>
        <v>4.6217884311755286</v>
      </c>
      <c r="L52" s="40">
        <f t="shared" si="19"/>
        <v>3.8010513546300051</v>
      </c>
    </row>
    <row r="53" spans="1:12" x14ac:dyDescent="0.2">
      <c r="A53" t="str">
        <f>A10</f>
        <v>Electricity and gas</v>
      </c>
      <c r="B53" s="40">
        <f t="shared" si="17"/>
        <v>10.425337331315054</v>
      </c>
      <c r="C53" s="44">
        <f t="shared" si="17"/>
        <v>14.827890556046253</v>
      </c>
      <c r="D53" s="40">
        <f t="shared" si="17"/>
        <v>-0.57537640909441912</v>
      </c>
      <c r="E53" s="40">
        <f t="shared" si="17"/>
        <v>2.3708866250915506E-2</v>
      </c>
      <c r="F53" s="44">
        <f t="shared" si="18"/>
        <v>-0.17638624423939042</v>
      </c>
      <c r="H53" s="40">
        <f t="shared" si="19"/>
        <v>12.934985571210328</v>
      </c>
      <c r="I53" s="40">
        <f t="shared" si="19"/>
        <v>14.579848153390792</v>
      </c>
      <c r="J53" s="40">
        <f t="shared" si="19"/>
        <v>19.377420315758119</v>
      </c>
      <c r="K53" s="40">
        <f t="shared" si="19"/>
        <v>18.142672599397176</v>
      </c>
      <c r="L53" s="40">
        <f t="shared" si="19"/>
        <v>17.077773284809318</v>
      </c>
    </row>
    <row r="54" spans="1:12" x14ac:dyDescent="0.2">
      <c r="A54" t="str">
        <f>A11</f>
        <v>Water and sewerage</v>
      </c>
      <c r="B54" s="40">
        <f t="shared" si="17"/>
        <v>6.143034483705212</v>
      </c>
      <c r="C54" s="44">
        <f t="shared" si="17"/>
        <v>-10.190114068441158</v>
      </c>
      <c r="D54" s="40">
        <f t="shared" si="17"/>
        <v>1.8915140585131773</v>
      </c>
      <c r="E54" s="40">
        <f t="shared" si="17"/>
        <v>1.447812181660546</v>
      </c>
      <c r="F54" s="44">
        <f t="shared" si="18"/>
        <v>1.5954977055671504</v>
      </c>
      <c r="H54" s="40">
        <f t="shared" si="19"/>
        <v>35.172296723816025</v>
      </c>
      <c r="I54" s="40">
        <f t="shared" si="19"/>
        <v>33.843778149530344</v>
      </c>
      <c r="J54" s="40">
        <f t="shared" si="19"/>
        <v>35.180220434912066</v>
      </c>
      <c r="K54" s="40">
        <f t="shared" si="19"/>
        <v>37.232668293383192</v>
      </c>
      <c r="L54" s="40">
        <f t="shared" si="19"/>
        <v>40.369322011052716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3.1998439154200309</v>
      </c>
      <c r="C56" s="44">
        <f t="shared" si="20"/>
        <v>-2.1650974999117611</v>
      </c>
      <c r="D56" s="44">
        <f t="shared" si="20"/>
        <v>-0.91625902341579968</v>
      </c>
      <c r="E56" s="44">
        <f t="shared" si="20"/>
        <v>-1.1051935512900068</v>
      </c>
      <c r="F56" s="44">
        <f t="shared" si="18"/>
        <v>-1.0422554385718374</v>
      </c>
      <c r="H56" s="44">
        <f>(B13/B$40)*100</f>
        <v>6.1528996296250682</v>
      </c>
      <c r="I56" s="44">
        <f>(C13/C$40)*100</f>
        <v>6.4987086912981686</v>
      </c>
      <c r="J56" s="44">
        <f>(D13/D$40)*100</f>
        <v>6.5473690172221097</v>
      </c>
      <c r="K56" s="44">
        <f>(E13/E$40)*100</f>
        <v>6.0957205497352112</v>
      </c>
      <c r="L56" s="44">
        <f>(F13/F$40)*100</f>
        <v>5.229943244858851</v>
      </c>
    </row>
    <row r="57" spans="1:12" x14ac:dyDescent="0.2">
      <c r="A57" t="str">
        <f>A14</f>
        <v>Food drink and tobacco</v>
      </c>
      <c r="B57" s="40">
        <f t="shared" si="20"/>
        <v>8.9866673333425915</v>
      </c>
      <c r="C57" s="44">
        <f t="shared" si="20"/>
        <v>-0.4385964912278717</v>
      </c>
      <c r="D57" s="40">
        <f t="shared" si="20"/>
        <v>2.1655362169915371</v>
      </c>
      <c r="E57" s="40">
        <f t="shared" si="20"/>
        <v>1.175891289391684</v>
      </c>
      <c r="F57" s="44">
        <f t="shared" si="18"/>
        <v>1.5047031674453759</v>
      </c>
      <c r="H57" s="40">
        <f t="shared" ref="H57:L59" si="21">(B14/B$13)*100</f>
        <v>9.6952243820494282</v>
      </c>
      <c r="I57" s="40">
        <f t="shared" si="21"/>
        <v>12.059663598857483</v>
      </c>
      <c r="J57" s="40">
        <f t="shared" si="21"/>
        <v>12.272481528203274</v>
      </c>
      <c r="K57" s="40">
        <f t="shared" si="21"/>
        <v>14.303506057289511</v>
      </c>
      <c r="L57" s="40">
        <f t="shared" si="21"/>
        <v>17.967102488401462</v>
      </c>
    </row>
    <row r="58" spans="1:12" x14ac:dyDescent="0.2">
      <c r="A58" t="str">
        <f>A15</f>
        <v>Engineering</v>
      </c>
      <c r="B58" s="40">
        <f t="shared" si="20"/>
        <v>5.426634875464309</v>
      </c>
      <c r="C58" s="44">
        <f t="shared" si="20"/>
        <v>-3.6234396671289471</v>
      </c>
      <c r="D58" s="40">
        <f t="shared" si="20"/>
        <v>-0.88250175355008009</v>
      </c>
      <c r="E58" s="40">
        <f t="shared" si="20"/>
        <v>-2.2099417162649959</v>
      </c>
      <c r="F58" s="44">
        <f t="shared" si="18"/>
        <v>-1.7694488965903865</v>
      </c>
      <c r="H58" s="40">
        <f t="shared" si="21"/>
        <v>18.674506039516881</v>
      </c>
      <c r="I58" s="40">
        <f t="shared" si="21"/>
        <v>20.339222116435685</v>
      </c>
      <c r="J58" s="40">
        <f t="shared" si="21"/>
        <v>20.036042530185593</v>
      </c>
      <c r="K58" s="40">
        <f t="shared" si="21"/>
        <v>20.070196626033173</v>
      </c>
      <c r="L58" s="40">
        <f t="shared" si="21"/>
        <v>17.937579080556741</v>
      </c>
    </row>
    <row r="59" spans="1:12" x14ac:dyDescent="0.2">
      <c r="A59" t="str">
        <f>A16</f>
        <v>Rest of manufacturing</v>
      </c>
      <c r="B59" s="40">
        <f t="shared" si="20"/>
        <v>1.7169566464486419</v>
      </c>
      <c r="C59" s="44">
        <f t="shared" si="20"/>
        <v>-2.0343226748734344</v>
      </c>
      <c r="D59" s="40">
        <f t="shared" si="20"/>
        <v>-1.5283581853085093</v>
      </c>
      <c r="E59" s="40">
        <f t="shared" si="20"/>
        <v>-1.3383610526181311</v>
      </c>
      <c r="F59" s="44">
        <f t="shared" si="18"/>
        <v>-1.4017341277292705</v>
      </c>
      <c r="H59" s="40">
        <f t="shared" si="21"/>
        <v>71.630269578433698</v>
      </c>
      <c r="I59" s="40">
        <f t="shared" si="21"/>
        <v>67.601114284706824</v>
      </c>
      <c r="J59" s="40">
        <f t="shared" si="21"/>
        <v>67.691475941611117</v>
      </c>
      <c r="K59" s="40">
        <f t="shared" si="21"/>
        <v>65.626297316677324</v>
      </c>
      <c r="L59" s="40">
        <f t="shared" si="21"/>
        <v>64.09531843104179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4.5465233273123129</v>
      </c>
      <c r="C61" s="44">
        <f>IF(AND(D$5-C$5 &lt;&gt; 0,C18&lt;&gt;0,D18&lt;&gt;0),(EXP(LN(D18/C18)/(D$5-C$5))-1)*100,0)</f>
        <v>2.9099542140068824</v>
      </c>
      <c r="D61" s="44">
        <f>IF(AND(E$5-D$5 &lt;&gt; 0,D18&lt;&gt;0,E18&lt;&gt;0),(EXP(LN(E18/D18)/(E$5-D$5))-1)*100,0)</f>
        <v>1.2679028909098111</v>
      </c>
      <c r="E61" s="44">
        <f>IF(AND(F$5-E$5 &lt;&gt; 0,E18&lt;&gt;0,F18&lt;&gt;0),(EXP(LN(F18/E18)/(F$5-E$5))-1)*100,0)</f>
        <v>0.74358756727703756</v>
      </c>
      <c r="F61" s="44">
        <f t="shared" si="18"/>
        <v>0.91805701824925201</v>
      </c>
      <c r="H61" s="44">
        <f>(B18/B$40)*100</f>
        <v>6.0739027181336072</v>
      </c>
      <c r="I61" s="44">
        <f>(C18/C$40)*100</f>
        <v>6.7567412730676804</v>
      </c>
      <c r="J61" s="44">
        <f>(D18/D$40)*100</f>
        <v>7.1604547878742002</v>
      </c>
      <c r="K61" s="44">
        <f>(E18/E$40)*100</f>
        <v>7.4344003202341229</v>
      </c>
      <c r="L61" s="44">
        <f>(F18/F$40)*100</f>
        <v>7.676392022957919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2.4781238635950276</v>
      </c>
      <c r="C63" s="44">
        <f t="shared" si="22"/>
        <v>-2.0909064750962103</v>
      </c>
      <c r="D63" s="44">
        <f t="shared" si="22"/>
        <v>0.53173145052667348</v>
      </c>
      <c r="E63" s="44">
        <f t="shared" si="22"/>
        <v>0.54154078300792108</v>
      </c>
      <c r="F63" s="44">
        <f t="shared" si="18"/>
        <v>0.53827089916984594</v>
      </c>
      <c r="H63" s="44">
        <f>(B20/B$40)*100</f>
        <v>23.264959578683143</v>
      </c>
      <c r="I63" s="44">
        <f>(C20/C$40)*100</f>
        <v>23.892304625107975</v>
      </c>
      <c r="J63" s="44">
        <f>(D20/D$40)*100</f>
        <v>24.089456718221225</v>
      </c>
      <c r="K63" s="44">
        <f>(E20/E$40)*100</f>
        <v>24.115100234194184</v>
      </c>
      <c r="L63" s="44">
        <f>(F20/F$40)*100</f>
        <v>24.405151858052577</v>
      </c>
    </row>
    <row r="64" spans="1:12" x14ac:dyDescent="0.2">
      <c r="A64" t="str">
        <f>A21</f>
        <v>Wholesale and retail trade</v>
      </c>
      <c r="B64" s="40">
        <f t="shared" si="22"/>
        <v>2.0106071279983428</v>
      </c>
      <c r="C64" s="44">
        <f t="shared" si="22"/>
        <v>2.763144478809032</v>
      </c>
      <c r="D64" s="40">
        <f t="shared" si="22"/>
        <v>0.13885186187267973</v>
      </c>
      <c r="E64" s="40">
        <f t="shared" si="22"/>
        <v>0.12671169102715929</v>
      </c>
      <c r="F64" s="44">
        <f t="shared" si="18"/>
        <v>0.13075825110087091</v>
      </c>
      <c r="H64" s="40">
        <f t="shared" ref="H64:L66" si="23">(B21/B$20)*100</f>
        <v>57.482863670982432</v>
      </c>
      <c r="I64" s="40">
        <f t="shared" si="23"/>
        <v>56.441046987847812</v>
      </c>
      <c r="J64" s="40">
        <f t="shared" si="23"/>
        <v>59.23923159059963</v>
      </c>
      <c r="K64" s="40">
        <f t="shared" si="23"/>
        <v>58.090704418835415</v>
      </c>
      <c r="L64" s="40">
        <f t="shared" si="23"/>
        <v>55.737927169855716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2.3757853756080527</v>
      </c>
      <c r="C65" s="44">
        <f t="shared" si="22"/>
        <v>-8.7905718701696713</v>
      </c>
      <c r="D65" s="40">
        <f t="shared" si="22"/>
        <v>0.71826666406011874</v>
      </c>
      <c r="E65" s="40">
        <f t="shared" si="22"/>
        <v>0.12868881047842784</v>
      </c>
      <c r="F65" s="44">
        <f t="shared" si="18"/>
        <v>0.32483029043701706</v>
      </c>
      <c r="H65" s="40">
        <f t="shared" si="23"/>
        <v>14.953033764914981</v>
      </c>
      <c r="I65" s="40">
        <f t="shared" si="23"/>
        <v>14.893392543712352</v>
      </c>
      <c r="J65" s="40">
        <f t="shared" si="23"/>
        <v>13.874276309989131</v>
      </c>
      <c r="K65" s="40">
        <f t="shared" si="23"/>
        <v>14.003472487216644</v>
      </c>
      <c r="L65" s="40">
        <f t="shared" si="23"/>
        <v>13.438960240778721</v>
      </c>
    </row>
    <row r="66" spans="1:12" x14ac:dyDescent="0.2">
      <c r="A66" t="str">
        <f>A23</f>
        <v>Accommodation and food</v>
      </c>
      <c r="B66" s="40">
        <f t="shared" si="22"/>
        <v>3.4868841103226744</v>
      </c>
      <c r="C66" s="44">
        <f t="shared" si="22"/>
        <v>-8.1674306554691984</v>
      </c>
      <c r="D66" s="40">
        <f t="shared" si="22"/>
        <v>1.2827072003944284</v>
      </c>
      <c r="E66" s="40">
        <f t="shared" si="22"/>
        <v>1.5462060528706578</v>
      </c>
      <c r="F66" s="44">
        <f t="shared" si="18"/>
        <v>1.458297020740229</v>
      </c>
      <c r="H66" s="40">
        <f t="shared" si="23"/>
        <v>27.564102564102583</v>
      </c>
      <c r="I66" s="40">
        <f t="shared" si="23"/>
        <v>28.665560468439828</v>
      </c>
      <c r="J66" s="40">
        <f t="shared" si="23"/>
        <v>26.886492099411235</v>
      </c>
      <c r="K66" s="40">
        <f t="shared" si="23"/>
        <v>27.905823093947934</v>
      </c>
      <c r="L66" s="40">
        <f t="shared" si="23"/>
        <v>30.823112589365564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1.1825985148880891</v>
      </c>
      <c r="C68" s="44">
        <f t="shared" si="24"/>
        <v>-4.8827651163786285</v>
      </c>
      <c r="D68" s="44">
        <f t="shared" si="24"/>
        <v>0.77701044535600783</v>
      </c>
      <c r="E68" s="44">
        <f t="shared" si="24"/>
        <v>0.70584667157846948</v>
      </c>
      <c r="F68" s="44">
        <f t="shared" si="18"/>
        <v>0.72956234415555432</v>
      </c>
      <c r="H68" s="44">
        <f>(B25/B$40)*100</f>
        <v>32.905043743616893</v>
      </c>
      <c r="I68" s="44">
        <f>(C25/C$40)*100</f>
        <v>32.115660927771508</v>
      </c>
      <c r="J68" s="44">
        <f>(D25/D$40)*100</f>
        <v>31.457341218336893</v>
      </c>
      <c r="K68" s="44">
        <f>(E25/E$40)*100</f>
        <v>31.876866306863409</v>
      </c>
      <c r="L68" s="44">
        <f>(F25/F$40)*100</f>
        <v>32.791369159878336</v>
      </c>
    </row>
    <row r="69" spans="1:12" x14ac:dyDescent="0.2">
      <c r="A69" t="str">
        <f>A26</f>
        <v>Media</v>
      </c>
      <c r="B69" s="40">
        <f t="shared" si="24"/>
        <v>-4.6845537427927191</v>
      </c>
      <c r="C69" s="44">
        <f t="shared" si="24"/>
        <v>5.0126015121813472</v>
      </c>
      <c r="D69" s="40">
        <f t="shared" si="24"/>
        <v>-0.26540506288887933</v>
      </c>
      <c r="E69" s="40">
        <f t="shared" si="24"/>
        <v>-5.5536507514997169E-2</v>
      </c>
      <c r="F69" s="44">
        <f t="shared" si="18"/>
        <v>-0.12554171571483863</v>
      </c>
      <c r="H69" s="40">
        <f t="shared" ref="H69:L71" si="25">(B26/B$25)*100</f>
        <v>6.4715649026236193</v>
      </c>
      <c r="I69" s="40">
        <f t="shared" si="25"/>
        <v>5.096114052488125</v>
      </c>
      <c r="J69" s="40">
        <f t="shared" si="25"/>
        <v>5.6262799786951518</v>
      </c>
      <c r="K69" s="40">
        <f t="shared" si="25"/>
        <v>5.3412527153713443</v>
      </c>
      <c r="L69" s="40">
        <f t="shared" si="25"/>
        <v>4.9508946589533132</v>
      </c>
    </row>
    <row r="70" spans="1:12" x14ac:dyDescent="0.2">
      <c r="A70" t="str">
        <f>A27</f>
        <v>Information technology</v>
      </c>
      <c r="B70" s="40">
        <f t="shared" si="24"/>
        <v>1.1225890060832189</v>
      </c>
      <c r="C70" s="44">
        <f t="shared" si="24"/>
        <v>1.8696690549300232</v>
      </c>
      <c r="D70" s="40">
        <f t="shared" si="24"/>
        <v>1.6638454505332856</v>
      </c>
      <c r="E70" s="40">
        <f t="shared" si="24"/>
        <v>0.91551895022474739</v>
      </c>
      <c r="F70" s="44">
        <f t="shared" si="18"/>
        <v>1.1643470754179264</v>
      </c>
      <c r="H70" s="40">
        <f t="shared" si="25"/>
        <v>10.481796152810603</v>
      </c>
      <c r="I70" s="40">
        <f t="shared" si="25"/>
        <v>10.456952035734172</v>
      </c>
      <c r="J70" s="40">
        <f t="shared" si="25"/>
        <v>11.199297840258664</v>
      </c>
      <c r="K70" s="40">
        <f t="shared" si="25"/>
        <v>11.700814791827554</v>
      </c>
      <c r="L70" s="40">
        <f t="shared" si="25"/>
        <v>11.946724068343883</v>
      </c>
    </row>
    <row r="71" spans="1:12" x14ac:dyDescent="0.2">
      <c r="A71" t="str">
        <f>A28</f>
        <v>Finance and insurance</v>
      </c>
      <c r="B71" s="40">
        <f t="shared" si="24"/>
        <v>-2.0306382434814529</v>
      </c>
      <c r="C71" s="44">
        <f t="shared" si="24"/>
        <v>0.72666294019008149</v>
      </c>
      <c r="D71" s="40">
        <f t="shared" si="24"/>
        <v>-0.54229076812829513</v>
      </c>
      <c r="E71" s="40">
        <f t="shared" si="24"/>
        <v>-0.78765109034696357</v>
      </c>
      <c r="F71" s="44">
        <f t="shared" si="18"/>
        <v>-0.7059316456061393</v>
      </c>
      <c r="H71" s="40">
        <f t="shared" si="25"/>
        <v>4.3572561103299776</v>
      </c>
      <c r="I71" s="40">
        <f t="shared" si="25"/>
        <v>3.8295777260856525</v>
      </c>
      <c r="J71" s="40">
        <f t="shared" si="25"/>
        <v>4.0554226086434664</v>
      </c>
      <c r="K71" s="40">
        <f t="shared" si="25"/>
        <v>3.796828879282347</v>
      </c>
      <c r="L71" s="40">
        <f t="shared" si="25"/>
        <v>3.2698775729853393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-0.77012632608619569</v>
      </c>
      <c r="C72" s="44">
        <f t="shared" si="27"/>
        <v>20.281481481481389</v>
      </c>
      <c r="D72" s="40">
        <f t="shared" si="27"/>
        <v>-2.2180054921827619E-2</v>
      </c>
      <c r="E72" s="40">
        <f t="shared" si="27"/>
        <v>1.1172180131071574</v>
      </c>
      <c r="F72" s="44">
        <f t="shared" si="18"/>
        <v>0.73598312128471122</v>
      </c>
      <c r="H72" s="40">
        <f t="shared" ref="H72:L72" si="28">(B29/B$25)*100</f>
        <v>5.2068686989559385</v>
      </c>
      <c r="I72" s="40">
        <f t="shared" si="28"/>
        <v>4.8164057482910732</v>
      </c>
      <c r="J72" s="40">
        <f t="shared" si="28"/>
        <v>6.0906356196034617</v>
      </c>
      <c r="K72" s="40">
        <f t="shared" si="28"/>
        <v>5.8529333227484956</v>
      </c>
      <c r="L72" s="40">
        <f t="shared" si="28"/>
        <v>6.09646172474101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1.495278451060944</v>
      </c>
      <c r="C73" s="44">
        <f t="shared" si="29"/>
        <v>-7.4508424221099157</v>
      </c>
      <c r="D73" s="40">
        <f t="shared" si="29"/>
        <v>1.1830778241286311</v>
      </c>
      <c r="E73" s="40">
        <f t="shared" si="29"/>
        <v>0.80459635512981631</v>
      </c>
      <c r="F73" s="44">
        <f t="shared" si="18"/>
        <v>0.93059927904444173</v>
      </c>
      <c r="H73" s="40">
        <f t="shared" ref="H73:L73" si="30">(B30/B$25)*100</f>
        <v>36.05842582343621</v>
      </c>
      <c r="I73" s="40">
        <f t="shared" si="30"/>
        <v>36.506214947269214</v>
      </c>
      <c r="J73" s="40">
        <f t="shared" si="30"/>
        <v>35.52058093216209</v>
      </c>
      <c r="K73" s="40">
        <f t="shared" si="30"/>
        <v>36.241998224634273</v>
      </c>
      <c r="L73" s="40">
        <f t="shared" si="30"/>
        <v>36.598950625588614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6.2844206344705222</v>
      </c>
      <c r="C74" s="44">
        <f t="shared" si="31"/>
        <v>-13.7459584295614</v>
      </c>
      <c r="D74" s="40">
        <f t="shared" si="31"/>
        <v>1.1492459347126172</v>
      </c>
      <c r="E74" s="40">
        <f t="shared" si="31"/>
        <v>1.0501757558331049</v>
      </c>
      <c r="F74" s="44">
        <f t="shared" si="18"/>
        <v>1.0831883625585181</v>
      </c>
      <c r="H74" s="40">
        <f>(B31/B$25)*100</f>
        <v>19.033266521075721</v>
      </c>
      <c r="I74" s="40">
        <f t="shared" ref="I74:L74" si="32">(C31/C$25)*100</f>
        <v>23.172263211222628</v>
      </c>
      <c r="J74" s="40">
        <f t="shared" si="32"/>
        <v>21.013030464430649</v>
      </c>
      <c r="K74" s="40">
        <f t="shared" si="32"/>
        <v>21.403982304078312</v>
      </c>
      <c r="L74" s="40">
        <f t="shared" si="32"/>
        <v>22.147181487959095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-3.1916384563839273</v>
      </c>
      <c r="C75" s="44">
        <f t="shared" si="33"/>
        <v>-0.16443987667009718</v>
      </c>
      <c r="D75" s="40">
        <f t="shared" si="33"/>
        <v>0.86805934194482681</v>
      </c>
      <c r="E75" s="40">
        <f t="shared" si="33"/>
        <v>0.7103672677381212</v>
      </c>
      <c r="F75" s="44">
        <f t="shared" si="18"/>
        <v>0.76290388143549492</v>
      </c>
      <c r="H75" s="40">
        <f t="shared" ref="H75:L75" si="34">(B32/B$25)*100</f>
        <v>8.2852185359141082</v>
      </c>
      <c r="I75" s="40">
        <f t="shared" si="34"/>
        <v>6.9427596934625218</v>
      </c>
      <c r="J75" s="40">
        <f t="shared" si="34"/>
        <v>7.2871578284059506</v>
      </c>
      <c r="K75" s="40">
        <f t="shared" si="34"/>
        <v>7.3201359670330337</v>
      </c>
      <c r="L75" s="40">
        <f t="shared" si="34"/>
        <v>7.3234225750033524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-1.2192001323628299</v>
      </c>
      <c r="C76" s="44">
        <f t="shared" si="35"/>
        <v>-4.5938593082007761</v>
      </c>
      <c r="D76" s="40">
        <f t="shared" si="35"/>
        <v>-1.1932012093183952</v>
      </c>
      <c r="E76" s="40">
        <f t="shared" si="35"/>
        <v>-0.14104235603039639</v>
      </c>
      <c r="F76" s="44">
        <f t="shared" si="18"/>
        <v>-0.4930010149947428</v>
      </c>
      <c r="H76" s="40">
        <f t="shared" ref="H76:L76" si="36">(B33/B$25)*100</f>
        <v>10.105603254853841</v>
      </c>
      <c r="I76" s="40">
        <f t="shared" si="36"/>
        <v>9.1797125854466266</v>
      </c>
      <c r="J76" s="40">
        <f t="shared" si="36"/>
        <v>9.2075947278005721</v>
      </c>
      <c r="K76" s="40">
        <f t="shared" si="36"/>
        <v>8.3420537950246576</v>
      </c>
      <c r="L76" s="40">
        <f t="shared" si="36"/>
        <v>7.6664872864253848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0.77246372770796157</v>
      </c>
      <c r="C78" s="44">
        <f t="shared" ref="C78:C83" si="38">IF(AND(D$5-C$5 &lt;&gt; 0,C35&lt;&gt;0,D35&lt;&gt;0),(EXP(LN(D35/C35)/(D$5-C$5))-1)*100,0)</f>
        <v>-2.2040725879848289</v>
      </c>
      <c r="D78" s="44">
        <f t="shared" si="37"/>
        <v>0.31251313125748581</v>
      </c>
      <c r="E78" s="44">
        <f t="shared" si="37"/>
        <v>0.20563164647233734</v>
      </c>
      <c r="F78" s="44">
        <f t="shared" si="18"/>
        <v>0.24124614866876115</v>
      </c>
      <c r="H78" s="44">
        <f>(B35/B$40)*100</f>
        <v>30.153441041479518</v>
      </c>
      <c r="I78" s="44">
        <f>(C35/C$40)*100</f>
        <v>28.955793014787613</v>
      </c>
      <c r="J78" s="44">
        <f>(D35/D$40)*100</f>
        <v>29.160983391464008</v>
      </c>
      <c r="K78" s="44">
        <f>(E35/E$40)*100</f>
        <v>28.875131705476647</v>
      </c>
      <c r="L78" s="44">
        <f>(F35/F$40)*100</f>
        <v>28.260663371206864</v>
      </c>
    </row>
    <row r="79" spans="1:12" x14ac:dyDescent="0.2">
      <c r="A79" t="str">
        <f>A36</f>
        <v>Public admin. and defence</v>
      </c>
      <c r="B79" s="40">
        <f t="shared" si="37"/>
        <v>-0.1006286291800329</v>
      </c>
      <c r="C79" s="44">
        <f t="shared" si="38"/>
        <v>2.6742356883930896</v>
      </c>
      <c r="D79" s="40">
        <f t="shared" si="37"/>
        <v>0.81010903155436242</v>
      </c>
      <c r="E79" s="40">
        <f t="shared" si="37"/>
        <v>-9.7031672214953346E-2</v>
      </c>
      <c r="F79" s="44">
        <f t="shared" si="18"/>
        <v>0.2044379254073192</v>
      </c>
      <c r="H79" s="40">
        <f>(B36/B$35)*100</f>
        <v>11.98103275196488</v>
      </c>
      <c r="I79" s="40">
        <f t="shared" ref="I79:L81" si="39">(C36/C$35)*100</f>
        <v>11.571183234802998</v>
      </c>
      <c r="J79" s="40">
        <f t="shared" si="39"/>
        <v>12.148383128864126</v>
      </c>
      <c r="K79" s="40">
        <f t="shared" si="39"/>
        <v>12.452694897024271</v>
      </c>
      <c r="L79" s="40">
        <f t="shared" si="39"/>
        <v>12.081642210427736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0.46959463206683871</v>
      </c>
      <c r="C80" s="44">
        <f t="shared" si="38"/>
        <v>-4.4585379810213155</v>
      </c>
      <c r="D80" s="40">
        <f t="shared" si="40"/>
        <v>-0.16089489729818052</v>
      </c>
      <c r="E80" s="40">
        <f t="shared" si="40"/>
        <v>0.3410435608559359</v>
      </c>
      <c r="F80" s="44">
        <f t="shared" si="18"/>
        <v>0.17345097922216723</v>
      </c>
      <c r="H80" s="40">
        <f>(B37/B$35)*100</f>
        <v>50.392974609677843</v>
      </c>
      <c r="I80" s="40">
        <f t="shared" si="39"/>
        <v>49.789881051306907</v>
      </c>
      <c r="J80" s="40">
        <f t="shared" si="39"/>
        <v>48.642087204220971</v>
      </c>
      <c r="K80" s="40">
        <f t="shared" si="39"/>
        <v>47.505079074214187</v>
      </c>
      <c r="L80" s="40">
        <f t="shared" si="39"/>
        <v>48.150952232282229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1.4439552604782913</v>
      </c>
      <c r="C81" s="44">
        <f t="shared" si="38"/>
        <v>-0.7598877578191332</v>
      </c>
      <c r="D81" s="40">
        <f t="shared" si="40"/>
        <v>0.73500838772109223</v>
      </c>
      <c r="E81" s="40">
        <f t="shared" si="40"/>
        <v>0.13664451655257537</v>
      </c>
      <c r="F81" s="44">
        <f t="shared" si="18"/>
        <v>0.33570317528348603</v>
      </c>
      <c r="H81" s="40">
        <f>(B38/B$35)*100</f>
        <v>37.625992638357282</v>
      </c>
      <c r="I81" s="40">
        <f t="shared" si="39"/>
        <v>38.638935713890106</v>
      </c>
      <c r="J81" s="40">
        <f t="shared" si="39"/>
        <v>39.209529666914896</v>
      </c>
      <c r="K81" s="40">
        <f t="shared" si="39"/>
        <v>40.042226028761547</v>
      </c>
      <c r="L81" s="40">
        <f t="shared" si="39"/>
        <v>39.767405557290033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1.7986996873261329</v>
      </c>
      <c r="C83" s="206">
        <f t="shared" si="38"/>
        <v>-2.8922106700826844</v>
      </c>
      <c r="D83" s="43">
        <f>IF(AND(E$5-D$5 &lt;&gt; 0,D40&lt;&gt;0,E40&lt;&gt;0),(EXP(LN(E40/D40)/(E$5-D$5))-1)*100,0)</f>
        <v>0.51034166331180852</v>
      </c>
      <c r="E83" s="43">
        <f>IF(AND(F$5-E$5 &lt;&gt; 0,E40&lt;&gt;0,F40&lt;&gt;0),(EXP(LN(F40/E40)/(F$5-E$5))-1)*100,0)</f>
        <v>0.42140472933416273</v>
      </c>
      <c r="F83" s="206">
        <f t="shared" si="18"/>
        <v>0.45104162653475388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2.6498839775223493</v>
      </c>
      <c r="C89" s="44">
        <f>IF(AND(F$5-D$5 &lt;&gt; 0,D7&lt;&gt;0,F7&lt;&gt;0),(EXP(LN(F7/D7)/(F$5-D$5))-1)*100,0)</f>
        <v>0.66788298149458303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-1.4549582665608907</v>
      </c>
      <c r="C90" s="44">
        <f t="shared" ref="C90:C122" si="43">IF(AND(F$5-D$5 &lt;&gt; 0,D8&lt;&gt;0,F8&lt;&gt;0),(EXP(LN(F8/D8)/(F$5-D$5))-1)*100,0)</f>
        <v>0.46184391199257657</v>
      </c>
    </row>
    <row r="91" spans="1:12" x14ac:dyDescent="0.2">
      <c r="A91" s="30" t="str">
        <f t="shared" si="41"/>
        <v>Mining and quarrying</v>
      </c>
      <c r="B91" s="44">
        <f t="shared" si="42"/>
        <v>16.702397850118132</v>
      </c>
      <c r="C91" s="44">
        <f t="shared" si="43"/>
        <v>-1.7588541441724059</v>
      </c>
    </row>
    <row r="92" spans="1:12" x14ac:dyDescent="0.2">
      <c r="A92" s="30" t="str">
        <f t="shared" si="41"/>
        <v>Electricity and gas</v>
      </c>
      <c r="B92" s="44">
        <f t="shared" si="42"/>
        <v>11.292132733910186</v>
      </c>
      <c r="C92" s="44">
        <f t="shared" si="43"/>
        <v>-0.17638624423939042</v>
      </c>
    </row>
    <row r="93" spans="1:12" x14ac:dyDescent="0.2">
      <c r="A93" s="30" t="str">
        <f t="shared" si="41"/>
        <v>Water and sewerage</v>
      </c>
      <c r="B93" s="44">
        <f t="shared" si="42"/>
        <v>2.6545086100612014</v>
      </c>
      <c r="C93" s="44">
        <f t="shared" si="43"/>
        <v>1.5954977055671504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2.1038211884437663</v>
      </c>
      <c r="C95" s="44">
        <f t="shared" si="43"/>
        <v>-1.0422554385718374</v>
      </c>
    </row>
    <row r="96" spans="1:12" x14ac:dyDescent="0.2">
      <c r="A96" s="30" t="str">
        <f t="shared" si="41"/>
        <v>Food drink and tobacco</v>
      </c>
      <c r="B96" s="44">
        <f t="shared" si="42"/>
        <v>7.0328032884125591</v>
      </c>
      <c r="C96" s="44">
        <f t="shared" si="43"/>
        <v>1.5047031674453759</v>
      </c>
    </row>
    <row r="97" spans="1:3" x14ac:dyDescent="0.2">
      <c r="A97" s="30" t="str">
        <f t="shared" si="41"/>
        <v>Engineering</v>
      </c>
      <c r="B97" s="44">
        <f t="shared" si="42"/>
        <v>3.5510626503606479</v>
      </c>
      <c r="C97" s="44">
        <f t="shared" si="43"/>
        <v>-1.7694488965903865</v>
      </c>
    </row>
    <row r="98" spans="1:3" x14ac:dyDescent="0.2">
      <c r="A98" s="30" t="str">
        <f t="shared" si="41"/>
        <v>Rest of manufacturing</v>
      </c>
      <c r="B98" s="44">
        <f t="shared" si="42"/>
        <v>0.95538172455891246</v>
      </c>
      <c r="C98" s="44">
        <f t="shared" si="43"/>
        <v>-1.4017341277292705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4.2171405359016312</v>
      </c>
      <c r="C100" s="44">
        <f t="shared" si="43"/>
        <v>0.91805701824925201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1.5475707755161938</v>
      </c>
      <c r="C102" s="44">
        <f t="shared" si="43"/>
        <v>0.53827089916984594</v>
      </c>
    </row>
    <row r="103" spans="1:3" x14ac:dyDescent="0.2">
      <c r="A103" s="30" t="str">
        <f t="shared" si="41"/>
        <v>Wholesale and retail trade</v>
      </c>
      <c r="B103" s="44">
        <f t="shared" si="42"/>
        <v>2.1606724333911975</v>
      </c>
      <c r="C103" s="44">
        <f t="shared" si="43"/>
        <v>0.13075825110087091</v>
      </c>
    </row>
    <row r="104" spans="1:3" x14ac:dyDescent="0.2">
      <c r="A104" s="30" t="str">
        <f t="shared" si="41"/>
        <v>Transport and storage</v>
      </c>
      <c r="B104" s="44">
        <f t="shared" si="42"/>
        <v>3.8171187641711235E-2</v>
      </c>
      <c r="C104" s="44">
        <f t="shared" si="43"/>
        <v>0.32483029043701706</v>
      </c>
    </row>
    <row r="105" spans="1:3" x14ac:dyDescent="0.2">
      <c r="A105" s="30" t="str">
        <f t="shared" si="41"/>
        <v>Accommodation and food</v>
      </c>
      <c r="B105" s="44">
        <f t="shared" si="42"/>
        <v>1.0433172945718105</v>
      </c>
      <c r="C105" s="44">
        <f t="shared" si="43"/>
        <v>1.458297020740229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-6.0653302693447486E-2</v>
      </c>
      <c r="C107" s="44">
        <f t="shared" si="43"/>
        <v>0.72956234415555432</v>
      </c>
    </row>
    <row r="108" spans="1:3" x14ac:dyDescent="0.2">
      <c r="A108" s="30" t="str">
        <f t="shared" si="41"/>
        <v>Media</v>
      </c>
      <c r="B108" s="44">
        <f t="shared" si="42"/>
        <v>-2.8195486178836826</v>
      </c>
      <c r="C108" s="44">
        <f t="shared" si="43"/>
        <v>-0.12554171571483863</v>
      </c>
    </row>
    <row r="109" spans="1:3" x14ac:dyDescent="0.2">
      <c r="A109" s="30" t="str">
        <f t="shared" si="41"/>
        <v>Information technology</v>
      </c>
      <c r="B109" s="44">
        <f t="shared" si="42"/>
        <v>1.2715654169059398</v>
      </c>
      <c r="C109" s="44">
        <f t="shared" si="43"/>
        <v>1.1643470754179264</v>
      </c>
    </row>
    <row r="110" spans="1:3" x14ac:dyDescent="0.2">
      <c r="A110" s="30" t="str">
        <f t="shared" si="41"/>
        <v>Finance and insurance</v>
      </c>
      <c r="B110" s="44">
        <f t="shared" si="42"/>
        <v>-1.4852834268963111</v>
      </c>
      <c r="C110" s="44">
        <f t="shared" si="43"/>
        <v>-0.7059316456061393</v>
      </c>
    </row>
    <row r="111" spans="1:3" x14ac:dyDescent="0.2">
      <c r="A111" s="30" t="str">
        <f t="shared" si="41"/>
        <v>Real estate</v>
      </c>
      <c r="B111" s="44">
        <f t="shared" si="42"/>
        <v>3.1225644463804603</v>
      </c>
      <c r="C111" s="44">
        <f t="shared" si="43"/>
        <v>0.73598312128471122</v>
      </c>
    </row>
    <row r="112" spans="1:3" x14ac:dyDescent="0.2">
      <c r="A112" s="30" t="str">
        <f t="shared" si="41"/>
        <v>Professional services</v>
      </c>
      <c r="B112" s="44">
        <f t="shared" si="42"/>
        <v>-0.36058581436831938</v>
      </c>
      <c r="C112" s="44">
        <f t="shared" si="43"/>
        <v>0.93059927904444173</v>
      </c>
    </row>
    <row r="113" spans="1:3" x14ac:dyDescent="0.2">
      <c r="A113" s="30" t="str">
        <f t="shared" si="41"/>
        <v>Support services</v>
      </c>
      <c r="B113" s="44">
        <f t="shared" si="42"/>
        <v>1.9369366686416312</v>
      </c>
      <c r="C113" s="44">
        <f t="shared" si="43"/>
        <v>1.0831883625585181</v>
      </c>
    </row>
    <row r="114" spans="1:3" x14ac:dyDescent="0.2">
      <c r="A114" s="30" t="str">
        <f t="shared" si="41"/>
        <v>Arts and entertainment</v>
      </c>
      <c r="B114" s="44">
        <f t="shared" si="42"/>
        <v>-2.5936325393874138</v>
      </c>
      <c r="C114" s="44">
        <f t="shared" si="43"/>
        <v>0.76290388143549492</v>
      </c>
    </row>
    <row r="115" spans="1:3" x14ac:dyDescent="0.2">
      <c r="A115" s="30" t="str">
        <f t="shared" si="41"/>
        <v>Other services</v>
      </c>
      <c r="B115" s="44">
        <f t="shared" si="42"/>
        <v>-1.9035487710916343</v>
      </c>
      <c r="C115" s="44">
        <f t="shared" si="43"/>
        <v>-0.4930010149947428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0.16999569476738863</v>
      </c>
      <c r="C117" s="44">
        <f t="shared" si="43"/>
        <v>0.24124614866876115</v>
      </c>
    </row>
    <row r="118" spans="1:3" x14ac:dyDescent="0.2">
      <c r="A118" s="30" t="str">
        <f t="shared" si="41"/>
        <v>Public admin. and defence</v>
      </c>
      <c r="B118" s="44">
        <f t="shared" si="42"/>
        <v>0.44827893904193505</v>
      </c>
      <c r="C118" s="44">
        <f t="shared" si="43"/>
        <v>0.2044379254073192</v>
      </c>
    </row>
    <row r="119" spans="1:3" x14ac:dyDescent="0.2">
      <c r="A119" s="30" t="str">
        <f t="shared" si="41"/>
        <v>Education</v>
      </c>
      <c r="B119" s="44">
        <f t="shared" si="42"/>
        <v>-0.53595971148256982</v>
      </c>
      <c r="C119" s="44">
        <f t="shared" si="43"/>
        <v>0.17345097922216723</v>
      </c>
    </row>
    <row r="120" spans="1:3" x14ac:dyDescent="0.2">
      <c r="A120" s="30" t="str">
        <f t="shared" si="41"/>
        <v>Health and social work</v>
      </c>
      <c r="B120" s="44">
        <f t="shared" si="42"/>
        <v>0.99930572594670863</v>
      </c>
      <c r="C120" s="44">
        <f t="shared" si="43"/>
        <v>0.33570317528348603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0.8427308538432321</v>
      </c>
      <c r="C122" s="206">
        <f t="shared" si="43"/>
        <v>0.45104162653475388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Oxfordshire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140.08285700743744</v>
      </c>
      <c r="C9" s="299" t="str">
        <f>CONCATENATE("(",ROUND((B9/$H11)*100,1),")")</f>
        <v>(33.1)</v>
      </c>
      <c r="D9" s="249">
        <f>SUM(D30,D51,D72,D93,D114,D135,D156,D177,D198,D219,D240,D261,D282,D303,D324,D345,D366,D387,D408,D429,D450,D471)</f>
        <v>37.081383395046402</v>
      </c>
      <c r="E9" s="299" t="str">
        <f>CONCATENATE("(",ROUND((D9/$H11)*100,1),")")</f>
        <v>(8.8)</v>
      </c>
      <c r="F9" s="249">
        <f>SUM(F30,F51,F72,F93,F114,F135,F156,F177,F198,F219,F240,F261,F282,F303,F324,F345,F366,F387,F408,F429,F450,F471)</f>
        <v>32.103172794846834</v>
      </c>
      <c r="G9" s="299" t="str">
        <f>CONCATENATE("(",ROUND((F9/$H11)*100,1),")")</f>
        <v>(7.6)</v>
      </c>
      <c r="H9" s="249">
        <f>SUM(H30,H51,H72,H93,H114,H135,H156,H177,H198,H219,H240,H261,H282,H303,H324,H345,H366,H387,H408,H429,H450,H471)</f>
        <v>209.26741319733074</v>
      </c>
      <c r="I9" s="299" t="str">
        <f>CONCATENATE("(",ROUND((H9/$H11)*100,1),")")</f>
        <v>(49.4)</v>
      </c>
      <c r="K9" s="249">
        <f>B14-B9</f>
        <v>3.088719716875886</v>
      </c>
      <c r="L9" s="249">
        <f>D14-D9</f>
        <v>1.4109462617777382</v>
      </c>
      <c r="M9" s="249">
        <f>F14-F9</f>
        <v>1.4326674838418967</v>
      </c>
      <c r="N9" s="249">
        <f>SUM(K9:M9)</f>
        <v>5.9323334624955208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97.870571460979264</v>
      </c>
      <c r="C10" s="299" t="str">
        <f>CONCATENATE("(",ROUND((B10/$H11)*100,1),")")</f>
        <v>(23.1)</v>
      </c>
      <c r="D10" s="249">
        <f t="shared" ref="D10" si="1">SUM(D31,D52,D73,D94,D115,D136,D157,D178,D199,D220,D241,D262,D283,D304,D325,D346,D367,D388,D409,D430,D451,D472)</f>
        <v>91.388154209274248</v>
      </c>
      <c r="E10" s="299" t="str">
        <f>CONCATENATE("(",ROUND((D10/$H11)*100,1),")")</f>
        <v>(21.6)</v>
      </c>
      <c r="F10" s="249">
        <f t="shared" ref="F10" si="2">SUM(F31,F52,F73,F94,F115,F136,F157,F178,F199,F220,F241,F262,F283,F304,F325,F346,F367,F388,F409,F430,F451,F472)</f>
        <v>25.23186113241578</v>
      </c>
      <c r="G10" s="299" t="str">
        <f>CONCATENATE("(",ROUND((F10/$H11)*100,1),")")</f>
        <v>(6)</v>
      </c>
      <c r="H10" s="249">
        <f t="shared" ref="H10" si="3">SUM(H31,H52,H73,H94,H115,H136,H157,H178,H199,H220,H241,H262,H283,H304,H325,H346,H367,H388,H409,H430,H451,H472)</f>
        <v>214.49058680266927</v>
      </c>
      <c r="I10" s="299" t="str">
        <f>CONCATENATE("(",ROUND((H10/$H11)*100,1),")")</f>
        <v>(50.6)</v>
      </c>
      <c r="K10" s="249">
        <f t="shared" ref="K10:K11" si="4">B15-B10</f>
        <v>4.081795630557437</v>
      </c>
      <c r="L10" s="249">
        <f t="shared" ref="L10:L11" si="5">D15-D10</f>
        <v>0.20399717740639289</v>
      </c>
      <c r="M10" s="249">
        <f t="shared" ref="M10:M11" si="6">F15-F10</f>
        <v>0.70587372954068073</v>
      </c>
      <c r="N10" s="249">
        <f t="shared" ref="N10:N11" si="7">SUM(K10:M10)</f>
        <v>4.9916665375045106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237.95342846841669</v>
      </c>
      <c r="C11" s="299" t="str">
        <f>CONCATENATE("(",ROUND((B11/$H11)*100,1),")")</f>
        <v>(56.2)</v>
      </c>
      <c r="D11" s="249">
        <f t="shared" ref="D11" si="8">SUM(D32,D53,D74,D95,D116,D137,D158,D179,D200,D221,D242,D263,D284,D305,D326,D347,D368,D389,D410,D431,D452,D473)</f>
        <v>128.46953760432066</v>
      </c>
      <c r="E11" s="299" t="str">
        <f>CONCATENATE("(",ROUND((D11/$H11)*100,1),")")</f>
        <v>(30.3)</v>
      </c>
      <c r="F11" s="249">
        <f t="shared" ref="F11" si="9">SUM(F32,F53,F74,F95,F116,F137,F158,F179,F200,F221,F242,F263,F284,F305,F326,F347,F368,F389,F410,F431,F452,F473)</f>
        <v>57.335033927262607</v>
      </c>
      <c r="G11" s="299" t="str">
        <f>CONCATENATE("(",ROUND((F11/$H11)*100,1),")")</f>
        <v>(13.5)</v>
      </c>
      <c r="H11" s="249">
        <f t="shared" ref="H11" si="10">SUM(H32,H53,H74,H95,H116,H137,H158,H179,H200,H221,H242,H263,H284,H305,H326,H347,H368,H389,H410,H431,H452,H473)</f>
        <v>423.75799999999992</v>
      </c>
      <c r="I11" s="299" t="str">
        <f>CONCATENATE("(",ROUND((H11/$H11)*100,1),")")</f>
        <v>(100)</v>
      </c>
      <c r="K11" s="249">
        <f t="shared" si="4"/>
        <v>7.1705153474333372</v>
      </c>
      <c r="L11" s="249">
        <f t="shared" si="5"/>
        <v>1.6149434391841169</v>
      </c>
      <c r="M11" s="249">
        <f t="shared" si="6"/>
        <v>2.1385412133825739</v>
      </c>
      <c r="N11" s="249">
        <f t="shared" si="7"/>
        <v>10.924000000000028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143.17157672431333</v>
      </c>
      <c r="C14" s="299" t="str">
        <f>CONCATENATE("(",ROUND((B14/$H16)*100,1),")")</f>
        <v>(32.9)</v>
      </c>
      <c r="D14" s="249">
        <f t="shared" ref="D14" si="11">SUM(D35,D56,D77,D98,D119,D140,D161,D182,D203,D224,D245,D266,D287,D308,D329,D350,D371,D392,D413,D434,D455,D476)</f>
        <v>38.49232965682414</v>
      </c>
      <c r="E14" s="299" t="str">
        <f>CONCATENATE("(",ROUND((D14/$H16)*100,1),")")</f>
        <v>(8.9)</v>
      </c>
      <c r="F14" s="249">
        <f t="shared" ref="F14" si="12">SUM(F35,F56,F77,F98,F119,F140,F161,F182,F203,F224,F245,F266,F287,F308,F329,F350,F371,F392,F413,F434,F455,F476)</f>
        <v>33.535840278688731</v>
      </c>
      <c r="G14" s="299" t="str">
        <f>CONCATENATE("(",ROUND((F14/$H16)*100,1),")")</f>
        <v>(7.7)</v>
      </c>
      <c r="H14" s="249">
        <f t="shared" ref="H14" si="13">SUM(H35,H56,H77,H98,H119,H140,H161,H182,H203,H224,H245,H266,H287,H308,H329,H350,H371,H392,H413,H434,H455,H476)</f>
        <v>215.19974665982616</v>
      </c>
      <c r="I14" s="299" t="str">
        <f>CONCATENATE("(",ROUND((H14/$H16)*100,1),")")</f>
        <v>(49.5)</v>
      </c>
      <c r="K14" s="249">
        <f>B19-B14</f>
        <v>3.5009461025575774</v>
      </c>
      <c r="L14" s="249">
        <f>D19-D14</f>
        <v>3.0490232048225039</v>
      </c>
      <c r="M14" s="249">
        <f>F19-F14</f>
        <v>2.4444730163337169</v>
      </c>
      <c r="N14" s="249">
        <f>SUM(K14:M14)</f>
        <v>8.9944423237137983</v>
      </c>
    </row>
    <row r="15" spans="1:17" x14ac:dyDescent="0.2">
      <c r="A15" s="282" t="s">
        <v>365</v>
      </c>
      <c r="B15" s="249">
        <f t="shared" si="0"/>
        <v>101.9523670915367</v>
      </c>
      <c r="C15" s="299" t="str">
        <f>CONCATENATE("(",ROUND((B15/$H16)*100,1),")")</f>
        <v>(23.5)</v>
      </c>
      <c r="D15" s="249">
        <f t="shared" ref="D15" si="14">SUM(D36,D57,D78,D99,D120,D141,D162,D183,D204,D225,D246,D267,D288,D309,D330,D351,D372,D393,D414,D435,D456,D477)</f>
        <v>91.592151386680641</v>
      </c>
      <c r="E15" s="299" t="str">
        <f>CONCATENATE("(",ROUND((D15/$H16)*100,1),")")</f>
        <v>(21.1)</v>
      </c>
      <c r="F15" s="249">
        <f t="shared" ref="F15" si="15">SUM(F36,F57,F78,F99,F120,F141,F162,F183,F204,F225,F246,F267,F288,F309,F330,F351,F372,F393,F414,F435,F456,F477)</f>
        <v>25.937734861956461</v>
      </c>
      <c r="G15" s="299" t="str">
        <f>CONCATENATE("(",ROUND((F15/$H16)*100,1),")")</f>
        <v>(6)</v>
      </c>
      <c r="H15" s="249">
        <f t="shared" ref="H15" si="16">SUM(H36,H57,H78,H99,H120,H141,H162,H183,H204,H225,H246,H267,H288,H309,H330,H351,H372,H393,H414,H435,H456,H477)</f>
        <v>219.48225334017377</v>
      </c>
      <c r="I15" s="299" t="str">
        <f>CONCATENATE("(",ROUND((H15/$H16)*100,1),")")</f>
        <v>(50.5)</v>
      </c>
      <c r="K15" s="249">
        <f t="shared" ref="K15:K16" si="17">B20-B15</f>
        <v>7.4017458461422621</v>
      </c>
      <c r="L15" s="249">
        <f t="shared" ref="L15:L16" si="18">D20-D15</f>
        <v>0.57048270551275948</v>
      </c>
      <c r="M15" s="249">
        <f t="shared" ref="M15:M16" si="19">F20-F15</f>
        <v>1.7023291246313157</v>
      </c>
      <c r="N15" s="249">
        <f t="shared" ref="N15:N16" si="20">SUM(K15:M15)</f>
        <v>9.6745576762863372</v>
      </c>
    </row>
    <row r="16" spans="1:17" x14ac:dyDescent="0.2">
      <c r="A16" s="282" t="s">
        <v>363</v>
      </c>
      <c r="B16" s="249">
        <f t="shared" si="0"/>
        <v>245.12394381585003</v>
      </c>
      <c r="C16" s="299" t="str">
        <f>CONCATENATE("(",ROUND((B16/$H16)*100,1),")")</f>
        <v>(56.4)</v>
      </c>
      <c r="D16" s="249">
        <f t="shared" ref="D16" si="21">SUM(D37,D58,D79,D100,D121,D142,D163,D184,D205,D226,D247,D268,D289,D310,D331,D352,D373,D394,D415,D436,D457,D478)</f>
        <v>130.08448104350478</v>
      </c>
      <c r="E16" s="299" t="str">
        <f>CONCATENATE("(",ROUND((D16/$H16)*100,1),")")</f>
        <v>(29.9)</v>
      </c>
      <c r="F16" s="249">
        <f t="shared" ref="F16" si="22">SUM(F37,F58,F79,F100,F121,F142,F163,F184,F205,F226,F247,F268,F289,F310,F331,F352,F373,F394,F415,F436,F457,F478)</f>
        <v>59.473575140645181</v>
      </c>
      <c r="G16" s="299" t="str">
        <f>CONCATENATE("(",ROUND((F16/$H16)*100,1),")")</f>
        <v>(13.7)</v>
      </c>
      <c r="H16" s="249">
        <f t="shared" ref="H16" si="23">SUM(H37,H58,H79,H100,H121,H142,H163,H184,H205,H226,H247,H268,H289,H310,H331,H352,H373,H394,H415,H436,H457,H478)</f>
        <v>434.68199999999996</v>
      </c>
      <c r="I16" s="299" t="str">
        <f>CONCATENATE("(",ROUND((H16/$H16)*100,1),")")</f>
        <v>(100)</v>
      </c>
      <c r="K16" s="249">
        <f t="shared" si="17"/>
        <v>10.902691948699811</v>
      </c>
      <c r="L16" s="249">
        <f t="shared" si="18"/>
        <v>3.6195059103352492</v>
      </c>
      <c r="M16" s="249">
        <f t="shared" si="19"/>
        <v>4.1468021409650575</v>
      </c>
      <c r="N16" s="249">
        <f t="shared" si="20"/>
        <v>18.669000000000118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146.6725228268709</v>
      </c>
      <c r="C19" s="299" t="str">
        <f>CONCATENATE("(",ROUND((B19/$H21)*100,1),")")</f>
        <v>(32.4)</v>
      </c>
      <c r="D19" s="249">
        <f t="shared" ref="D19" si="24">SUM(D40,D61,D82,D103,D124,D145,D166,D187,D208,D229,D250,D271,D292,D313,D334,D355,D376,D397,D418,D439,D460,D481)</f>
        <v>41.541352861646644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35.980313295022448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224.19418898353996</v>
      </c>
      <c r="I19" s="299" t="str">
        <f>CONCATENATE("(",ROUND((H19/$H21)*100,1),")")</f>
        <v>(49.5)</v>
      </c>
      <c r="K19" s="249">
        <f>B19-B9</f>
        <v>6.5896658194334634</v>
      </c>
      <c r="L19" s="249">
        <f>D19-D9</f>
        <v>4.4599694666002421</v>
      </c>
      <c r="M19" s="249">
        <f>F19-F9</f>
        <v>3.8771405001756136</v>
      </c>
      <c r="N19" s="249">
        <f>SUM(K19:M19)</f>
        <v>14.926775786209319</v>
      </c>
    </row>
    <row r="20" spans="1:14" x14ac:dyDescent="0.2">
      <c r="A20" s="282" t="s">
        <v>365</v>
      </c>
      <c r="B20" s="249">
        <f t="shared" si="0"/>
        <v>109.35411293767896</v>
      </c>
      <c r="C20" s="299" t="str">
        <f>CONCATENATE("(",ROUND((B20/$H21)*100,1),")")</f>
        <v>(24.1)</v>
      </c>
      <c r="D20" s="249">
        <f t="shared" ref="D20" si="27">SUM(D41,D62,D83,D104,D125,D146,D167,D188,D209,D230,D251,D272,D293,D314,D335,D356,D377,D398,D419,D440,D461,D482)</f>
        <v>92.1626340921934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27.640063986587776</v>
      </c>
      <c r="G20" s="299" t="str">
        <f>CONCATENATE("(",ROUND((F20/$H21)*100,1),")")</f>
        <v>(6.1)</v>
      </c>
      <c r="H20" s="249">
        <f t="shared" ref="H20" si="29">SUM(H41,H62,H83,H104,H125,H146,H167,H188,H209,H230,H251,H272,H293,H314,H335,H356,H377,H398,H419,H440,H461,H482)</f>
        <v>229.15681101646018</v>
      </c>
      <c r="I20" s="299" t="str">
        <f>CONCATENATE("(",ROUND((H20/$H21)*100,1),")")</f>
        <v>(50.5)</v>
      </c>
      <c r="K20" s="249">
        <f t="shared" ref="K20:K21" si="30">B20-B10</f>
        <v>11.483541476699699</v>
      </c>
      <c r="L20" s="249">
        <f t="shared" ref="L20:L21" si="31">D20-D10</f>
        <v>0.77447988291915237</v>
      </c>
      <c r="M20" s="249">
        <f t="shared" ref="M20:M21" si="32">F20-F10</f>
        <v>2.4082028541719964</v>
      </c>
      <c r="N20" s="249">
        <f t="shared" ref="N20:N21" si="33">SUM(K20:M20)</f>
        <v>14.666224213790848</v>
      </c>
    </row>
    <row r="21" spans="1:14" x14ac:dyDescent="0.2">
      <c r="A21" s="282" t="s">
        <v>363</v>
      </c>
      <c r="B21" s="249">
        <f t="shared" si="0"/>
        <v>256.02663576454984</v>
      </c>
      <c r="C21" s="299" t="str">
        <f>CONCATENATE("(",ROUND((B21/$H21)*100,1),")")</f>
        <v>(56.5)</v>
      </c>
      <c r="D21" s="249">
        <f t="shared" ref="D21" si="34">SUM(D42,D63,D84,D105,D126,D147,D168,D189,D210,D231,D252,D273,D294,D315,D336,D357,D378,D399,D420,D441,D462,D483)</f>
        <v>133.70398695384003</v>
      </c>
      <c r="E21" s="299" t="str">
        <f>CONCATENATE("(",ROUND((D21/$H21)*100,1),")")</f>
        <v>(29.5)</v>
      </c>
      <c r="F21" s="249">
        <f>SUM(F42,F63,F84,F105,F126,F147,F168,F189,F210,F231,F252,F273,F294,F315,F336,F357,F378,F399,F420,F441,F462,F483)</f>
        <v>63.620377281610239</v>
      </c>
      <c r="G21" s="299" t="str">
        <f>CONCATENATE("(",ROUND((F21/$H21)*100,1),")")</f>
        <v>(14)</v>
      </c>
      <c r="H21" s="249">
        <f t="shared" ref="H21" si="35">SUM(H42,H63,H84,H105,H126,H147,H168,H189,H210,H231,H252,H273,H294,H315,H336,H357,H378,H399,H420,H441,H462,H483)</f>
        <v>453.35100000000011</v>
      </c>
      <c r="I21" s="299" t="str">
        <f>CONCATENATE("(",ROUND((H21/$H21)*100,1),")")</f>
        <v>(100)</v>
      </c>
      <c r="K21" s="249">
        <f t="shared" si="30"/>
        <v>18.073207296133148</v>
      </c>
      <c r="L21" s="249">
        <f t="shared" si="31"/>
        <v>5.234449349519366</v>
      </c>
      <c r="M21" s="249">
        <f t="shared" si="32"/>
        <v>6.2853433543476314</v>
      </c>
      <c r="N21" s="249">
        <f t="shared" si="33"/>
        <v>29.593000000000146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1.2277635335693773</v>
      </c>
      <c r="C30" s="299" t="str">
        <f>CONCATENATE("(",ROUND((B30/$H32)*100,1),")")</f>
        <v>(45.8)</v>
      </c>
      <c r="D30" s="302">
        <f>'Ind T6'!M9</f>
        <v>3.5692795743136885E-3</v>
      </c>
      <c r="E30" s="299" t="str">
        <f>CONCATENATE("(",ROUND((D30/$H32)*100,1),")")</f>
        <v>(0.1)</v>
      </c>
      <c r="F30" s="302">
        <f>'Ind T6'!N9</f>
        <v>0.37209739561495114</v>
      </c>
      <c r="G30" s="299" t="str">
        <f>CONCATENATE("(",ROUND((F30/$H32)*100,1),")")</f>
        <v>(13.9)</v>
      </c>
      <c r="H30" s="302">
        <f>SUM(B30,D30,F30)</f>
        <v>1.6034302087586421</v>
      </c>
      <c r="I30" s="299" t="str">
        <f>CONCATENATE("(",ROUND((H30/$H32)*100,1),")")</f>
        <v>(59.8)</v>
      </c>
      <c r="K30" s="302">
        <f>B35-B30</f>
        <v>7.8575994414923356E-2</v>
      </c>
      <c r="L30" s="302">
        <f>D35-D30</f>
        <v>8.1060225488552729E-5</v>
      </c>
      <c r="M30" s="302">
        <f>F35-F30</f>
        <v>-5.2035374229958409E-4</v>
      </c>
      <c r="N30" s="302">
        <f>SUM(K30:M30)</f>
        <v>7.8136700898112324E-2</v>
      </c>
    </row>
    <row r="31" spans="1:14" x14ac:dyDescent="0.2">
      <c r="A31" s="282" t="s">
        <v>365</v>
      </c>
      <c r="B31" s="302">
        <f>'Ind T6'!L8</f>
        <v>0.60904264736028302</v>
      </c>
      <c r="C31" s="299" t="str">
        <f>CONCATENATE("(",ROUND((B31/$H32)*100,1),")")</f>
        <v>(22.7)</v>
      </c>
      <c r="D31" s="302">
        <f>'Ind T6'!M8</f>
        <v>0.2801884465868395</v>
      </c>
      <c r="E31" s="299" t="str">
        <f>CONCATENATE("(",ROUND((D31/$H32)*100,1),")")</f>
        <v>(10.4)</v>
      </c>
      <c r="F31" s="302">
        <f>'Ind T6'!N8</f>
        <v>0.19033869729424333</v>
      </c>
      <c r="G31" s="299" t="str">
        <f>CONCATENATE("(",ROUND((F31/$H32)*100,1),")")</f>
        <v>(7.1)</v>
      </c>
      <c r="H31" s="302">
        <f t="shared" ref="H31" si="36">SUM(B31,D31,F31)</f>
        <v>1.0795697912413658</v>
      </c>
      <c r="I31" s="299" t="str">
        <f>CONCATENATE("(",ROUND((H31/$H32)*100,1),")")</f>
        <v>(40.2)</v>
      </c>
      <c r="K31" s="302">
        <f t="shared" ref="K31:K32" si="37">B36-B31</f>
        <v>1.7920431856959573E-2</v>
      </c>
      <c r="L31" s="302">
        <f t="shared" ref="L31:L32" si="38">D36-D31</f>
        <v>-5.5864304774100315E-4</v>
      </c>
      <c r="M31" s="302">
        <f t="shared" ref="M31:M32" si="39">F36-F31</f>
        <v>8.5015102926577213E-3</v>
      </c>
      <c r="N31" s="302">
        <f t="shared" ref="N31:N32" si="40">SUM(K31:M31)</f>
        <v>2.5863299101876291E-2</v>
      </c>
    </row>
    <row r="32" spans="1:14" x14ac:dyDescent="0.2">
      <c r="A32" s="282" t="s">
        <v>363</v>
      </c>
      <c r="B32" s="302">
        <f>SUM(B30:B31)</f>
        <v>1.8368061809296603</v>
      </c>
      <c r="C32" s="299" t="str">
        <f>CONCATENATE("(",ROUND((B32/$H32)*100,1),")")</f>
        <v>(68.5)</v>
      </c>
      <c r="D32" s="302">
        <f>SUM(D30:D31)</f>
        <v>0.28375772616115319</v>
      </c>
      <c r="E32" s="299" t="str">
        <f>CONCATENATE("(",ROUND((D32/$H32)*100,1),")")</f>
        <v>(10.6)</v>
      </c>
      <c r="F32" s="302">
        <f>SUM(F30:F31)</f>
        <v>0.5624360929091945</v>
      </c>
      <c r="G32" s="299" t="str">
        <f>CONCATENATE("(",ROUND((F32/$H32)*100,1),")")</f>
        <v>(21)</v>
      </c>
      <c r="H32" s="302">
        <f>SUM(H30:H31)</f>
        <v>2.6830000000000078</v>
      </c>
      <c r="I32" s="299" t="str">
        <f>CONCATENATE("(",ROUND((H32/$H32)*100,1),")")</f>
        <v>(100)</v>
      </c>
      <c r="K32" s="302">
        <f t="shared" si="37"/>
        <v>9.6496426271882818E-2</v>
      </c>
      <c r="L32" s="302">
        <f t="shared" si="38"/>
        <v>-4.7758282225246473E-4</v>
      </c>
      <c r="M32" s="302">
        <f t="shared" si="39"/>
        <v>7.9811565503581372E-3</v>
      </c>
      <c r="N32" s="302">
        <f t="shared" si="40"/>
        <v>0.10399999999998849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1.3063395279843006</v>
      </c>
      <c r="C35" s="299" t="str">
        <f>CONCATENATE("(",ROUND((B35/$H37)*100,1),")")</f>
        <v>(46.9)</v>
      </c>
      <c r="D35" s="302">
        <f>'Ind T6'!R9</f>
        <v>3.6503397998022412E-3</v>
      </c>
      <c r="E35" s="299" t="str">
        <f>CONCATENATE("(",ROUND((D35/$H37)*100,1),")")</f>
        <v>(0.1)</v>
      </c>
      <c r="F35" s="302">
        <f>'Ind T6'!S9</f>
        <v>0.37157704187265156</v>
      </c>
      <c r="G35" s="299" t="str">
        <f>CONCATENATE("(",ROUND((F35/$H37)*100,1),")")</f>
        <v>(13.3)</v>
      </c>
      <c r="H35" s="302">
        <f>SUM(B35,D35,F35)</f>
        <v>1.6815669096567545</v>
      </c>
      <c r="I35" s="299" t="str">
        <f>CONCATENATE("(",ROUND((H35/$H37)*100,1),")")</f>
        <v>(60.3)</v>
      </c>
      <c r="K35" s="302">
        <f>B40-B35</f>
        <v>0.11989219752222757</v>
      </c>
      <c r="L35" s="302">
        <f>D40-D35</f>
        <v>8.2708194819287352E-5</v>
      </c>
      <c r="M35" s="302">
        <f>F40-F35</f>
        <v>-2.5233144605225188E-2</v>
      </c>
      <c r="N35" s="302">
        <f>SUM(K35:M35)</f>
        <v>9.4741761111821671E-2</v>
      </c>
    </row>
    <row r="36" spans="1:14" x14ac:dyDescent="0.2">
      <c r="A36" s="282" t="s">
        <v>365</v>
      </c>
      <c r="B36" s="302">
        <f>'Ind T6'!Q8</f>
        <v>0.62696307921724259</v>
      </c>
      <c r="C36" s="299" t="str">
        <f>CONCATENATE("(",ROUND((B36/$H37)*100,1),")")</f>
        <v>(22.5)</v>
      </c>
      <c r="D36" s="302">
        <f>'Ind T6'!R8</f>
        <v>0.2796298035390985</v>
      </c>
      <c r="E36" s="299" t="str">
        <f>CONCATENATE("(",ROUND((D36/$H37)*100,1),")")</f>
        <v>(10)</v>
      </c>
      <c r="F36" s="302">
        <f>'Ind T6'!S8</f>
        <v>0.19884020758690105</v>
      </c>
      <c r="G36" s="299" t="str">
        <f>CONCATENATE("(",ROUND((F36/$H37)*100,1),")")</f>
        <v>(7.1)</v>
      </c>
      <c r="H36" s="302">
        <f t="shared" ref="H36" si="41">SUM(B36,D36,F36)</f>
        <v>1.1054330903432421</v>
      </c>
      <c r="I36" s="299" t="str">
        <f>CONCATENATE("(",ROUND((H36/$H37)*100,1),")")</f>
        <v>(39.7)</v>
      </c>
      <c r="K36" s="302">
        <f t="shared" ref="K36:K37" si="42">B41-B36</f>
        <v>3.8529013563303183E-3</v>
      </c>
      <c r="L36" s="302">
        <f t="shared" ref="L36:L37" si="43">D41-D36</f>
        <v>-1.7970791324932234E-2</v>
      </c>
      <c r="M36" s="302">
        <f t="shared" ref="M36:M37" si="44">F41-F36</f>
        <v>7.3761288567810446E-3</v>
      </c>
      <c r="N36" s="302">
        <f t="shared" ref="N36:N37" si="45">SUM(K36:M36)</f>
        <v>-6.7417611118208709E-3</v>
      </c>
    </row>
    <row r="37" spans="1:14" x14ac:dyDescent="0.2">
      <c r="A37" s="282" t="s">
        <v>363</v>
      </c>
      <c r="B37" s="302">
        <f>SUM(B35:B36)</f>
        <v>1.9333026072015431</v>
      </c>
      <c r="C37" s="299" t="str">
        <f>CONCATENATE("(",ROUND((B37/$H37)*100,1),")")</f>
        <v>(69.4)</v>
      </c>
      <c r="D37" s="302">
        <f>SUM(D35:D36)</f>
        <v>0.28328014333890073</v>
      </c>
      <c r="E37" s="299" t="str">
        <f>CONCATENATE("(",ROUND((D37/$H37)*100,1),")")</f>
        <v>(10.2)</v>
      </c>
      <c r="F37" s="302">
        <f>SUM(F35:F36)</f>
        <v>0.57041724945955263</v>
      </c>
      <c r="G37" s="299" t="str">
        <f>CONCATENATE("(",ROUND((F37/$H37)*100,1),")")</f>
        <v>(20.5)</v>
      </c>
      <c r="H37" s="302">
        <f>SUM(H35:H36)</f>
        <v>2.7869999999999964</v>
      </c>
      <c r="I37" s="299" t="str">
        <f>CONCATENATE("(",ROUND((H37/$H37)*100,1),")")</f>
        <v>(100)</v>
      </c>
      <c r="K37" s="302">
        <f t="shared" si="42"/>
        <v>0.12374509887855778</v>
      </c>
      <c r="L37" s="302">
        <f t="shared" si="43"/>
        <v>-1.788808313011292E-2</v>
      </c>
      <c r="M37" s="302">
        <f t="shared" si="44"/>
        <v>-1.7857015748444227E-2</v>
      </c>
      <c r="N37" s="302">
        <f t="shared" si="45"/>
        <v>8.8000000000000633E-2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1.4262317255065282</v>
      </c>
      <c r="C40" s="299" t="str">
        <f>CONCATENATE("(",ROUND((B40/$H42)*100,1),")")</f>
        <v>(49.6)</v>
      </c>
      <c r="D40" s="302">
        <f>'Ind T6'!W9</f>
        <v>3.7330479946215286E-3</v>
      </c>
      <c r="E40" s="299" t="str">
        <f>CONCATENATE("(",ROUND((D40/$H42)*100,1),")")</f>
        <v>(0.1)</v>
      </c>
      <c r="F40" s="302">
        <f>'Ind T6'!X9</f>
        <v>0.34634389726742637</v>
      </c>
      <c r="G40" s="299" t="str">
        <f>CONCATENATE("(",ROUND((F40/$H42)*100,1),")")</f>
        <v>(12)</v>
      </c>
      <c r="H40" s="302">
        <f>SUM(B40,D40,F40)</f>
        <v>1.7763086707685762</v>
      </c>
      <c r="I40" s="299" t="str">
        <f>CONCATENATE("(",ROUND((H40/$H42)*100,1),")")</f>
        <v>(61.8)</v>
      </c>
      <c r="K40" s="302">
        <f>B40-B30</f>
        <v>0.19846819193715093</v>
      </c>
      <c r="L40" s="302">
        <f>D40-D30</f>
        <v>1.6376842030784008E-4</v>
      </c>
      <c r="M40" s="302">
        <f>F40-F30</f>
        <v>-2.5753498347524773E-2</v>
      </c>
      <c r="N40" s="302">
        <f>SUM(K40:M40)</f>
        <v>0.17287846200993401</v>
      </c>
    </row>
    <row r="41" spans="1:14" x14ac:dyDescent="0.2">
      <c r="A41" s="282" t="s">
        <v>365</v>
      </c>
      <c r="B41" s="302">
        <f>'Ind T6'!V8</f>
        <v>0.63081598057357291</v>
      </c>
      <c r="C41" s="299" t="str">
        <f>CONCATENATE("(",ROUND((B41/$H42)*100,1),")")</f>
        <v>(21.9)</v>
      </c>
      <c r="D41" s="302">
        <f>'Ind T6'!W8</f>
        <v>0.26165901221416626</v>
      </c>
      <c r="E41" s="299" t="str">
        <f>CONCATENATE("(",ROUND((D41/$H42)*100,1),")")</f>
        <v>(9.1)</v>
      </c>
      <c r="F41" s="302">
        <f>'Ind T6'!X8</f>
        <v>0.20621633644368209</v>
      </c>
      <c r="G41" s="299" t="str">
        <f>CONCATENATE("(",ROUND((F41/$H42)*100,1),")")</f>
        <v>(7.2)</v>
      </c>
      <c r="H41" s="302">
        <f t="shared" ref="H41" si="46">SUM(B41,D41,F41)</f>
        <v>1.0986913292314213</v>
      </c>
      <c r="I41" s="299" t="str">
        <f>CONCATENATE("(",ROUND((H41/$H42)*100,1),")")</f>
        <v>(38.2)</v>
      </c>
      <c r="K41" s="302">
        <f t="shared" ref="K41:K42" si="47">B41-B31</f>
        <v>2.1773333213289892E-2</v>
      </c>
      <c r="L41" s="302">
        <f t="shared" ref="L41:L42" si="48">D41-D31</f>
        <v>-1.8529434372673237E-2</v>
      </c>
      <c r="M41" s="302">
        <f t="shared" ref="M41:M42" si="49">F41-F31</f>
        <v>1.5877639149438766E-2</v>
      </c>
      <c r="N41" s="302">
        <f t="shared" ref="N41:N42" si="50">SUM(K41:M41)</f>
        <v>1.9121537990055421E-2</v>
      </c>
    </row>
    <row r="42" spans="1:14" x14ac:dyDescent="0.2">
      <c r="A42" s="282" t="s">
        <v>363</v>
      </c>
      <c r="B42" s="302">
        <f>SUM(B40:B41)</f>
        <v>2.0570477060801009</v>
      </c>
      <c r="C42" s="299" t="str">
        <f>CONCATENATE("(",ROUND((B42/$H42)*100,1),")")</f>
        <v>(71.5)</v>
      </c>
      <c r="D42" s="302">
        <f>SUM(D40:D41)</f>
        <v>0.26539206020878781</v>
      </c>
      <c r="E42" s="299" t="str">
        <f>CONCATENATE("(",ROUND((D42/$H42)*100,1),")")</f>
        <v>(9.2)</v>
      </c>
      <c r="F42" s="302">
        <f>SUM(F40:F41)</f>
        <v>0.55256023371110841</v>
      </c>
      <c r="G42" s="299" t="str">
        <f>CONCATENATE("(",ROUND((F42/$H42)*100,1),")")</f>
        <v>(19.2)</v>
      </c>
      <c r="H42" s="302">
        <f>SUM(H40:H41)</f>
        <v>2.8749999999999973</v>
      </c>
      <c r="I42" s="299" t="str">
        <f>CONCATENATE("(",ROUND((H42/$H42)*100,1),")")</f>
        <v>(100)</v>
      </c>
      <c r="K42" s="302">
        <f t="shared" si="47"/>
        <v>0.2202415251504406</v>
      </c>
      <c r="L42" s="302">
        <f t="shared" si="48"/>
        <v>-1.8365665952365384E-2</v>
      </c>
      <c r="M42" s="302">
        <f t="shared" si="49"/>
        <v>-9.8758591980860899E-3</v>
      </c>
      <c r="N42" s="302">
        <f t="shared" si="50"/>
        <v>0.19199999999998912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0.19930297029721566</v>
      </c>
      <c r="C51" s="299" t="str">
        <f>CONCATENATE("(",ROUND((B51/$H53)*100,1),")")</f>
        <v>(54.2)</v>
      </c>
      <c r="D51" s="302">
        <f>'Ind T6'!M18</f>
        <v>1.4574257425805797E-3</v>
      </c>
      <c r="E51" s="299" t="str">
        <f>CONCATENATE("(",ROUND((D51/$H53)*100,1),")")</f>
        <v>(0.4)</v>
      </c>
      <c r="F51" s="302">
        <f>'Ind T6'!N18</f>
        <v>0.12473135313530673</v>
      </c>
      <c r="G51" s="299" t="str">
        <f>CONCATENATE("(",ROUND((F51/$H53)*100,1),")")</f>
        <v>(33.9)</v>
      </c>
      <c r="H51" s="302">
        <f>SUM(B51,D51,F51)</f>
        <v>0.32549174917510298</v>
      </c>
      <c r="I51" s="299" t="str">
        <f>CONCATENATE("(",ROUND((H51/$H53)*100,1),")")</f>
        <v>(88.4)</v>
      </c>
      <c r="K51" s="302">
        <f>B56-B51</f>
        <v>-2.4940742336553023E-2</v>
      </c>
      <c r="L51" s="302">
        <f>D56-D51</f>
        <v>-1.508967864748197E-4</v>
      </c>
      <c r="M51" s="302">
        <f>F56-F51</f>
        <v>-1.5576797621658603E-2</v>
      </c>
      <c r="N51" s="302">
        <f>SUM(K51:M51)</f>
        <v>-4.0668436744686447E-2</v>
      </c>
    </row>
    <row r="52" spans="1:14" x14ac:dyDescent="0.2">
      <c r="A52" s="282" t="s">
        <v>365</v>
      </c>
      <c r="B52" s="302">
        <f>'Ind T6'!L17</f>
        <v>3.4249504950246E-2</v>
      </c>
      <c r="C52" s="299" t="str">
        <f>CONCATENATE("(",ROUND((B52/$H53)*100,1),")")</f>
        <v>(9.3)</v>
      </c>
      <c r="D52" s="302">
        <f>'Ind T6'!M17</f>
        <v>8.2587458746508878E-3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4.2508250824896884E-2</v>
      </c>
      <c r="I52" s="299" t="str">
        <f>CONCATENATE("(",ROUND((H52/$H53)*100,1),")")</f>
        <v>(11.6)</v>
      </c>
      <c r="K52" s="302">
        <f t="shared" ref="K52:K53" si="52">B57-B52</f>
        <v>-4.4368896788040228E-3</v>
      </c>
      <c r="L52" s="302">
        <f t="shared" ref="L52:L53" si="53">D57-D52</f>
        <v>-8.9467357651022358E-4</v>
      </c>
      <c r="M52" s="302">
        <f t="shared" ref="M52:M53" si="54">F57-F52</f>
        <v>0</v>
      </c>
      <c r="N52" s="302">
        <f t="shared" ref="N52:N53" si="55">SUM(K52:M52)</f>
        <v>-5.3315632553142464E-3</v>
      </c>
    </row>
    <row r="53" spans="1:14" x14ac:dyDescent="0.2">
      <c r="A53" s="282" t="s">
        <v>363</v>
      </c>
      <c r="B53" s="302">
        <f>SUM(B51:B52)</f>
        <v>0.23355247524746167</v>
      </c>
      <c r="C53" s="299" t="str">
        <f>CONCATENATE("(",ROUND((B53/$H53)*100,1),")")</f>
        <v>(63.5)</v>
      </c>
      <c r="D53" s="302">
        <f>SUM(D51:D52)</f>
        <v>9.7161716172314682E-3</v>
      </c>
      <c r="E53" s="299" t="str">
        <f>CONCATENATE("(",ROUND((D53/$H53)*100,1),")")</f>
        <v>(2.6)</v>
      </c>
      <c r="F53" s="302">
        <f>SUM(F51:F52)</f>
        <v>0.12473135313530673</v>
      </c>
      <c r="G53" s="299" t="str">
        <f>CONCATENATE("(",ROUND((F53/$H53)*100,1),")")</f>
        <v>(33.9)</v>
      </c>
      <c r="H53" s="302">
        <f>SUM(H51:H52)</f>
        <v>0.36799999999999988</v>
      </c>
      <c r="I53" s="299" t="str">
        <f>CONCATENATE("(",ROUND((H53/$H53)*100,1),")")</f>
        <v>(100)</v>
      </c>
      <c r="K53" s="302">
        <f t="shared" si="52"/>
        <v>-2.9377632015357064E-2</v>
      </c>
      <c r="L53" s="302">
        <f t="shared" si="53"/>
        <v>-1.0455703629850439E-3</v>
      </c>
      <c r="M53" s="302">
        <f t="shared" si="54"/>
        <v>-1.5576797621658603E-2</v>
      </c>
      <c r="N53" s="302">
        <f t="shared" si="55"/>
        <v>-4.6000000000000707E-2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0.17436222796066264</v>
      </c>
      <c r="C56" s="299" t="str">
        <f>CONCATENATE("(",ROUND((B56/$H58)*100,1),")")</f>
        <v>(54.1)</v>
      </c>
      <c r="D56" s="302">
        <f>'Ind T6'!R18</f>
        <v>1.30652895610576E-3</v>
      </c>
      <c r="E56" s="299" t="str">
        <f>CONCATENATE("(",ROUND((D56/$H58)*100,1),")")</f>
        <v>(0.4)</v>
      </c>
      <c r="F56" s="302">
        <f>'Ind T6'!S18</f>
        <v>0.10915455551364812</v>
      </c>
      <c r="G56" s="299" t="str">
        <f>CONCATENATE("(",ROUND((F56/$H58)*100,1),")")</f>
        <v>(33.9)</v>
      </c>
      <c r="H56" s="302">
        <f>SUM(B56,D56,F56)</f>
        <v>0.28482331243041653</v>
      </c>
      <c r="I56" s="299" t="str">
        <f>CONCATENATE("(",ROUND((H56/$H58)*100,1),")")</f>
        <v>(88.5)</v>
      </c>
      <c r="K56" s="302">
        <f>B61-B56</f>
        <v>-1.82384655839819E-2</v>
      </c>
      <c r="L56" s="302">
        <f>D61-D56</f>
        <v>-2.6825985807488661E-5</v>
      </c>
      <c r="M56" s="302">
        <f>F61-F56</f>
        <v>-1.7248614919974564E-2</v>
      </c>
      <c r="N56" s="302">
        <f>SUM(K56:M56)</f>
        <v>-3.5513906489763949E-2</v>
      </c>
    </row>
    <row r="57" spans="1:14" x14ac:dyDescent="0.2">
      <c r="A57" s="282" t="s">
        <v>365</v>
      </c>
      <c r="B57" s="302">
        <f>'Ind T6'!Q17</f>
        <v>2.9812615271441977E-2</v>
      </c>
      <c r="C57" s="299" t="str">
        <f>CONCATENATE("(",ROUND((B57/$H58)*100,1),")")</f>
        <v>(9.3)</v>
      </c>
      <c r="D57" s="302">
        <f>'Ind T6'!R17</f>
        <v>7.3640722981406642E-3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3.7176687569582645E-2</v>
      </c>
      <c r="I57" s="299" t="str">
        <f>CONCATENATE("(",ROUND((H57/$H58)*100,1),")")</f>
        <v>(11.5)</v>
      </c>
      <c r="K57" s="302">
        <f t="shared" ref="K57:K58" si="57">B62-B57</f>
        <v>-3.9858825982474269E-3</v>
      </c>
      <c r="L57" s="302">
        <f t="shared" ref="L57:L58" si="58">D62-D57</f>
        <v>-5.0021091198790019E-4</v>
      </c>
      <c r="M57" s="302">
        <f t="shared" ref="M57:M58" si="59">F62-F57</f>
        <v>0</v>
      </c>
      <c r="N57" s="302">
        <f t="shared" ref="N57:N58" si="60">SUM(K57:M57)</f>
        <v>-4.4860935102353271E-3</v>
      </c>
    </row>
    <row r="58" spans="1:14" x14ac:dyDescent="0.2">
      <c r="A58" s="282" t="s">
        <v>363</v>
      </c>
      <c r="B58" s="302">
        <f>SUM(B56:B57)</f>
        <v>0.20417484323210461</v>
      </c>
      <c r="C58" s="299" t="str">
        <f>CONCATENATE("(",ROUND((B58/$H58)*100,1),")")</f>
        <v>(63.4)</v>
      </c>
      <c r="D58" s="302">
        <f>SUM(D56:D57)</f>
        <v>8.6706012542464243E-3</v>
      </c>
      <c r="E58" s="299" t="str">
        <f>CONCATENATE("(",ROUND((D58/$H58)*100,1),")")</f>
        <v>(2.7)</v>
      </c>
      <c r="F58" s="302">
        <f>SUM(F56:F57)</f>
        <v>0.10915455551364812</v>
      </c>
      <c r="G58" s="299" t="str">
        <f>CONCATENATE("(",ROUND((F58/$H58)*100,1),")")</f>
        <v>(33.9)</v>
      </c>
      <c r="H58" s="302">
        <f>SUM(H56:H57)</f>
        <v>0.32199999999999918</v>
      </c>
      <c r="I58" s="299" t="str">
        <f>CONCATENATE("(",ROUND((H58/$H58)*100,1),")")</f>
        <v>(100)</v>
      </c>
      <c r="K58" s="302">
        <f t="shared" si="57"/>
        <v>-2.222434818222932E-2</v>
      </c>
      <c r="L58" s="302">
        <f t="shared" si="58"/>
        <v>-5.270368977953882E-4</v>
      </c>
      <c r="M58" s="302">
        <f t="shared" si="59"/>
        <v>-1.7248614919974564E-2</v>
      </c>
      <c r="N58" s="302">
        <f t="shared" si="60"/>
        <v>-3.9999999999999272E-2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0.15612376237668074</v>
      </c>
      <c r="C61" s="299" t="str">
        <f>CONCATENATE("(",ROUND((B61/$H63)*100,1),")")</f>
        <v>(55.4)</v>
      </c>
      <c r="D61" s="302">
        <f>'Ind T6'!W18</f>
        <v>1.2797029702982714E-3</v>
      </c>
      <c r="E61" s="299" t="str">
        <f>CONCATENATE("(",ROUND((D61/$H63)*100,1),")")</f>
        <v>(0.5)</v>
      </c>
      <c r="F61" s="302">
        <f>'Ind T6'!X18</f>
        <v>9.190594059367356E-2</v>
      </c>
      <c r="G61" s="299" t="str">
        <f>CONCATENATE("(",ROUND((F61/$H63)*100,1),")")</f>
        <v>(32.6)</v>
      </c>
      <c r="H61" s="302">
        <f>SUM(B61,D61,F61)</f>
        <v>0.2493094059406526</v>
      </c>
      <c r="I61" s="299" t="str">
        <f>CONCATENATE("(",ROUND((H61/$H63)*100,1),")")</f>
        <v>(88.4)</v>
      </c>
      <c r="K61" s="302">
        <f>B61-B51</f>
        <v>-4.3179207920534923E-2</v>
      </c>
      <c r="L61" s="302">
        <f>D61-D51</f>
        <v>-1.7772277228230837E-4</v>
      </c>
      <c r="M61" s="302">
        <f>F61-F51</f>
        <v>-3.2825412541633167E-2</v>
      </c>
      <c r="N61" s="302">
        <f>SUM(K61:M61)</f>
        <v>-7.6182343234450389E-2</v>
      </c>
    </row>
    <row r="62" spans="1:14" x14ac:dyDescent="0.2">
      <c r="A62" s="282" t="s">
        <v>365</v>
      </c>
      <c r="B62" s="302">
        <f>'Ind T6'!V17</f>
        <v>2.582673267319455E-2</v>
      </c>
      <c r="C62" s="299" t="str">
        <f>CONCATENATE("(",ROUND((B62/$H63)*100,1),")")</f>
        <v>(9.2)</v>
      </c>
      <c r="D62" s="302">
        <f>'Ind T6'!W17</f>
        <v>6.863861386152764E-3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3.2690594059347315E-2</v>
      </c>
      <c r="I62" s="299" t="str">
        <f>CONCATENATE("(",ROUND((H62/$H63)*100,1),")")</f>
        <v>(11.6)</v>
      </c>
      <c r="K62" s="302">
        <f t="shared" ref="K62:K63" si="62">B62-B52</f>
        <v>-8.4227722770514497E-3</v>
      </c>
      <c r="L62" s="302">
        <f t="shared" ref="L62:L63" si="63">D62-D52</f>
        <v>-1.3948844884981238E-3</v>
      </c>
      <c r="M62" s="302">
        <f t="shared" ref="M62:M63" si="64">F62-F52</f>
        <v>0</v>
      </c>
      <c r="N62" s="302">
        <f t="shared" ref="N62:N63" si="65">SUM(K62:M62)</f>
        <v>-9.8176567655495726E-3</v>
      </c>
    </row>
    <row r="63" spans="1:14" x14ac:dyDescent="0.2">
      <c r="A63" s="282" t="s">
        <v>363</v>
      </c>
      <c r="B63" s="302">
        <f>SUM(B61:B62)</f>
        <v>0.18195049504987529</v>
      </c>
      <c r="C63" s="299" t="str">
        <f>CONCATENATE("(",ROUND((B63/$H63)*100,1),")")</f>
        <v>(64.5)</v>
      </c>
      <c r="D63" s="302">
        <f>SUM(D61:D62)</f>
        <v>8.1435643564510361E-3</v>
      </c>
      <c r="E63" s="299" t="str">
        <f>CONCATENATE("(",ROUND((D63/$H63)*100,1),")")</f>
        <v>(2.9)</v>
      </c>
      <c r="F63" s="302">
        <f>SUM(F61:F62)</f>
        <v>9.190594059367356E-2</v>
      </c>
      <c r="G63" s="299" t="str">
        <f>CONCATENATE("(",ROUND((F63/$H63)*100,1),")")</f>
        <v>(32.6)</v>
      </c>
      <c r="H63" s="302">
        <f>SUM(H61:H62)</f>
        <v>0.28199999999999992</v>
      </c>
      <c r="I63" s="299" t="str">
        <f>CONCATENATE("(",ROUND((H63/$H63)*100,1),")")</f>
        <v>(100)</v>
      </c>
      <c r="K63" s="302">
        <f t="shared" si="62"/>
        <v>-5.1601980197586383E-2</v>
      </c>
      <c r="L63" s="302">
        <f t="shared" si="63"/>
        <v>-1.5726072607804321E-3</v>
      </c>
      <c r="M63" s="302">
        <f t="shared" si="64"/>
        <v>-3.2825412541633167E-2</v>
      </c>
      <c r="N63" s="302">
        <f t="shared" si="65"/>
        <v>-8.5999999999999979E-2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1.8119121515805712</v>
      </c>
      <c r="C72" s="299" t="str">
        <f>CONCATENATE("(",ROUND((B72/$H74)*100,1),")")</f>
        <v>(53.2)</v>
      </c>
      <c r="D72" s="302">
        <f>'Ind T6'!M27</f>
        <v>0.14076417162407426</v>
      </c>
      <c r="E72" s="299" t="str">
        <f>CONCATENATE("(",ROUND((D72/$H74)*100,1),")")</f>
        <v>(4.1)</v>
      </c>
      <c r="F72" s="302">
        <f>'Ind T6'!N27</f>
        <v>6.9635609144702015E-2</v>
      </c>
      <c r="G72" s="299" t="str">
        <f>CONCATENATE("(",ROUND((F72/$H74)*100,1),")")</f>
        <v>(2)</v>
      </c>
      <c r="H72" s="302">
        <f>SUM(B72,D72,F72)</f>
        <v>2.0223119323493473</v>
      </c>
      <c r="I72" s="299" t="str">
        <f>CONCATENATE("(",ROUND((H72/$H74)*100,1),")")</f>
        <v>(59.4)</v>
      </c>
      <c r="K72" s="302">
        <f>B77-B72</f>
        <v>0.17486324581420742</v>
      </c>
      <c r="L72" s="302">
        <f>D77-D72</f>
        <v>1.5254003975202768E-2</v>
      </c>
      <c r="M72" s="302">
        <f>F77-F72</f>
        <v>8.21152207165049E-3</v>
      </c>
      <c r="N72" s="302">
        <f>SUM(K72:M72)</f>
        <v>0.19832877186106068</v>
      </c>
    </row>
    <row r="73" spans="1:14" x14ac:dyDescent="0.2">
      <c r="A73" s="282" t="s">
        <v>365</v>
      </c>
      <c r="B73" s="302">
        <f>'Ind T6'!L26</f>
        <v>0.82475007828910174</v>
      </c>
      <c r="C73" s="299" t="str">
        <f>CONCATENATE("(",ROUND((B73/$H74)*100,1),")")</f>
        <v>(24.2)</v>
      </c>
      <c r="D73" s="302">
        <f>'Ind T6'!M26</f>
        <v>0.4508719073090367</v>
      </c>
      <c r="E73" s="299" t="str">
        <f>CONCATENATE("(",ROUND((D73/$H74)*100,1),")")</f>
        <v>(13.2)</v>
      </c>
      <c r="F73" s="302">
        <f>'Ind T6'!N26</f>
        <v>0.10706608205252222</v>
      </c>
      <c r="G73" s="299" t="str">
        <f>CONCATENATE("(",ROUND((F73/$H74)*100,1),")")</f>
        <v>(3.1)</v>
      </c>
      <c r="H73" s="302">
        <f t="shared" ref="H73" si="66">SUM(B73,D73,F73)</f>
        <v>1.3826880676506605</v>
      </c>
      <c r="I73" s="299" t="str">
        <f>CONCATENATE("(",ROUND((H73/$H74)*100,1),")")</f>
        <v>(40.6)</v>
      </c>
      <c r="K73" s="302">
        <f t="shared" ref="K73:K74" si="67">B78-B73</f>
        <v>0.12377564674627117</v>
      </c>
      <c r="L73" s="302">
        <f t="shared" ref="L73:L74" si="68">D78-D73</f>
        <v>4.7954370415168257E-2</v>
      </c>
      <c r="M73" s="302">
        <f t="shared" ref="M73:M74" si="69">F78-F73</f>
        <v>1.4941210977486533E-2</v>
      </c>
      <c r="N73" s="302">
        <f t="shared" ref="N73:N74" si="70">SUM(K73:M73)</f>
        <v>0.18667122813892595</v>
      </c>
    </row>
    <row r="74" spans="1:14" x14ac:dyDescent="0.2">
      <c r="A74" s="282" t="s">
        <v>363</v>
      </c>
      <c r="B74" s="302">
        <f>SUM(B72:B73)</f>
        <v>2.6366622298696729</v>
      </c>
      <c r="C74" s="299" t="str">
        <f>CONCATENATE("(",ROUND((B74/$H74)*100,1),")")</f>
        <v>(77.4)</v>
      </c>
      <c r="D74" s="302">
        <f>SUM(D72:D73)</f>
        <v>0.59163607893311099</v>
      </c>
      <c r="E74" s="299" t="str">
        <f>CONCATENATE("(",ROUND((D74/$H74)*100,1),")")</f>
        <v>(17.4)</v>
      </c>
      <c r="F74" s="302">
        <f>SUM(F72:F73)</f>
        <v>0.17670169119722423</v>
      </c>
      <c r="G74" s="299" t="str">
        <f>CONCATENATE("(",ROUND((F74/$H74)*100,1),")")</f>
        <v>(5.2)</v>
      </c>
      <c r="H74" s="302">
        <f>SUM(H72:H73)</f>
        <v>3.4050000000000078</v>
      </c>
      <c r="I74" s="299" t="str">
        <f>CONCATENATE("(",ROUND((H74/$H74)*100,1),")")</f>
        <v>(100)</v>
      </c>
      <c r="K74" s="302">
        <f t="shared" si="67"/>
        <v>0.29863889256047838</v>
      </c>
      <c r="L74" s="302">
        <f t="shared" si="68"/>
        <v>6.3208374390370969E-2</v>
      </c>
      <c r="M74" s="302">
        <f t="shared" si="69"/>
        <v>2.3152733049137009E-2</v>
      </c>
      <c r="N74" s="302">
        <f t="shared" si="70"/>
        <v>0.38499999999998635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1.9867753973947786</v>
      </c>
      <c r="C77" s="299" t="str">
        <f>CONCATENATE("(",ROUND((B77/$H79)*100,1),")")</f>
        <v>(52.4)</v>
      </c>
      <c r="D77" s="302">
        <f>'Ind T6'!R27</f>
        <v>0.15601817559927703</v>
      </c>
      <c r="E77" s="299" t="str">
        <f>CONCATENATE("(",ROUND((D77/$H79)*100,1),")")</f>
        <v>(4.1)</v>
      </c>
      <c r="F77" s="302">
        <f>'Ind T6'!S27</f>
        <v>7.7847131216352505E-2</v>
      </c>
      <c r="G77" s="299" t="str">
        <f>CONCATENATE("(",ROUND((F77/$H79)*100,1),")")</f>
        <v>(2.1)</v>
      </c>
      <c r="H77" s="302">
        <f>SUM(B77,D77,F77)</f>
        <v>2.2206407042104082</v>
      </c>
      <c r="I77" s="299" t="str">
        <f>CONCATENATE("(",ROUND((H77/$H79)*100,1),")")</f>
        <v>(58.6)</v>
      </c>
      <c r="K77" s="302">
        <f>B82-B77</f>
        <v>0.18320893789836523</v>
      </c>
      <c r="L77" s="302">
        <f>D82-D77</f>
        <v>1.8250076369436513E-2</v>
      </c>
      <c r="M77" s="302">
        <f>F82-F77</f>
        <v>1.2185995821530377E-2</v>
      </c>
      <c r="N77" s="302">
        <f>SUM(K77:M77)</f>
        <v>0.21364501008933212</v>
      </c>
    </row>
    <row r="78" spans="1:14" x14ac:dyDescent="0.2">
      <c r="A78" s="282" t="s">
        <v>365</v>
      </c>
      <c r="B78" s="302">
        <f>'Ind T6'!Q26</f>
        <v>0.94852572503537291</v>
      </c>
      <c r="C78" s="299" t="str">
        <f>CONCATENATE("(",ROUND((B78/$H79)*100,1),")")</f>
        <v>(25)</v>
      </c>
      <c r="D78" s="302">
        <f>'Ind T6'!R26</f>
        <v>0.49882627772420496</v>
      </c>
      <c r="E78" s="299" t="str">
        <f>CONCATENATE("(",ROUND((D78/$H79)*100,1),")")</f>
        <v>(13.2)</v>
      </c>
      <c r="F78" s="302">
        <f>'Ind T6'!S26</f>
        <v>0.12200729303000875</v>
      </c>
      <c r="G78" s="299" t="str">
        <f>CONCATENATE("(",ROUND((F78/$H79)*100,1),")")</f>
        <v>(3.2)</v>
      </c>
      <c r="H78" s="302">
        <f t="shared" ref="H78" si="71">SUM(B78,D78,F78)</f>
        <v>1.5693592957895866</v>
      </c>
      <c r="I78" s="299" t="str">
        <f>CONCATENATE("(",ROUND((H78/$H79)*100,1),")")</f>
        <v>(41.4)</v>
      </c>
      <c r="K78" s="302">
        <f t="shared" ref="K78:K79" si="72">B83-B78</f>
        <v>0.18263166690835408</v>
      </c>
      <c r="L78" s="302">
        <f t="shared" ref="L78:L79" si="73">D83-D78</f>
        <v>5.3953055107988646E-2</v>
      </c>
      <c r="M78" s="302">
        <f t="shared" ref="M78:M79" si="74">F83-F78</f>
        <v>1.977026789433721E-2</v>
      </c>
      <c r="N78" s="302">
        <f t="shared" ref="N78:N79" si="75">SUM(K78:M78)</f>
        <v>0.25635498991067995</v>
      </c>
    </row>
    <row r="79" spans="1:14" x14ac:dyDescent="0.2">
      <c r="A79" s="282" t="s">
        <v>363</v>
      </c>
      <c r="B79" s="302">
        <f>SUM(B77:B78)</f>
        <v>2.9353011224301513</v>
      </c>
      <c r="C79" s="299" t="str">
        <f>CONCATENATE("(",ROUND((B79/$H79)*100,1),")")</f>
        <v>(77.4)</v>
      </c>
      <c r="D79" s="302">
        <f>SUM(D77:D78)</f>
        <v>0.65484445332348196</v>
      </c>
      <c r="E79" s="299" t="str">
        <f>CONCATENATE("(",ROUND((D79/$H79)*100,1),")")</f>
        <v>(17.3)</v>
      </c>
      <c r="F79" s="302">
        <f>SUM(F77:F78)</f>
        <v>0.19985442424636124</v>
      </c>
      <c r="G79" s="299" t="str">
        <f>CONCATENATE("(",ROUND((F79/$H79)*100,1),")")</f>
        <v>(5.3)</v>
      </c>
      <c r="H79" s="302">
        <f>SUM(H77:H78)</f>
        <v>3.7899999999999947</v>
      </c>
      <c r="I79" s="299" t="str">
        <f>CONCATENATE("(",ROUND((H79/$H79)*100,1),")")</f>
        <v>(100)</v>
      </c>
      <c r="K79" s="302">
        <f t="shared" si="72"/>
        <v>0.36584060480671976</v>
      </c>
      <c r="L79" s="302">
        <f t="shared" si="73"/>
        <v>7.2203131477425186E-2</v>
      </c>
      <c r="M79" s="302">
        <f t="shared" si="74"/>
        <v>3.19562637158676E-2</v>
      </c>
      <c r="N79" s="302">
        <f t="shared" si="75"/>
        <v>0.47000000000001252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2.1699843352931438</v>
      </c>
      <c r="C82" s="299" t="str">
        <f>CONCATENATE("(",ROUND((B82/$H84)*100,1),")")</f>
        <v>(50.9)</v>
      </c>
      <c r="D82" s="302">
        <f>'Ind T6'!W27</f>
        <v>0.17426825196871354</v>
      </c>
      <c r="E82" s="299" t="str">
        <f>CONCATENATE("(",ROUND((D82/$H84)*100,1),")")</f>
        <v>(4.1)</v>
      </c>
      <c r="F82" s="302">
        <f>'Ind T6'!X27</f>
        <v>9.0033127037882882E-2</v>
      </c>
      <c r="G82" s="299" t="str">
        <f>CONCATENATE("(",ROUND((F82/$H84)*100,1),")")</f>
        <v>(2.1)</v>
      </c>
      <c r="H82" s="302">
        <f>SUM(B82,D82,F82)</f>
        <v>2.4342857142997403</v>
      </c>
      <c r="I82" s="299" t="str">
        <f>CONCATENATE("(",ROUND((H82/$H84)*100,1),")")</f>
        <v>(57.1)</v>
      </c>
      <c r="K82" s="302">
        <f>B82-B72</f>
        <v>0.35807218371257266</v>
      </c>
      <c r="L82" s="302">
        <f>D82-D72</f>
        <v>3.3504080344639281E-2</v>
      </c>
      <c r="M82" s="302">
        <f>F82-F72</f>
        <v>2.0397517893180866E-2</v>
      </c>
      <c r="N82" s="302">
        <f>SUM(K82:M82)</f>
        <v>0.4119737819503928</v>
      </c>
    </row>
    <row r="83" spans="1:14" x14ac:dyDescent="0.2">
      <c r="A83" s="282" t="s">
        <v>365</v>
      </c>
      <c r="B83" s="302">
        <f>'Ind T6'!V26</f>
        <v>1.131157391943727</v>
      </c>
      <c r="C83" s="299" t="str">
        <f>CONCATENATE("(",ROUND((B83/$H84)*100,1),")")</f>
        <v>(26.6)</v>
      </c>
      <c r="D83" s="302">
        <f>'Ind T6'!W26</f>
        <v>0.5527793328321936</v>
      </c>
      <c r="E83" s="299" t="str">
        <f>CONCATENATE("(",ROUND((D83/$H84)*100,1),")")</f>
        <v>(13)</v>
      </c>
      <c r="F83" s="302">
        <f>'Ind T6'!X26</f>
        <v>0.14177756092434596</v>
      </c>
      <c r="G83" s="299" t="str">
        <f>CONCATENATE("(",ROUND((F83/$H84)*100,1),")")</f>
        <v>(3.3)</v>
      </c>
      <c r="H83" s="302">
        <f t="shared" ref="H83" si="76">SUM(B83,D83,F83)</f>
        <v>1.8257142857002666</v>
      </c>
      <c r="I83" s="299" t="str">
        <f>CONCATENATE("(",ROUND((H83/$H84)*100,1),")")</f>
        <v>(42.9)</v>
      </c>
      <c r="K83" s="302">
        <f t="shared" ref="K83:K84" si="77">B83-B73</f>
        <v>0.30640731365462526</v>
      </c>
      <c r="L83" s="302">
        <f t="shared" ref="L83:L84" si="78">D83-D73</f>
        <v>0.1019074255231569</v>
      </c>
      <c r="M83" s="302">
        <f t="shared" ref="M83:M84" si="79">F83-F73</f>
        <v>3.4711478871823742E-2</v>
      </c>
      <c r="N83" s="302">
        <f t="shared" ref="N83:N84" si="80">SUM(K83:M83)</f>
        <v>0.4430262180496059</v>
      </c>
    </row>
    <row r="84" spans="1:14" x14ac:dyDescent="0.2">
      <c r="A84" s="282" t="s">
        <v>363</v>
      </c>
      <c r="B84" s="302">
        <f>SUM(B82:B83)</f>
        <v>3.301141727236871</v>
      </c>
      <c r="C84" s="299" t="str">
        <f>CONCATENATE("(",ROUND((B84/$H84)*100,1),")")</f>
        <v>(77.5)</v>
      </c>
      <c r="D84" s="302">
        <f>SUM(D82:D83)</f>
        <v>0.72704758480090714</v>
      </c>
      <c r="E84" s="299" t="str">
        <f>CONCATENATE("(",ROUND((D84/$H84)*100,1),")")</f>
        <v>(17.1)</v>
      </c>
      <c r="F84" s="302">
        <f>SUM(F82:F83)</f>
        <v>0.23181068796222884</v>
      </c>
      <c r="G84" s="299" t="str">
        <f>CONCATENATE("(",ROUND((F84/$H84)*100,1),")")</f>
        <v>(5.4)</v>
      </c>
      <c r="H84" s="302">
        <f>SUM(H82:H83)</f>
        <v>4.2600000000000069</v>
      </c>
      <c r="I84" s="299" t="str">
        <f>CONCATENATE("(",ROUND((H84/$H84)*100,1),")")</f>
        <v>(100)</v>
      </c>
      <c r="K84" s="302">
        <f t="shared" si="77"/>
        <v>0.66447949736719814</v>
      </c>
      <c r="L84" s="302">
        <f t="shared" si="78"/>
        <v>0.13541150586779616</v>
      </c>
      <c r="M84" s="302">
        <f t="shared" si="79"/>
        <v>5.5108996765004609E-2</v>
      </c>
      <c r="N84" s="302">
        <f t="shared" si="80"/>
        <v>0.85499999999999887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3.8187671333625777</v>
      </c>
      <c r="C93" s="299" t="str">
        <f>CONCATENATE("(",ROUND((B93/$H95)*100,1),")")</f>
        <v>(68.7)</v>
      </c>
      <c r="D93" s="302">
        <f>'Ind T6'!M36</f>
        <v>0.12451257426895085</v>
      </c>
      <c r="E93" s="299" t="str">
        <f>CONCATENATE("(",ROUND((D93/$H95)*100,1),")")</f>
        <v>(2.2)</v>
      </c>
      <c r="F93" s="302">
        <f>'Ind T6'!N36</f>
        <v>0.19784663803893041</v>
      </c>
      <c r="G93" s="299" t="str">
        <f>CONCATENATE("(",ROUND((F93/$H95)*100,1),")")</f>
        <v>(3.6)</v>
      </c>
      <c r="H93" s="302">
        <f>SUM(B93,D93,F93)</f>
        <v>4.1411263456704592</v>
      </c>
      <c r="I93" s="299" t="str">
        <f>CONCATENATE("(",ROUND((H93/$H95)*100,1),")")</f>
        <v>(74.5)</v>
      </c>
      <c r="K93" s="302">
        <f>B98-B93</f>
        <v>-0.14089490084500245</v>
      </c>
      <c r="L93" s="302">
        <f>D98-D93</f>
        <v>-2.3334153337234986E-3</v>
      </c>
      <c r="M93" s="302">
        <f>F98-F93</f>
        <v>1.866132524339037E-3</v>
      </c>
      <c r="N93" s="302">
        <f>SUM(K93:M93)</f>
        <v>-0.14136218365438691</v>
      </c>
    </row>
    <row r="94" spans="1:14" x14ac:dyDescent="0.2">
      <c r="A94" s="282" t="s">
        <v>365</v>
      </c>
      <c r="B94" s="302">
        <f>'Ind T6'!L35</f>
        <v>0.96110953584772563</v>
      </c>
      <c r="C94" s="299" t="str">
        <f>CONCATENATE("(",ROUND((B94/$H95)*100,1),")")</f>
        <v>(17.3)</v>
      </c>
      <c r="D94" s="302">
        <f>'Ind T6'!M35</f>
        <v>0.31990656803881273</v>
      </c>
      <c r="E94" s="299" t="str">
        <f>CONCATENATE("(",ROUND((D94/$H95)*100,1),")")</f>
        <v>(5.8)</v>
      </c>
      <c r="F94" s="302">
        <f>'Ind T6'!N35</f>
        <v>0.13685755044300291</v>
      </c>
      <c r="G94" s="299" t="str">
        <f>CONCATENATE("(",ROUND((F94/$H95)*100,1),")")</f>
        <v>(2.5)</v>
      </c>
      <c r="H94" s="302">
        <f t="shared" ref="H94" si="81">SUM(B94,D94,F94)</f>
        <v>1.4178736543295414</v>
      </c>
      <c r="I94" s="299" t="str">
        <f>CONCATENATE("(",ROUND((H94/$H95)*100,1),")")</f>
        <v>(25.5)</v>
      </c>
      <c r="K94" s="302">
        <f t="shared" ref="K94:K95" si="82">B99-B94</f>
        <v>-8.2998218587857941E-2</v>
      </c>
      <c r="L94" s="302">
        <f t="shared" ref="L94:L95" si="83">D99-D94</f>
        <v>-1.2732047313740114E-2</v>
      </c>
      <c r="M94" s="302">
        <f t="shared" ref="M94:M95" si="84">F99-F94</f>
        <v>-3.9075504440144737E-3</v>
      </c>
      <c r="N94" s="302">
        <f t="shared" ref="N94:N95" si="85">SUM(K94:M94)</f>
        <v>-9.9637816345612529E-2</v>
      </c>
    </row>
    <row r="95" spans="1:14" x14ac:dyDescent="0.2">
      <c r="A95" s="282" t="s">
        <v>363</v>
      </c>
      <c r="B95" s="302">
        <f>SUM(B93:B94)</f>
        <v>4.779876669210303</v>
      </c>
      <c r="C95" s="299" t="str">
        <f>CONCATENATE("(",ROUND((B95/$H95)*100,1),")")</f>
        <v>(86)</v>
      </c>
      <c r="D95" s="302">
        <f>SUM(D93:D94)</f>
        <v>0.44441914230776358</v>
      </c>
      <c r="E95" s="299" t="str">
        <f>CONCATENATE("(",ROUND((D95/$H95)*100,1),")")</f>
        <v>(8)</v>
      </c>
      <c r="F95" s="302">
        <f>SUM(F93:F94)</f>
        <v>0.33470418848193328</v>
      </c>
      <c r="G95" s="299" t="str">
        <f>CONCATENATE("(",ROUND((F95/$H95)*100,1),")")</f>
        <v>(6)</v>
      </c>
      <c r="H95" s="302">
        <f>SUM(H93:H94)</f>
        <v>5.5590000000000011</v>
      </c>
      <c r="I95" s="299" t="str">
        <f>CONCATENATE("(",ROUND((H95/$H95)*100,1),")")</f>
        <v>(100)</v>
      </c>
      <c r="K95" s="302">
        <f t="shared" si="82"/>
        <v>-0.22389311943286039</v>
      </c>
      <c r="L95" s="302">
        <f t="shared" si="83"/>
        <v>-1.5065462647463612E-2</v>
      </c>
      <c r="M95" s="302">
        <f t="shared" si="84"/>
        <v>-2.0414179196753812E-3</v>
      </c>
      <c r="N95" s="302">
        <f t="shared" si="85"/>
        <v>-0.24099999999999938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3.6778722325175752</v>
      </c>
      <c r="C98" s="299" t="str">
        <f>CONCATENATE("(",ROUND((B98/$H100)*100,1),")")</f>
        <v>(69.2)</v>
      </c>
      <c r="D98" s="302">
        <f>'Ind T6'!R36</f>
        <v>0.12217915893522735</v>
      </c>
      <c r="E98" s="299" t="str">
        <f>CONCATENATE("(",ROUND((D98/$H100)*100,1),")")</f>
        <v>(2.3)</v>
      </c>
      <c r="F98" s="302">
        <f>'Ind T6'!S36</f>
        <v>0.19971277056326944</v>
      </c>
      <c r="G98" s="299" t="str">
        <f>CONCATENATE("(",ROUND((F98/$H100)*100,1),")")</f>
        <v>(3.8)</v>
      </c>
      <c r="H98" s="302">
        <f>SUM(B98,D98,F98)</f>
        <v>3.999764162016072</v>
      </c>
      <c r="I98" s="299" t="str">
        <f>CONCATENATE("(",ROUND((H98/$H100)*100,1),")")</f>
        <v>(75.2)</v>
      </c>
      <c r="K98" s="302">
        <f>B103-B98</f>
        <v>-0.72293615936356082</v>
      </c>
      <c r="L98" s="302">
        <f>D103-D98</f>
        <v>-1.9238902352458911E-2</v>
      </c>
      <c r="M98" s="302">
        <f>F103-F98</f>
        <v>-2.6874808890778284E-2</v>
      </c>
      <c r="N98" s="302">
        <f>SUM(K98:M98)</f>
        <v>-0.76904987060679808</v>
      </c>
    </row>
    <row r="99" spans="1:14" x14ac:dyDescent="0.2">
      <c r="A99" s="282" t="s">
        <v>365</v>
      </c>
      <c r="B99" s="302">
        <f>'Ind T6'!Q35</f>
        <v>0.87811131725986769</v>
      </c>
      <c r="C99" s="299" t="str">
        <f>CONCATENATE("(",ROUND((B99/$H100)*100,1),")")</f>
        <v>(16.5)</v>
      </c>
      <c r="D99" s="302">
        <f>'Ind T6'!R35</f>
        <v>0.30717452072507262</v>
      </c>
      <c r="E99" s="299" t="str">
        <f>CONCATENATE("(",ROUND((D99/$H100)*100,1),")")</f>
        <v>(5.8)</v>
      </c>
      <c r="F99" s="302">
        <f>'Ind T6'!S35</f>
        <v>0.13294999999898843</v>
      </c>
      <c r="G99" s="299" t="str">
        <f>CONCATENATE("(",ROUND((F99/$H100)*100,1),")")</f>
        <v>(2.5)</v>
      </c>
      <c r="H99" s="302">
        <f t="shared" ref="H99" si="86">SUM(B99,D99,F99)</f>
        <v>1.3182358379839287</v>
      </c>
      <c r="I99" s="299" t="str">
        <f>CONCATENATE("(",ROUND((H99/$H100)*100,1),")")</f>
        <v>(24.8)</v>
      </c>
      <c r="K99" s="302">
        <f t="shared" ref="K99:K100" si="87">B104-B99</f>
        <v>-0.21522689955623575</v>
      </c>
      <c r="L99" s="302">
        <f t="shared" ref="L99:L100" si="88">D104-D99</f>
        <v>-6.2490190672387175E-2</v>
      </c>
      <c r="M99" s="302">
        <f t="shared" ref="M99:M100" si="89">F104-F99</f>
        <v>-1.8233039164566658E-2</v>
      </c>
      <c r="N99" s="302">
        <f t="shared" ref="N99:N100" si="90">SUM(K99:M99)</f>
        <v>-0.29595012939318954</v>
      </c>
    </row>
    <row r="100" spans="1:14" x14ac:dyDescent="0.2">
      <c r="A100" s="282" t="s">
        <v>363</v>
      </c>
      <c r="B100" s="302">
        <f>SUM(B98:B99)</f>
        <v>4.5559835497774426</v>
      </c>
      <c r="C100" s="299" t="str">
        <f>CONCATENATE("(",ROUND((B100/$H100)*100,1),")")</f>
        <v>(85.7)</v>
      </c>
      <c r="D100" s="302">
        <f>SUM(D98:D99)</f>
        <v>0.42935367966029997</v>
      </c>
      <c r="E100" s="299" t="str">
        <f>CONCATENATE("(",ROUND((D100/$H100)*100,1),")")</f>
        <v>(8.1)</v>
      </c>
      <c r="F100" s="302">
        <f>SUM(F98:F99)</f>
        <v>0.3326627705622579</v>
      </c>
      <c r="G100" s="299" t="str">
        <f>CONCATENATE("(",ROUND((F100/$H100)*100,1),")")</f>
        <v>(6.3)</v>
      </c>
      <c r="H100" s="302">
        <f>SUM(H98:H99)</f>
        <v>5.3180000000000005</v>
      </c>
      <c r="I100" s="299" t="str">
        <f>CONCATENATE("(",ROUND((H100/$H100)*100,1),")")</f>
        <v>(100)</v>
      </c>
      <c r="K100" s="302">
        <f t="shared" si="87"/>
        <v>-0.93816305891979646</v>
      </c>
      <c r="L100" s="302">
        <f t="shared" si="88"/>
        <v>-8.17290930248461E-2</v>
      </c>
      <c r="M100" s="302">
        <f t="shared" si="89"/>
        <v>-4.5107848055344957E-2</v>
      </c>
      <c r="N100" s="302">
        <f t="shared" si="90"/>
        <v>-1.0649999999999875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2.9549360731540144</v>
      </c>
      <c r="C103" s="299" t="str">
        <f>CONCATENATE("(",ROUND((B103/$H105)*100,1),")")</f>
        <v>(69.5)</v>
      </c>
      <c r="D103" s="302">
        <f>'Ind T6'!W36</f>
        <v>0.10294025658276844</v>
      </c>
      <c r="E103" s="299" t="str">
        <f>CONCATENATE("(",ROUND((D103/$H105)*100,1),")")</f>
        <v>(2.4)</v>
      </c>
      <c r="F103" s="302">
        <f>'Ind T6'!X36</f>
        <v>0.17283796167249116</v>
      </c>
      <c r="G103" s="299" t="str">
        <f>CONCATENATE("(",ROUND((F103/$H105)*100,1),")")</f>
        <v>(4.1)</v>
      </c>
      <c r="H103" s="302">
        <f>SUM(B103,D103,F103)</f>
        <v>3.2307142914092744</v>
      </c>
      <c r="I103" s="299" t="str">
        <f>CONCATENATE("(",ROUND((H103/$H105)*100,1),")")</f>
        <v>(76)</v>
      </c>
      <c r="K103" s="302">
        <f>B103-B93</f>
        <v>-0.86383106020856326</v>
      </c>
      <c r="L103" s="302">
        <f>D103-D93</f>
        <v>-2.157231768618241E-2</v>
      </c>
      <c r="M103" s="302">
        <f>F103-F93</f>
        <v>-2.5008676366439248E-2</v>
      </c>
      <c r="N103" s="302">
        <f>SUM(K103:M103)</f>
        <v>-0.91041205426118488</v>
      </c>
    </row>
    <row r="104" spans="1:14" x14ac:dyDescent="0.2">
      <c r="A104" s="282" t="s">
        <v>365</v>
      </c>
      <c r="B104" s="302">
        <f>'Ind T6'!V35</f>
        <v>0.66288441770363193</v>
      </c>
      <c r="C104" s="299" t="str">
        <f>CONCATENATE("(",ROUND((B104/$H105)*100,1),")")</f>
        <v>(15.6)</v>
      </c>
      <c r="D104" s="302">
        <f>'Ind T6'!W35</f>
        <v>0.24468433005268544</v>
      </c>
      <c r="E104" s="299" t="str">
        <f>CONCATENATE("(",ROUND((D104/$H105)*100,1),")")</f>
        <v>(5.8)</v>
      </c>
      <c r="F104" s="302">
        <f>'Ind T6'!X35</f>
        <v>0.11471696083442177</v>
      </c>
      <c r="G104" s="299" t="str">
        <f>CONCATENATE("(",ROUND((F104/$H105)*100,1),")")</f>
        <v>(2.7)</v>
      </c>
      <c r="H104" s="302">
        <f t="shared" ref="H104" si="91">SUM(B104,D104,F104)</f>
        <v>1.0222857085907391</v>
      </c>
      <c r="I104" s="299" t="str">
        <f>CONCATENATE("(",ROUND((H104/$H105)*100,1),")")</f>
        <v>(24)</v>
      </c>
      <c r="K104" s="302">
        <f t="shared" ref="K104:K105" si="92">B104-B94</f>
        <v>-0.29822511814409369</v>
      </c>
      <c r="L104" s="302">
        <f t="shared" ref="L104:L105" si="93">D104-D94</f>
        <v>-7.5222237986127288E-2</v>
      </c>
      <c r="M104" s="302">
        <f t="shared" ref="M104:M105" si="94">F104-F94</f>
        <v>-2.2140589608581132E-2</v>
      </c>
      <c r="N104" s="302">
        <f t="shared" ref="N104:N105" si="95">SUM(K104:M104)</f>
        <v>-0.39558794573880207</v>
      </c>
    </row>
    <row r="105" spans="1:14" x14ac:dyDescent="0.2">
      <c r="A105" s="282" t="s">
        <v>363</v>
      </c>
      <c r="B105" s="302">
        <f>SUM(B103:B104)</f>
        <v>3.6178204908576461</v>
      </c>
      <c r="C105" s="299" t="str">
        <f>CONCATENATE("(",ROUND((B105/$H105)*100,1),")")</f>
        <v>(85.1)</v>
      </c>
      <c r="D105" s="302">
        <f>SUM(D103:D104)</f>
        <v>0.34762458663545387</v>
      </c>
      <c r="E105" s="299" t="str">
        <f>CONCATENATE("(",ROUND((D105/$H105)*100,1),")")</f>
        <v>(8.2)</v>
      </c>
      <c r="F105" s="302">
        <f>SUM(F103:F104)</f>
        <v>0.28755492250691295</v>
      </c>
      <c r="G105" s="299" t="str">
        <f>CONCATENATE("(",ROUND((F105/$H105)*100,1),")")</f>
        <v>(6.8)</v>
      </c>
      <c r="H105" s="302">
        <f>SUM(H103:H104)</f>
        <v>4.2530000000000134</v>
      </c>
      <c r="I105" s="299" t="str">
        <f>CONCATENATE("(",ROUND((H105/$H105)*100,1),")")</f>
        <v>(100)</v>
      </c>
      <c r="K105" s="302">
        <f t="shared" si="92"/>
        <v>-1.1620561783526568</v>
      </c>
      <c r="L105" s="302">
        <f t="shared" si="93"/>
        <v>-9.6794555672309712E-2</v>
      </c>
      <c r="M105" s="302">
        <f t="shared" si="94"/>
        <v>-4.7149265975020338E-2</v>
      </c>
      <c r="N105" s="302">
        <f t="shared" si="95"/>
        <v>-1.3059999999999869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12.373871849148216</v>
      </c>
      <c r="C114" s="299" t="str">
        <f>CONCATENATE("(",ROUND((B114/$H116)*100,1),")")</f>
        <v>(65.9)</v>
      </c>
      <c r="D114" s="302">
        <f>'Ind T6'!M45</f>
        <v>0.52621477755621604</v>
      </c>
      <c r="E114" s="299" t="str">
        <f>CONCATENATE("(",ROUND((D114/$H116)*100,1),")")</f>
        <v>(2.8)</v>
      </c>
      <c r="F114" s="302">
        <f>'Ind T6'!N45</f>
        <v>1.2513562143148169</v>
      </c>
      <c r="G114" s="299" t="str">
        <f>CONCATENATE("(",ROUND((F114/$H116)*100,1),")")</f>
        <v>(6.7)</v>
      </c>
      <c r="H114" s="302">
        <f>SUM(B114,D114,F114)</f>
        <v>14.15144284101925</v>
      </c>
      <c r="I114" s="299" t="str">
        <f>CONCATENATE("(",ROUND((H114/$H116)*100,1),")")</f>
        <v>(75.3)</v>
      </c>
      <c r="K114" s="302">
        <f>B119-B114</f>
        <v>-0.9327180021806285</v>
      </c>
      <c r="L114" s="302">
        <f>D119-D114</f>
        <v>-3.7019427244207259E-2</v>
      </c>
      <c r="M114" s="302">
        <f>F119-F114</f>
        <v>-9.0826411882062974E-2</v>
      </c>
      <c r="N114" s="302">
        <f>SUM(K114:M114)</f>
        <v>-1.0605638413068987</v>
      </c>
    </row>
    <row r="115" spans="1:14" x14ac:dyDescent="0.2">
      <c r="A115" s="282" t="s">
        <v>365</v>
      </c>
      <c r="B115" s="302">
        <f>'Ind T6'!L44</f>
        <v>2.8897169475404607</v>
      </c>
      <c r="C115" s="299" t="str">
        <f>CONCATENATE("(",ROUND((B115/$H116)*100,1),")")</f>
        <v>(15.4)</v>
      </c>
      <c r="D115" s="302">
        <f>'Ind T6'!M44</f>
        <v>1.1642777973951224</v>
      </c>
      <c r="E115" s="299" t="str">
        <f>CONCATENATE("(",ROUND((D115/$H116)*100,1),")")</f>
        <v>(6.2)</v>
      </c>
      <c r="F115" s="302">
        <f>'Ind T6'!N44</f>
        <v>0.57556241404520481</v>
      </c>
      <c r="G115" s="299" t="str">
        <f>CONCATENATE("(",ROUND((F115/$H116)*100,1),")")</f>
        <v>(3.1)</v>
      </c>
      <c r="H115" s="302">
        <f t="shared" ref="H115" si="96">SUM(B115,D115,F115)</f>
        <v>4.6295571589807878</v>
      </c>
      <c r="I115" s="299" t="str">
        <f>CONCATENATE("(",ROUND((H115/$H116)*100,1),")")</f>
        <v>(24.7)</v>
      </c>
      <c r="K115" s="302">
        <f t="shared" ref="K115:K116" si="97">B120-B115</f>
        <v>-0.19638139483572203</v>
      </c>
      <c r="L115" s="302">
        <f t="shared" ref="L115:L116" si="98">D120-D115</f>
        <v>-7.7155860833487466E-2</v>
      </c>
      <c r="M115" s="302">
        <f t="shared" ref="M115:M116" si="99">F120-F115</f>
        <v>-5.7898903023951842E-2</v>
      </c>
      <c r="N115" s="302">
        <f t="shared" ref="N115:N116" si="100">SUM(K115:M115)</f>
        <v>-0.33143615869316134</v>
      </c>
    </row>
    <row r="116" spans="1:14" x14ac:dyDescent="0.2">
      <c r="A116" s="282" t="s">
        <v>363</v>
      </c>
      <c r="B116" s="302">
        <f>SUM(B114:B115)</f>
        <v>15.263588796688676</v>
      </c>
      <c r="C116" s="299" t="str">
        <f>CONCATENATE("(",ROUND((B116/$H116)*100,1),")")</f>
        <v>(81.3)</v>
      </c>
      <c r="D116" s="302">
        <f>SUM(D114:D115)</f>
        <v>1.6904925749513384</v>
      </c>
      <c r="E116" s="299" t="str">
        <f>CONCATENATE("(",ROUND((D116/$H116)*100,1),")")</f>
        <v>(9)</v>
      </c>
      <c r="F116" s="302">
        <f>SUM(F114:F115)</f>
        <v>1.8269186283600218</v>
      </c>
      <c r="G116" s="299" t="str">
        <f>CONCATENATE("(",ROUND((F116/$H116)*100,1),")")</f>
        <v>(9.7)</v>
      </c>
      <c r="H116" s="302">
        <f>SUM(H114:H115)</f>
        <v>18.781000000000038</v>
      </c>
      <c r="I116" s="299" t="str">
        <f>CONCATENATE("(",ROUND((H116/$H116)*100,1),")")</f>
        <v>(100)</v>
      </c>
      <c r="K116" s="302">
        <f t="shared" si="97"/>
        <v>-1.1290993970163505</v>
      </c>
      <c r="L116" s="302">
        <f t="shared" si="98"/>
        <v>-0.11417528807769473</v>
      </c>
      <c r="M116" s="302">
        <f t="shared" si="99"/>
        <v>-0.14872531490601482</v>
      </c>
      <c r="N116" s="302">
        <f t="shared" si="100"/>
        <v>-1.3920000000000601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11.441153846967588</v>
      </c>
      <c r="C119" s="299" t="str">
        <f>CONCATENATE("(",ROUND((B119/$H121)*100,1),")")</f>
        <v>(65.8)</v>
      </c>
      <c r="D119" s="302">
        <f>'Ind T6'!R45</f>
        <v>0.48919535031200878</v>
      </c>
      <c r="E119" s="299" t="str">
        <f>CONCATENATE("(",ROUND((D119/$H121)*100,1),")")</f>
        <v>(2.8)</v>
      </c>
      <c r="F119" s="302">
        <f>'Ind T6'!S45</f>
        <v>1.1605298024327539</v>
      </c>
      <c r="G119" s="299" t="str">
        <f>CONCATENATE("(",ROUND((F119/$H121)*100,1),")")</f>
        <v>(6.7)</v>
      </c>
      <c r="H119" s="302">
        <f>SUM(B119,D119,F119)</f>
        <v>13.09087899971235</v>
      </c>
      <c r="I119" s="299" t="str">
        <f>CONCATENATE("(",ROUND((H119/$H121)*100,1),")")</f>
        <v>(75.3)</v>
      </c>
      <c r="K119" s="302">
        <f>B124-B119</f>
        <v>-1.5620037500302981</v>
      </c>
      <c r="L119" s="302">
        <f>D124-D119</f>
        <v>-5.8665891635175105E-2</v>
      </c>
      <c r="M119" s="302">
        <f>F124-F119</f>
        <v>-0.10825912247194536</v>
      </c>
      <c r="N119" s="302">
        <f>SUM(K119:M119)</f>
        <v>-1.7289287641374185</v>
      </c>
    </row>
    <row r="120" spans="1:14" x14ac:dyDescent="0.2">
      <c r="A120" s="282" t="s">
        <v>365</v>
      </c>
      <c r="B120" s="302">
        <f>'Ind T6'!Q44</f>
        <v>2.6933355527047387</v>
      </c>
      <c r="C120" s="299" t="str">
        <f>CONCATENATE("(",ROUND((B120/$H121)*100,1),")")</f>
        <v>(15.5)</v>
      </c>
      <c r="D120" s="302">
        <f>'Ind T6'!R44</f>
        <v>1.0871219365616349</v>
      </c>
      <c r="E120" s="299" t="str">
        <f>CONCATENATE("(",ROUND((D120/$H121)*100,1),")")</f>
        <v>(6.3)</v>
      </c>
      <c r="F120" s="302">
        <f>'Ind T6'!S44</f>
        <v>0.51766351102125296</v>
      </c>
      <c r="G120" s="299" t="str">
        <f>CONCATENATE("(",ROUND((F120/$H121)*100,1),")")</f>
        <v>(3)</v>
      </c>
      <c r="H120" s="302">
        <f t="shared" ref="H120" si="101">SUM(B120,D120,F120)</f>
        <v>4.298121000287626</v>
      </c>
      <c r="I120" s="299" t="str">
        <f>CONCATENATE("(",ROUND((H120/$H121)*100,1),")")</f>
        <v>(24.7)</v>
      </c>
      <c r="K120" s="302">
        <f t="shared" ref="K120:K121" si="102">B125-B120</f>
        <v>-0.28449619513608138</v>
      </c>
      <c r="L120" s="302">
        <f t="shared" ref="L120:L121" si="103">D125-D120</f>
        <v>-0.11465489813216023</v>
      </c>
      <c r="M120" s="302">
        <f t="shared" ref="M120:M121" si="104">F125-F120</f>
        <v>-6.3920142594284524E-2</v>
      </c>
      <c r="N120" s="302">
        <f t="shared" ref="N120:N121" si="105">SUM(K120:M120)</f>
        <v>-0.46307123586252613</v>
      </c>
    </row>
    <row r="121" spans="1:14" x14ac:dyDescent="0.2">
      <c r="A121" s="282" t="s">
        <v>363</v>
      </c>
      <c r="B121" s="302">
        <f>SUM(B119:B120)</f>
        <v>14.134489399672326</v>
      </c>
      <c r="C121" s="299" t="str">
        <f>CONCATENATE("(",ROUND((B121/$H121)*100,1),")")</f>
        <v>(81.3)</v>
      </c>
      <c r="D121" s="302">
        <f>SUM(D119:D120)</f>
        <v>1.5763172868736437</v>
      </c>
      <c r="E121" s="299" t="str">
        <f>CONCATENATE("(",ROUND((D121/$H121)*100,1),")")</f>
        <v>(9.1)</v>
      </c>
      <c r="F121" s="302">
        <f>SUM(F119:F120)</f>
        <v>1.678193313454007</v>
      </c>
      <c r="G121" s="299" t="str">
        <f>CONCATENATE("(",ROUND((F121/$H121)*100,1),")")</f>
        <v>(9.7)</v>
      </c>
      <c r="H121" s="302">
        <f>SUM(H119:H120)</f>
        <v>17.388999999999974</v>
      </c>
      <c r="I121" s="299" t="str">
        <f>CONCATENATE("(",ROUND((H121/$H121)*100,1),")")</f>
        <v>(100)</v>
      </c>
      <c r="K121" s="302">
        <f t="shared" si="102"/>
        <v>-1.8464999451663786</v>
      </c>
      <c r="L121" s="302">
        <f t="shared" si="103"/>
        <v>-0.17332078976733523</v>
      </c>
      <c r="M121" s="302">
        <f t="shared" si="104"/>
        <v>-0.17217926506622994</v>
      </c>
      <c r="N121" s="302">
        <f t="shared" si="105"/>
        <v>-2.1919999999999442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9.8791500969372894</v>
      </c>
      <c r="C124" s="299" t="str">
        <f>CONCATENATE("(",ROUND((B124/$H126)*100,1),")")</f>
        <v>(65)</v>
      </c>
      <c r="D124" s="302">
        <f>'Ind T6'!W45</f>
        <v>0.43052945867683368</v>
      </c>
      <c r="E124" s="299" t="str">
        <f>CONCATENATE("(",ROUND((D124/$H126)*100,1),")")</f>
        <v>(2.8)</v>
      </c>
      <c r="F124" s="302">
        <f>'Ind T6'!X45</f>
        <v>1.0522706799608086</v>
      </c>
      <c r="G124" s="299" t="str">
        <f>CONCATENATE("(",ROUND((F124/$H126)*100,1),")")</f>
        <v>(6.9)</v>
      </c>
      <c r="H124" s="302">
        <f>SUM(B124,D124,F124)</f>
        <v>11.36195023557493</v>
      </c>
      <c r="I124" s="299" t="str">
        <f>CONCATENATE("(",ROUND((H124/$H126)*100,1),")")</f>
        <v>(74.8)</v>
      </c>
      <c r="K124" s="302">
        <f>B124-B114</f>
        <v>-2.4947217522109266</v>
      </c>
      <c r="L124" s="302">
        <f>D124-D114</f>
        <v>-9.5685318879382364E-2</v>
      </c>
      <c r="M124" s="302">
        <f>F124-F114</f>
        <v>-0.19908553435400833</v>
      </c>
      <c r="N124" s="302">
        <f>SUM(K124:M124)</f>
        <v>-2.7894926054443174</v>
      </c>
    </row>
    <row r="125" spans="1:14" x14ac:dyDescent="0.2">
      <c r="A125" s="282" t="s">
        <v>365</v>
      </c>
      <c r="B125" s="302">
        <f>'Ind T6'!V44</f>
        <v>2.4088393575686573</v>
      </c>
      <c r="C125" s="299" t="str">
        <f>CONCATENATE("(",ROUND((B125/$H126)*100,1),")")</f>
        <v>(15.9)</v>
      </c>
      <c r="D125" s="302">
        <f>'Ind T6'!W44</f>
        <v>0.97246703842947468</v>
      </c>
      <c r="E125" s="299" t="str">
        <f>CONCATENATE("(",ROUND((D125/$H126)*100,1),")")</f>
        <v>(6.4)</v>
      </c>
      <c r="F125" s="302">
        <f>'Ind T6'!X44</f>
        <v>0.45374336842696844</v>
      </c>
      <c r="G125" s="299" t="str">
        <f>CONCATENATE("(",ROUND((F125/$H126)*100,1),")")</f>
        <v>(3)</v>
      </c>
      <c r="H125" s="302">
        <f t="shared" ref="H125" si="106">SUM(B125,D125,F125)</f>
        <v>3.8350497644251003</v>
      </c>
      <c r="I125" s="299" t="str">
        <f>CONCATENATE("(",ROUND((H125/$H126)*100,1),")")</f>
        <v>(25.2)</v>
      </c>
      <c r="K125" s="302">
        <f t="shared" ref="K125:K126" si="107">B125-B115</f>
        <v>-0.48087758997180341</v>
      </c>
      <c r="L125" s="302">
        <f t="shared" ref="L125:L126" si="108">D125-D115</f>
        <v>-0.1918107589656477</v>
      </c>
      <c r="M125" s="302">
        <f t="shared" ref="M125:M126" si="109">F125-F115</f>
        <v>-0.12181904561823637</v>
      </c>
      <c r="N125" s="302">
        <f t="shared" ref="N125:N126" si="110">SUM(K125:M125)</f>
        <v>-0.79450739455568753</v>
      </c>
    </row>
    <row r="126" spans="1:14" x14ac:dyDescent="0.2">
      <c r="A126" s="282" t="s">
        <v>363</v>
      </c>
      <c r="B126" s="302">
        <f>SUM(B124:B125)</f>
        <v>12.287989454505947</v>
      </c>
      <c r="C126" s="299" t="str">
        <f>CONCATENATE("(",ROUND((B126/$H126)*100,1),")")</f>
        <v>(80.9)</v>
      </c>
      <c r="D126" s="302">
        <f>SUM(D124:D125)</f>
        <v>1.4029964971063085</v>
      </c>
      <c r="E126" s="299" t="str">
        <f>CONCATENATE("(",ROUND((D126/$H126)*100,1),")")</f>
        <v>(9.2)</v>
      </c>
      <c r="F126" s="302">
        <f>SUM(F124:F125)</f>
        <v>1.5060140483877771</v>
      </c>
      <c r="G126" s="299" t="str">
        <f>CONCATENATE("(",ROUND((F126/$H126)*100,1),")")</f>
        <v>(9.9)</v>
      </c>
      <c r="H126" s="302">
        <f>SUM(H124:H125)</f>
        <v>15.197000000000031</v>
      </c>
      <c r="I126" s="299" t="str">
        <f>CONCATENATE("(",ROUND((H126/$H126)*100,1),")")</f>
        <v>(100)</v>
      </c>
      <c r="K126" s="302">
        <f t="shared" si="107"/>
        <v>-2.9755993421827291</v>
      </c>
      <c r="L126" s="302">
        <f t="shared" si="108"/>
        <v>-0.28749607784502995</v>
      </c>
      <c r="M126" s="302">
        <f t="shared" si="109"/>
        <v>-0.32090457997224475</v>
      </c>
      <c r="N126" s="302">
        <f t="shared" si="110"/>
        <v>-3.5840000000000041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0.84781515595289336</v>
      </c>
      <c r="C135" s="299" t="str">
        <f>CONCATENATE("(",ROUND((B135/$H137)*100,1),")")</f>
        <v>(65.2)</v>
      </c>
      <c r="D135" s="302">
        <f>'Ind T6'!M54</f>
        <v>1.3018170399859679E-2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0.860833326352753</v>
      </c>
      <c r="I135" s="299" t="str">
        <f>CONCATENATE("(",ROUND((H135/$H137)*100,1),")")</f>
        <v>(66.2)</v>
      </c>
      <c r="K135" s="302">
        <f>B140-B135</f>
        <v>-2.6677263491004855E-2</v>
      </c>
      <c r="L135" s="302">
        <f>D140-D135</f>
        <v>-1.3352523864739417E-4</v>
      </c>
      <c r="M135" s="302">
        <f>F140-F135</f>
        <v>0</v>
      </c>
      <c r="N135" s="302">
        <f>SUM(K135:M135)</f>
        <v>-2.681078872965225E-2</v>
      </c>
    </row>
    <row r="136" spans="1:14" x14ac:dyDescent="0.2">
      <c r="A136" s="282" t="s">
        <v>365</v>
      </c>
      <c r="B136" s="302">
        <f>'Ind T6'!L53</f>
        <v>0.26052681599385552</v>
      </c>
      <c r="C136" s="299" t="str">
        <f>CONCATENATE("(",ROUND((B136/$H137)*100,1),")")</f>
        <v>(20)</v>
      </c>
      <c r="D136" s="302">
        <f>'Ind T6'!M53</f>
        <v>7.0919070548568053E-2</v>
      </c>
      <c r="E136" s="299" t="str">
        <f>CONCATENATE("(",ROUND((D136/$H137)*100,1),")")</f>
        <v>(5.5)</v>
      </c>
      <c r="F136" s="302">
        <f>'Ind T6'!N53</f>
        <v>0.10872078710482518</v>
      </c>
      <c r="G136" s="299" t="str">
        <f>CONCATENATE("(",ROUND((F136/$H137)*100,1),")")</f>
        <v>(8.4)</v>
      </c>
      <c r="H136" s="302">
        <f t="shared" ref="H136" si="111">SUM(B136,D136,F136)</f>
        <v>0.44016667364724876</v>
      </c>
      <c r="I136" s="299" t="str">
        <f>CONCATENATE("(",ROUND((H136/$H137)*100,1),")")</f>
        <v>(33.8)</v>
      </c>
      <c r="K136" s="302">
        <f t="shared" ref="K136:K137" si="112">B141-B136</f>
        <v>-4.1930525450061262E-3</v>
      </c>
      <c r="L136" s="302">
        <f t="shared" ref="L136:L137" si="113">D141-D136</f>
        <v>-1.7660382873235098E-3</v>
      </c>
      <c r="M136" s="302">
        <f t="shared" ref="M136:M137" si="114">F141-F136</f>
        <v>-4.2301204380197771E-3</v>
      </c>
      <c r="N136" s="302">
        <f t="shared" ref="N136:N137" si="115">SUM(K136:M136)</f>
        <v>-1.0189211270349413E-2</v>
      </c>
    </row>
    <row r="137" spans="1:14" x14ac:dyDescent="0.2">
      <c r="A137" s="282" t="s">
        <v>363</v>
      </c>
      <c r="B137" s="302">
        <f>SUM(B135:B136)</f>
        <v>1.1083419719467489</v>
      </c>
      <c r="C137" s="299" t="str">
        <f>CONCATENATE("(",ROUND((B137/$H137)*100,1),")")</f>
        <v>(85.2)</v>
      </c>
      <c r="D137" s="302">
        <f>SUM(D135:D136)</f>
        <v>8.3937240948427735E-2</v>
      </c>
      <c r="E137" s="299" t="str">
        <f>CONCATENATE("(",ROUND((D137/$H137)*100,1),")")</f>
        <v>(6.5)</v>
      </c>
      <c r="F137" s="302">
        <f>SUM(F135:F136)</f>
        <v>0.10872078710482518</v>
      </c>
      <c r="G137" s="299" t="str">
        <f>CONCATENATE("(",ROUND((F137/$H137)*100,1),")")</f>
        <v>(8.4)</v>
      </c>
      <c r="H137" s="302">
        <f>SUM(H135:H136)</f>
        <v>1.3010000000000017</v>
      </c>
      <c r="I137" s="299" t="str">
        <f>CONCATENATE("(",ROUND((H137/$H137)*100,1),")")</f>
        <v>(100)</v>
      </c>
      <c r="K137" s="302">
        <f t="shared" si="112"/>
        <v>-3.0870316036011092E-2</v>
      </c>
      <c r="L137" s="302">
        <f t="shared" si="113"/>
        <v>-1.8995635259709126E-3</v>
      </c>
      <c r="M137" s="302">
        <f t="shared" si="114"/>
        <v>-4.2301204380197771E-3</v>
      </c>
      <c r="N137" s="302">
        <f t="shared" si="115"/>
        <v>-3.7000000000001781E-2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0.82113789246188851</v>
      </c>
      <c r="C140" s="299" t="str">
        <f>CONCATENATE("(",ROUND((B140/$H142)*100,1),")")</f>
        <v>(65)</v>
      </c>
      <c r="D140" s="302">
        <f>'Ind T6'!R54</f>
        <v>1.2884645161212285E-2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0.83402253762310075</v>
      </c>
      <c r="I140" s="299" t="str">
        <f>CONCATENATE("(",ROUND((H140/$H142)*100,1),")")</f>
        <v>(66)</v>
      </c>
      <c r="K140" s="302">
        <f>B145-B140</f>
        <v>-4.1237886988275685E-3</v>
      </c>
      <c r="L140" s="302">
        <f>D145-D140</f>
        <v>4.9038689293174308E-4</v>
      </c>
      <c r="M140" s="302">
        <f>F145-F140</f>
        <v>0</v>
      </c>
      <c r="N140" s="302">
        <f>SUM(K140:M140)</f>
        <v>-3.6334018058958254E-3</v>
      </c>
    </row>
    <row r="141" spans="1:14" x14ac:dyDescent="0.2">
      <c r="A141" s="282" t="s">
        <v>365</v>
      </c>
      <c r="B141" s="302">
        <f>'Ind T6'!Q53</f>
        <v>0.25633376344884939</v>
      </c>
      <c r="C141" s="299" t="str">
        <f>CONCATENATE("(",ROUND((B141/$H142)*100,1),")")</f>
        <v>(20.3)</v>
      </c>
      <c r="D141" s="302">
        <f>'Ind T6'!R53</f>
        <v>6.9153032261244543E-2</v>
      </c>
      <c r="E141" s="299" t="str">
        <f>CONCATENATE("(",ROUND((D141/$H142)*100,1),")")</f>
        <v>(5.5)</v>
      </c>
      <c r="F141" s="302">
        <f>'Ind T6'!S53</f>
        <v>0.1044906666668054</v>
      </c>
      <c r="G141" s="299" t="str">
        <f>CONCATENATE("(",ROUND((F141/$H142)*100,1),")")</f>
        <v>(8.3)</v>
      </c>
      <c r="H141" s="302">
        <f t="shared" ref="H141" si="116">SUM(B141,D141,F141)</f>
        <v>0.42997746237689932</v>
      </c>
      <c r="I141" s="299" t="str">
        <f>CONCATENATE("(",ROUND((H141/$H142)*100,1),")")</f>
        <v>(34)</v>
      </c>
      <c r="K141" s="302">
        <f t="shared" ref="K141:K142" si="117">B146-B141</f>
        <v>6.9431832995993648E-3</v>
      </c>
      <c r="L141" s="302">
        <f t="shared" ref="L141:L142" si="118">D146-D141</f>
        <v>5.3792423094818631E-4</v>
      </c>
      <c r="M141" s="302">
        <f t="shared" ref="M141:M142" si="119">F146-F141</f>
        <v>-8.4770572465082961E-4</v>
      </c>
      <c r="N141" s="302">
        <f t="shared" ref="N141:N142" si="120">SUM(K141:M141)</f>
        <v>6.6334018058967215E-3</v>
      </c>
    </row>
    <row r="142" spans="1:14" x14ac:dyDescent="0.2">
      <c r="A142" s="282" t="s">
        <v>363</v>
      </c>
      <c r="B142" s="302">
        <f>SUM(B140:B141)</f>
        <v>1.0774716559107378</v>
      </c>
      <c r="C142" s="299" t="str">
        <f>CONCATENATE("(",ROUND((B142/$H142)*100,1),")")</f>
        <v>(85.2)</v>
      </c>
      <c r="D142" s="302">
        <f>SUM(D140:D141)</f>
        <v>8.2037677422456823E-2</v>
      </c>
      <c r="E142" s="299" t="str">
        <f>CONCATENATE("(",ROUND((D142/$H142)*100,1),")")</f>
        <v>(6.5)</v>
      </c>
      <c r="F142" s="302">
        <f>SUM(F140:F141)</f>
        <v>0.1044906666668054</v>
      </c>
      <c r="G142" s="299" t="str">
        <f>CONCATENATE("(",ROUND((F142/$H142)*100,1),")")</f>
        <v>(8.3)</v>
      </c>
      <c r="H142" s="302">
        <f>SUM(H140:H141)</f>
        <v>1.264</v>
      </c>
      <c r="I142" s="299" t="str">
        <f>CONCATENATE("(",ROUND((H142/$H142)*100,1),")")</f>
        <v>(100)</v>
      </c>
      <c r="K142" s="302">
        <f t="shared" si="117"/>
        <v>2.8193946007719628E-3</v>
      </c>
      <c r="L142" s="302">
        <f t="shared" si="118"/>
        <v>1.0283111238799381E-3</v>
      </c>
      <c r="M142" s="302">
        <f t="shared" si="119"/>
        <v>-8.4770572465082961E-4</v>
      </c>
      <c r="N142" s="302">
        <f t="shared" si="120"/>
        <v>3.0000000000010713E-3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0.81701410376306094</v>
      </c>
      <c r="C145" s="299" t="str">
        <f>CONCATENATE("(",ROUND((B145/$H147)*100,1),")")</f>
        <v>(64.5)</v>
      </c>
      <c r="D145" s="302">
        <f>'Ind T6'!W54</f>
        <v>1.3375032054144028E-2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0.83038913581720497</v>
      </c>
      <c r="I145" s="299" t="str">
        <f>CONCATENATE("(",ROUND((H145/$H147)*100,1),")")</f>
        <v>(65.5)</v>
      </c>
      <c r="K145" s="302">
        <f>B145-B135</f>
        <v>-3.0801052189832423E-2</v>
      </c>
      <c r="L145" s="302">
        <f>D145-D135</f>
        <v>3.5686165428434891E-4</v>
      </c>
      <c r="M145" s="302">
        <f>F145-F135</f>
        <v>0</v>
      </c>
      <c r="N145" s="302">
        <f>SUM(K145:M145)</f>
        <v>-3.0444190535548074E-2</v>
      </c>
    </row>
    <row r="146" spans="1:14" x14ac:dyDescent="0.2">
      <c r="A146" s="282" t="s">
        <v>365</v>
      </c>
      <c r="B146" s="302">
        <f>'Ind T6'!V53</f>
        <v>0.26327694674844876</v>
      </c>
      <c r="C146" s="299" t="str">
        <f>CONCATENATE("(",ROUND((B146/$H147)*100,1),")")</f>
        <v>(20.8)</v>
      </c>
      <c r="D146" s="302">
        <f>'Ind T6'!W53</f>
        <v>6.9690956492192729E-2</v>
      </c>
      <c r="E146" s="299" t="str">
        <f>CONCATENATE("(",ROUND((D146/$H147)*100,1),")")</f>
        <v>(5.5)</v>
      </c>
      <c r="F146" s="302">
        <f>'Ind T6'!X53</f>
        <v>0.10364296094215457</v>
      </c>
      <c r="G146" s="299" t="str">
        <f>CONCATENATE("(",ROUND((F146/$H147)*100,1),")")</f>
        <v>(8.2)</v>
      </c>
      <c r="H146" s="302">
        <f t="shared" ref="H146" si="121">SUM(B146,D146,F146)</f>
        <v>0.4366108641827961</v>
      </c>
      <c r="I146" s="299" t="str">
        <f>CONCATENATE("(",ROUND((H146/$H147)*100,1),")")</f>
        <v>(34.5)</v>
      </c>
      <c r="K146" s="302">
        <f t="shared" ref="K146:K147" si="122">B146-B136</f>
        <v>2.7501307545932385E-3</v>
      </c>
      <c r="L146" s="302">
        <f t="shared" ref="L146:L147" si="123">D146-D136</f>
        <v>-1.2281140563753234E-3</v>
      </c>
      <c r="M146" s="302">
        <f t="shared" ref="M146:M147" si="124">F146-F136</f>
        <v>-5.0778261626706067E-3</v>
      </c>
      <c r="N146" s="302">
        <f t="shared" ref="N146:N147" si="125">SUM(K146:M146)</f>
        <v>-3.5558094644526916E-3</v>
      </c>
    </row>
    <row r="147" spans="1:14" x14ac:dyDescent="0.2">
      <c r="A147" s="282" t="s">
        <v>363</v>
      </c>
      <c r="B147" s="302">
        <f>SUM(B145:B146)</f>
        <v>1.0802910505115098</v>
      </c>
      <c r="C147" s="299" t="str">
        <f>CONCATENATE("(",ROUND((B147/$H147)*100,1),")")</f>
        <v>(85.3)</v>
      </c>
      <c r="D147" s="302">
        <f>SUM(D145:D146)</f>
        <v>8.3065988546336761E-2</v>
      </c>
      <c r="E147" s="299" t="str">
        <f>CONCATENATE("(",ROUND((D147/$H147)*100,1),")")</f>
        <v>(6.6)</v>
      </c>
      <c r="F147" s="302">
        <f>SUM(F145:F146)</f>
        <v>0.10364296094215457</v>
      </c>
      <c r="G147" s="299" t="str">
        <f>CONCATENATE("(",ROUND((F147/$H147)*100,1),")")</f>
        <v>(8.2)</v>
      </c>
      <c r="H147" s="302">
        <f>SUM(H145:H146)</f>
        <v>1.267000000000001</v>
      </c>
      <c r="I147" s="299" t="str">
        <f>CONCATENATE("(",ROUND((H147/$H147)*100,1),")")</f>
        <v>(100)</v>
      </c>
      <c r="K147" s="302">
        <f t="shared" si="122"/>
        <v>-2.8050921435239129E-2</v>
      </c>
      <c r="L147" s="302">
        <f t="shared" si="123"/>
        <v>-8.7125240209097454E-4</v>
      </c>
      <c r="M147" s="302">
        <f t="shared" si="124"/>
        <v>-5.0778261626706067E-3</v>
      </c>
      <c r="N147" s="302">
        <f t="shared" si="125"/>
        <v>-3.400000000000071E-2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1.5906764204486108</v>
      </c>
      <c r="C156" s="299" t="str">
        <f>CONCATENATE("(",ROUND((B156/$H158)*100,1),")")</f>
        <v>(67.3)</v>
      </c>
      <c r="D156" s="302">
        <f>'Ind T6'!M63</f>
        <v>0.21898707417710384</v>
      </c>
      <c r="E156" s="299" t="str">
        <f>CONCATENATE("(",ROUND((D156/$H158)*100,1),")")</f>
        <v>(9.3)</v>
      </c>
      <c r="F156" s="302">
        <f>'Ind T6'!N63</f>
        <v>0.10184253432894735</v>
      </c>
      <c r="G156" s="299" t="str">
        <f>CONCATENATE("(",ROUND((F156/$H158)*100,1),")")</f>
        <v>(4.3)</v>
      </c>
      <c r="H156" s="302">
        <f>SUM(B156,D156,F156)</f>
        <v>1.9115060289546619</v>
      </c>
      <c r="I156" s="299" t="str">
        <f>CONCATENATE("(",ROUND((H156/$H158)*100,1),")")</f>
        <v>(80.9)</v>
      </c>
      <c r="K156" s="302">
        <f>B161-B156</f>
        <v>0.14332161780328212</v>
      </c>
      <c r="L156" s="302">
        <f>D161-D156</f>
        <v>2.243011417990895E-2</v>
      </c>
      <c r="M156" s="302">
        <f>F161-F156</f>
        <v>5.769963144957535E-3</v>
      </c>
      <c r="N156" s="302">
        <f>SUM(K156:M156)</f>
        <v>0.1715216951281486</v>
      </c>
    </row>
    <row r="157" spans="1:14" x14ac:dyDescent="0.2">
      <c r="A157" s="282" t="s">
        <v>365</v>
      </c>
      <c r="B157" s="302">
        <f>'Ind T6'!L62</f>
        <v>0.35860872260282772</v>
      </c>
      <c r="C157" s="299" t="str">
        <f>CONCATENATE("(",ROUND((B157/$H158)*100,1),")")</f>
        <v>(15.2)</v>
      </c>
      <c r="D157" s="302">
        <f>'Ind T6'!M62</f>
        <v>8.6028021450197917E-2</v>
      </c>
      <c r="E157" s="299" t="str">
        <f>CONCATENATE("(",ROUND((D157/$H158)*100,1),")")</f>
        <v>(3.6)</v>
      </c>
      <c r="F157" s="302">
        <f>'Ind T6'!N62</f>
        <v>5.8572269923096417E-3</v>
      </c>
      <c r="G157" s="299" t="str">
        <f>CONCATENATE("(",ROUND((F157/$H158)*100,1),")")</f>
        <v>(0.2)</v>
      </c>
      <c r="H157" s="302">
        <f t="shared" ref="H157" si="126">SUM(B157,D157,F157)</f>
        <v>0.45049397104533528</v>
      </c>
      <c r="I157" s="299" t="str">
        <f>CONCATENATE("(",ROUND((H157/$H158)*100,1),")")</f>
        <v>(19.1)</v>
      </c>
      <c r="K157" s="302">
        <f t="shared" ref="K157:K158" si="127">B162-B157</f>
        <v>5.0438503549292246E-2</v>
      </c>
      <c r="L157" s="302">
        <f t="shared" ref="L157:L158" si="128">D162-D157</f>
        <v>9.536067059340736E-3</v>
      </c>
      <c r="M157" s="302">
        <f t="shared" ref="M157:M158" si="129">F162-F157</f>
        <v>5.0373426322553039E-4</v>
      </c>
      <c r="N157" s="302">
        <f t="shared" ref="N157:N158" si="130">SUM(K157:M157)</f>
        <v>6.0478304871858513E-2</v>
      </c>
    </row>
    <row r="158" spans="1:14" x14ac:dyDescent="0.2">
      <c r="A158" s="282" t="s">
        <v>363</v>
      </c>
      <c r="B158" s="302">
        <f>SUM(B156:B157)</f>
        <v>1.9492851430514384</v>
      </c>
      <c r="C158" s="299" t="str">
        <f>CONCATENATE("(",ROUND((B158/$H158)*100,1),")")</f>
        <v>(82.5)</v>
      </c>
      <c r="D158" s="302">
        <f>SUM(D156:D157)</f>
        <v>0.30501509562730178</v>
      </c>
      <c r="E158" s="299" t="str">
        <f>CONCATENATE("(",ROUND((D158/$H158)*100,1),")")</f>
        <v>(12.9)</v>
      </c>
      <c r="F158" s="302">
        <f>SUM(F156:F157)</f>
        <v>0.107699761321257</v>
      </c>
      <c r="G158" s="299" t="str">
        <f>CONCATENATE("(",ROUND((F158/$H158)*100,1),")")</f>
        <v>(4.6)</v>
      </c>
      <c r="H158" s="302">
        <f>SUM(H156:H157)</f>
        <v>2.3619999999999974</v>
      </c>
      <c r="I158" s="299" t="str">
        <f>CONCATENATE("(",ROUND((H158/$H158)*100,1),")")</f>
        <v>(100)</v>
      </c>
      <c r="K158" s="302">
        <f t="shared" si="127"/>
        <v>0.19376012135257437</v>
      </c>
      <c r="L158" s="302">
        <f t="shared" si="128"/>
        <v>3.1966181239249658E-2</v>
      </c>
      <c r="M158" s="302">
        <f t="shared" si="129"/>
        <v>6.2736974081830654E-3</v>
      </c>
      <c r="N158" s="302">
        <f t="shared" si="130"/>
        <v>0.23200000000000709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1.7339980382518929</v>
      </c>
      <c r="C161" s="299" t="str">
        <f>CONCATENATE("(",ROUND((B161/$H163)*100,1),")")</f>
        <v>(66.8)</v>
      </c>
      <c r="D161" s="302">
        <f>'Ind T6'!R63</f>
        <v>0.24141718835701279</v>
      </c>
      <c r="E161" s="299" t="str">
        <f>CONCATENATE("(",ROUND((D161/$H163)*100,1),")")</f>
        <v>(9.3)</v>
      </c>
      <c r="F161" s="302">
        <f>'Ind T6'!S63</f>
        <v>0.10761249747390489</v>
      </c>
      <c r="G161" s="299" t="str">
        <f>CONCATENATE("(",ROUND((F161/$H163)*100,1),")")</f>
        <v>(4.1)</v>
      </c>
      <c r="H161" s="302">
        <f>SUM(B161,D161,F161)</f>
        <v>2.0830277240828106</v>
      </c>
      <c r="I161" s="299" t="str">
        <f>CONCATENATE("(",ROUND((H161/$H163)*100,1),")")</f>
        <v>(80.3)</v>
      </c>
      <c r="K161" s="302">
        <f>B166-B161</f>
        <v>0.23958041462991653</v>
      </c>
      <c r="L161" s="302">
        <f>D166-D161</f>
        <v>3.765128853203234E-2</v>
      </c>
      <c r="M161" s="302">
        <f>F166-F161</f>
        <v>6.6432390451729023E-3</v>
      </c>
      <c r="N161" s="302">
        <f>SUM(K161:M161)</f>
        <v>0.28387494220712178</v>
      </c>
    </row>
    <row r="162" spans="1:14" x14ac:dyDescent="0.2">
      <c r="A162" s="282" t="s">
        <v>365</v>
      </c>
      <c r="B162" s="302">
        <f>'Ind T6'!Q62</f>
        <v>0.40904722615211997</v>
      </c>
      <c r="C162" s="299" t="str">
        <f>CONCATENATE("(",ROUND((B162/$H163)*100,1),")")</f>
        <v>(15.8)</v>
      </c>
      <c r="D162" s="302">
        <f>'Ind T6'!R62</f>
        <v>9.5564088509538653E-2</v>
      </c>
      <c r="E162" s="299" t="str">
        <f>CONCATENATE("(",ROUND((D162/$H163)*100,1),")")</f>
        <v>(3.7)</v>
      </c>
      <c r="F162" s="302">
        <f>'Ind T6'!S62</f>
        <v>6.3609612555351721E-3</v>
      </c>
      <c r="G162" s="299" t="str">
        <f>CONCATENATE("(",ROUND((F162/$H163)*100,1),")")</f>
        <v>(0.2)</v>
      </c>
      <c r="H162" s="302">
        <f t="shared" ref="H162" si="131">SUM(B162,D162,F162)</f>
        <v>0.51097227591719385</v>
      </c>
      <c r="I162" s="299" t="str">
        <f>CONCATENATE("(",ROUND((H162/$H163)*100,1),")")</f>
        <v>(19.7)</v>
      </c>
      <c r="K162" s="302">
        <f t="shared" ref="K162:K163" si="132">B167-B162</f>
        <v>9.9228462357855096E-2</v>
      </c>
      <c r="L162" s="302">
        <f t="shared" ref="L162:L163" si="133">D167-D162</f>
        <v>1.7145562265716535E-2</v>
      </c>
      <c r="M162" s="302">
        <f t="shared" ref="M162:M163" si="134">F167-F162</f>
        <v>7.5103316929910589E-4</v>
      </c>
      <c r="N162" s="302">
        <f t="shared" ref="N162:N163" si="135">SUM(K162:M162)</f>
        <v>0.11712505779287073</v>
      </c>
    </row>
    <row r="163" spans="1:14" x14ac:dyDescent="0.2">
      <c r="A163" s="282" t="s">
        <v>363</v>
      </c>
      <c r="B163" s="302">
        <f>SUM(B161:B162)</f>
        <v>2.1430452644040128</v>
      </c>
      <c r="C163" s="299" t="str">
        <f>CONCATENATE("(",ROUND((B163/$H163)*100,1),")")</f>
        <v>(82.6)</v>
      </c>
      <c r="D163" s="302">
        <f>SUM(D161:D162)</f>
        <v>0.33698127686655144</v>
      </c>
      <c r="E163" s="299" t="str">
        <f>CONCATENATE("(",ROUND((D163/$H163)*100,1),")")</f>
        <v>(13)</v>
      </c>
      <c r="F163" s="302">
        <f>SUM(F161:F162)</f>
        <v>0.11397345872944006</v>
      </c>
      <c r="G163" s="299" t="str">
        <f>CONCATENATE("(",ROUND((F163/$H163)*100,1),")")</f>
        <v>(4.4)</v>
      </c>
      <c r="H163" s="302">
        <f>SUM(H161:H162)</f>
        <v>2.5940000000000043</v>
      </c>
      <c r="I163" s="299" t="str">
        <f>CONCATENATE("(",ROUND((H163/$H163)*100,1),")")</f>
        <v>(100)</v>
      </c>
      <c r="K163" s="302">
        <f t="shared" si="132"/>
        <v>0.33880887698777196</v>
      </c>
      <c r="L163" s="302">
        <f t="shared" si="133"/>
        <v>5.4796850797748875E-2</v>
      </c>
      <c r="M163" s="302">
        <f t="shared" si="134"/>
        <v>7.394272214472003E-3</v>
      </c>
      <c r="N163" s="302">
        <f t="shared" si="135"/>
        <v>0.40099999999999281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1.9735784528818094</v>
      </c>
      <c r="C166" s="299" t="str">
        <f>CONCATENATE("(",ROUND((B166/$H168)*100,1),")")</f>
        <v>(65.9)</v>
      </c>
      <c r="D166" s="302">
        <f>'Ind T6'!W63</f>
        <v>0.27906847688904513</v>
      </c>
      <c r="E166" s="299" t="str">
        <f>CONCATENATE("(",ROUND((D166/$H168)*100,1),")")</f>
        <v>(9.3)</v>
      </c>
      <c r="F166" s="302">
        <f>'Ind T6'!X63</f>
        <v>0.11425573651907779</v>
      </c>
      <c r="G166" s="299" t="str">
        <f>CONCATENATE("(",ROUND((F166/$H168)*100,1),")")</f>
        <v>(3.8)</v>
      </c>
      <c r="H166" s="302">
        <f>SUM(B166,D166,F166)</f>
        <v>2.3669026662899322</v>
      </c>
      <c r="I166" s="299" t="str">
        <f>CONCATENATE("(",ROUND((H166/$H168)*100,1),")")</f>
        <v>(79)</v>
      </c>
      <c r="K166" s="302">
        <f>B166-B156</f>
        <v>0.38290203243319865</v>
      </c>
      <c r="L166" s="302">
        <f>D166-D156</f>
        <v>6.008140271194129E-2</v>
      </c>
      <c r="M166" s="302">
        <f>F166-F156</f>
        <v>1.2413202190130437E-2</v>
      </c>
      <c r="N166" s="302">
        <f>SUM(K166:M166)</f>
        <v>0.45539663733527036</v>
      </c>
    </row>
    <row r="167" spans="1:14" x14ac:dyDescent="0.2">
      <c r="A167" s="282" t="s">
        <v>365</v>
      </c>
      <c r="B167" s="302">
        <f>'Ind T6'!V62</f>
        <v>0.50827568850997507</v>
      </c>
      <c r="C167" s="299" t="str">
        <f>CONCATENATE("(",ROUND((B167/$H168)*100,1),")")</f>
        <v>(17)</v>
      </c>
      <c r="D167" s="302">
        <f>'Ind T6'!W62</f>
        <v>0.11270965077525519</v>
      </c>
      <c r="E167" s="299" t="str">
        <f>CONCATENATE("(",ROUND((D167/$H168)*100,1),")")</f>
        <v>(3.8)</v>
      </c>
      <c r="F167" s="302">
        <f>'Ind T6'!X62</f>
        <v>7.111994424834278E-3</v>
      </c>
      <c r="G167" s="299" t="str">
        <f>CONCATENATE("(",ROUND((F167/$H168)*100,1),")")</f>
        <v>(0.2)</v>
      </c>
      <c r="H167" s="302">
        <f t="shared" ref="H167" si="136">SUM(B167,D167,F167)</f>
        <v>0.62809733371006449</v>
      </c>
      <c r="I167" s="299" t="str">
        <f>CONCATENATE("(",ROUND((H167/$H168)*100,1),")")</f>
        <v>(21)</v>
      </c>
      <c r="K167" s="302">
        <f t="shared" ref="K167:K168" si="137">B167-B157</f>
        <v>0.14966696590714734</v>
      </c>
      <c r="L167" s="302">
        <f t="shared" ref="L167:L168" si="138">D167-D157</f>
        <v>2.6681629325057271E-2</v>
      </c>
      <c r="M167" s="302">
        <f t="shared" ref="M167:M168" si="139">F167-F157</f>
        <v>1.2547674325246363E-3</v>
      </c>
      <c r="N167" s="302">
        <f t="shared" ref="N167:N168" si="140">SUM(K167:M167)</f>
        <v>0.17760336266472926</v>
      </c>
    </row>
    <row r="168" spans="1:14" x14ac:dyDescent="0.2">
      <c r="A168" s="282" t="s">
        <v>363</v>
      </c>
      <c r="B168" s="302">
        <f>SUM(B166:B167)</f>
        <v>2.4818541413917847</v>
      </c>
      <c r="C168" s="299" t="str">
        <f>CONCATENATE("(",ROUND((B168/$H168)*100,1),")")</f>
        <v>(82.9)</v>
      </c>
      <c r="D168" s="302">
        <f>SUM(D166:D167)</f>
        <v>0.39177812766430031</v>
      </c>
      <c r="E168" s="299" t="str">
        <f>CONCATENATE("(",ROUND((D168/$H168)*100,1),")")</f>
        <v>(13.1)</v>
      </c>
      <c r="F168" s="302">
        <f>SUM(F166:F167)</f>
        <v>0.12136773094391207</v>
      </c>
      <c r="G168" s="299" t="str">
        <f>CONCATENATE("(",ROUND((F168/$H168)*100,1),")")</f>
        <v>(4.1)</v>
      </c>
      <c r="H168" s="302">
        <f>SUM(H166:H167)</f>
        <v>2.9949999999999966</v>
      </c>
      <c r="I168" s="299" t="str">
        <f>CONCATENATE("(",ROUND((H168/$H168)*100,1),")")</f>
        <v>(100)</v>
      </c>
      <c r="K168" s="302">
        <f t="shared" si="137"/>
        <v>0.53256899834034632</v>
      </c>
      <c r="L168" s="302">
        <f t="shared" si="138"/>
        <v>8.6763032036998533E-2</v>
      </c>
      <c r="M168" s="302">
        <f t="shared" si="139"/>
        <v>1.3667969622655068E-2</v>
      </c>
      <c r="N168" s="302">
        <f t="shared" si="140"/>
        <v>0.6329999999999999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13.26864836954859</v>
      </c>
      <c r="C177" s="299" t="str">
        <f>CONCATENATE("(",ROUND((B177/$H179)*100,1),")")</f>
        <v>(43.7)</v>
      </c>
      <c r="D177" s="302">
        <f>'Ind T6'!M72</f>
        <v>0.98126593039824617</v>
      </c>
      <c r="E177" s="299" t="str">
        <f>CONCATENATE("(",ROUND((D177/$H179)*100,1),")")</f>
        <v>(3.2)</v>
      </c>
      <c r="F177" s="302">
        <f>'Ind T6'!N72</f>
        <v>10.856935262473575</v>
      </c>
      <c r="G177" s="299" t="str">
        <f>CONCATENATE("(",ROUND((F177/$H179)*100,1),")")</f>
        <v>(35.8)</v>
      </c>
      <c r="H177" s="302">
        <f>SUM(B177,D177,F177)</f>
        <v>25.106849562420411</v>
      </c>
      <c r="I177" s="299" t="str">
        <f>CONCATENATE("(",ROUND((H177/$H179)*100,1),")")</f>
        <v>(82.7)</v>
      </c>
      <c r="K177" s="302">
        <f>B182-B177</f>
        <v>0.68508033671971447</v>
      </c>
      <c r="L177" s="302">
        <f>D182-D177</f>
        <v>8.2921068322441394E-2</v>
      </c>
      <c r="M177" s="302">
        <f>F182-F177</f>
        <v>0.82235456310022848</v>
      </c>
      <c r="N177" s="302">
        <f>SUM(K177:M177)</f>
        <v>1.5903559681423842</v>
      </c>
    </row>
    <row r="178" spans="1:14" x14ac:dyDescent="0.2">
      <c r="A178" s="282" t="s">
        <v>365</v>
      </c>
      <c r="B178" s="302">
        <f>'Ind T6'!L71</f>
        <v>2.4729301668441974</v>
      </c>
      <c r="C178" s="299" t="str">
        <f>CONCATENATE("(",ROUND((B178/$H179)*100,1),")")</f>
        <v>(8.1)</v>
      </c>
      <c r="D178" s="302">
        <f>'Ind T6'!M71</f>
        <v>1.9469928023149572</v>
      </c>
      <c r="E178" s="299" t="str">
        <f>CONCATENATE("(",ROUND((D178/$H179)*100,1),")")</f>
        <v>(6.4)</v>
      </c>
      <c r="F178" s="302">
        <f>'Ind T6'!N71</f>
        <v>0.81622746842039096</v>
      </c>
      <c r="G178" s="299" t="str">
        <f>CONCATENATE("(",ROUND((F178/$H179)*100,1),")")</f>
        <v>(2.7)</v>
      </c>
      <c r="H178" s="302">
        <f t="shared" ref="H178" si="141">SUM(B178,D178,F178)</f>
        <v>5.2361504375795453</v>
      </c>
      <c r="I178" s="299" t="str">
        <f>CONCATENATE("(",ROUND((H178/$H179)*100,1),")")</f>
        <v>(17.3)</v>
      </c>
      <c r="K178" s="302">
        <f t="shared" ref="K178:K179" si="142">B183-B178</f>
        <v>0.17231511156500989</v>
      </c>
      <c r="L178" s="302">
        <f t="shared" ref="L178:L179" si="143">D183-D178</f>
        <v>0.14948295099460363</v>
      </c>
      <c r="M178" s="302">
        <f t="shared" ref="M178:M179" si="144">F183-F178</f>
        <v>6.0845969298138569E-2</v>
      </c>
      <c r="N178" s="302">
        <f t="shared" ref="N178:N179" si="145">SUM(K178:M178)</f>
        <v>0.38264403185775209</v>
      </c>
    </row>
    <row r="179" spans="1:14" x14ac:dyDescent="0.2">
      <c r="A179" s="282" t="s">
        <v>363</v>
      </c>
      <c r="B179" s="302">
        <f>SUM(B177:B178)</f>
        <v>15.741578536392787</v>
      </c>
      <c r="C179" s="299" t="str">
        <f>CONCATENATE("(",ROUND((B179/$H179)*100,1),")")</f>
        <v>(51.9)</v>
      </c>
      <c r="D179" s="302">
        <f>SUM(D177:D178)</f>
        <v>2.9282587327132035</v>
      </c>
      <c r="E179" s="299" t="str">
        <f>CONCATENATE("(",ROUND((D179/$H179)*100,1),")")</f>
        <v>(9.7)</v>
      </c>
      <c r="F179" s="302">
        <f>SUM(F177:F178)</f>
        <v>11.673162730893967</v>
      </c>
      <c r="G179" s="299" t="str">
        <f>CONCATENATE("(",ROUND((F179/$H179)*100,1),")")</f>
        <v>(38.5)</v>
      </c>
      <c r="H179" s="302">
        <f>SUM(H177:H178)</f>
        <v>30.342999999999957</v>
      </c>
      <c r="I179" s="299" t="str">
        <f>CONCATENATE("(",ROUND((H179/$H179)*100,1),")")</f>
        <v>(100)</v>
      </c>
      <c r="K179" s="302">
        <f t="shared" si="142"/>
        <v>0.85739544828472347</v>
      </c>
      <c r="L179" s="302">
        <f t="shared" si="143"/>
        <v>0.23240401931704469</v>
      </c>
      <c r="M179" s="302">
        <f t="shared" si="144"/>
        <v>0.88320053239836582</v>
      </c>
      <c r="N179" s="302">
        <f t="shared" si="145"/>
        <v>1.973000000000134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13.953728706268304</v>
      </c>
      <c r="C182" s="299" t="str">
        <f>CONCATENATE("(",ROUND((B182/$H184)*100,1),")")</f>
        <v>(43.2)</v>
      </c>
      <c r="D182" s="302">
        <f>'Ind T6'!R72</f>
        <v>1.0641869987206876</v>
      </c>
      <c r="E182" s="299" t="str">
        <f>CONCATENATE("(",ROUND((D182/$H184)*100,1),")")</f>
        <v>(3.3)</v>
      </c>
      <c r="F182" s="302">
        <f>'Ind T6'!S72</f>
        <v>11.679289825573804</v>
      </c>
      <c r="G182" s="299" t="str">
        <f>CONCATENATE("(",ROUND((F182/$H184)*100,1),")")</f>
        <v>(36.1)</v>
      </c>
      <c r="H182" s="302">
        <f>SUM(B182,D182,F182)</f>
        <v>26.697205530562798</v>
      </c>
      <c r="I182" s="299" t="str">
        <f>CONCATENATE("(",ROUND((H182/$H184)*100,1),")")</f>
        <v>(82.6)</v>
      </c>
      <c r="K182" s="302">
        <f>B187-B182</f>
        <v>0.60653300017384737</v>
      </c>
      <c r="L182" s="302">
        <f>D187-D182</f>
        <v>0.1242083309113069</v>
      </c>
      <c r="M182" s="302">
        <f>F187-F182</f>
        <v>1.183276498595454</v>
      </c>
      <c r="N182" s="302">
        <f>SUM(K182:M182)</f>
        <v>1.9140178296806083</v>
      </c>
    </row>
    <row r="183" spans="1:14" x14ac:dyDescent="0.2">
      <c r="A183" s="282" t="s">
        <v>365</v>
      </c>
      <c r="B183" s="302">
        <f>'Ind T6'!Q71</f>
        <v>2.6452452784092073</v>
      </c>
      <c r="C183" s="299" t="str">
        <f>CONCATENATE("(",ROUND((B183/$H184)*100,1),")")</f>
        <v>(8.2)</v>
      </c>
      <c r="D183" s="302">
        <f>'Ind T6'!R71</f>
        <v>2.0964757533095608</v>
      </c>
      <c r="E183" s="299" t="str">
        <f>CONCATENATE("(",ROUND((D183/$H184)*100,1),")")</f>
        <v>(6.5)</v>
      </c>
      <c r="F183" s="302">
        <f>'Ind T6'!S71</f>
        <v>0.87707343771852952</v>
      </c>
      <c r="G183" s="299" t="str">
        <f>CONCATENATE("(",ROUND((F183/$H184)*100,1),")")</f>
        <v>(2.7)</v>
      </c>
      <c r="H183" s="302">
        <f t="shared" ref="H183" si="146">SUM(B183,D183,F183)</f>
        <v>5.6187944694372973</v>
      </c>
      <c r="I183" s="299" t="str">
        <f>CONCATENATE("(",ROUND((H183/$H184)*100,1),")")</f>
        <v>(17.4)</v>
      </c>
      <c r="K183" s="302">
        <f t="shared" ref="K183:K184" si="147">B188-B183</f>
        <v>0.24409919905493549</v>
      </c>
      <c r="L183" s="302">
        <f t="shared" ref="L183:L184" si="148">D188-D183</f>
        <v>0.21909272417421644</v>
      </c>
      <c r="M183" s="302">
        <f t="shared" ref="M183:M184" si="149">F188-F183</f>
        <v>0.10779024709013252</v>
      </c>
      <c r="N183" s="302">
        <f t="shared" ref="N183:N184" si="150">SUM(K183:M183)</f>
        <v>0.57098217031928444</v>
      </c>
    </row>
    <row r="184" spans="1:14" x14ac:dyDescent="0.2">
      <c r="A184" s="282" t="s">
        <v>363</v>
      </c>
      <c r="B184" s="302">
        <f>SUM(B182:B183)</f>
        <v>16.59897398467751</v>
      </c>
      <c r="C184" s="299" t="str">
        <f>CONCATENATE("(",ROUND((B184/$H184)*100,1),")")</f>
        <v>(51.4)</v>
      </c>
      <c r="D184" s="302">
        <f>SUM(D182:D183)</f>
        <v>3.1606627520302482</v>
      </c>
      <c r="E184" s="299" t="str">
        <f>CONCATENATE("(",ROUND((D184/$H184)*100,1),")")</f>
        <v>(9.8)</v>
      </c>
      <c r="F184" s="302">
        <f>SUM(F182:F183)</f>
        <v>12.556363263292333</v>
      </c>
      <c r="G184" s="299" t="str">
        <f>CONCATENATE("(",ROUND((F184/$H184)*100,1),")")</f>
        <v>(38.9)</v>
      </c>
      <c r="H184" s="302">
        <f>SUM(H182:H183)</f>
        <v>32.316000000000095</v>
      </c>
      <c r="I184" s="299" t="str">
        <f>CONCATENATE("(",ROUND((H184/$H184)*100,1),")")</f>
        <v>(100)</v>
      </c>
      <c r="K184" s="302">
        <f t="shared" si="147"/>
        <v>0.85063219922878375</v>
      </c>
      <c r="L184" s="302">
        <f t="shared" si="148"/>
        <v>0.34330105508552355</v>
      </c>
      <c r="M184" s="302">
        <f t="shared" si="149"/>
        <v>1.2910667456855869</v>
      </c>
      <c r="N184" s="302">
        <f t="shared" si="150"/>
        <v>2.4849999999998942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14.560261706442152</v>
      </c>
      <c r="C187" s="299" t="str">
        <f>CONCATENATE("(",ROUND((B187/$H189)*100,1),")")</f>
        <v>(41.8)</v>
      </c>
      <c r="D187" s="302">
        <f>'Ind T6'!W72</f>
        <v>1.1883953296319945</v>
      </c>
      <c r="E187" s="299" t="str">
        <f>CONCATENATE("(",ROUND((D187/$H189)*100,1),")")</f>
        <v>(3.4)</v>
      </c>
      <c r="F187" s="302">
        <f>'Ind T6'!X72</f>
        <v>12.862566324169258</v>
      </c>
      <c r="G187" s="299" t="str">
        <f>CONCATENATE("(",ROUND((F187/$H189)*100,1),")")</f>
        <v>(37)</v>
      </c>
      <c r="H187" s="302">
        <f>SUM(B187,D187,F187)</f>
        <v>28.611223360243404</v>
      </c>
      <c r="I187" s="299" t="str">
        <f>CONCATENATE("(",ROUND((H187/$H189)*100,1),")")</f>
        <v>(82.2)</v>
      </c>
      <c r="K187" s="302">
        <f>B187-B177</f>
        <v>1.2916133368935618</v>
      </c>
      <c r="L187" s="302">
        <f>D187-D177</f>
        <v>0.20712939923374829</v>
      </c>
      <c r="M187" s="302">
        <f>F187-F177</f>
        <v>2.0056310616956825</v>
      </c>
      <c r="N187" s="302">
        <f>SUM(K187:M187)</f>
        <v>3.5043737978229927</v>
      </c>
    </row>
    <row r="188" spans="1:14" x14ac:dyDescent="0.2">
      <c r="A188" s="282" t="s">
        <v>365</v>
      </c>
      <c r="B188" s="302">
        <f>'Ind T6'!V71</f>
        <v>2.8893444774641428</v>
      </c>
      <c r="C188" s="299" t="str">
        <f>CONCATENATE("(",ROUND((B188/$H189)*100,1),")")</f>
        <v>(8.3)</v>
      </c>
      <c r="D188" s="302">
        <f>'Ind T6'!W71</f>
        <v>2.3155684774837773</v>
      </c>
      <c r="E188" s="299" t="str">
        <f>CONCATENATE("(",ROUND((D188/$H189)*100,1),")")</f>
        <v>(6.7)</v>
      </c>
      <c r="F188" s="302">
        <f>'Ind T6'!X71</f>
        <v>0.98486368480866204</v>
      </c>
      <c r="G188" s="299" t="str">
        <f>CONCATENATE("(",ROUND((F188/$H189)*100,1),")")</f>
        <v>(2.8)</v>
      </c>
      <c r="H188" s="302">
        <f t="shared" ref="H188" si="151">SUM(B188,D188,F188)</f>
        <v>6.1897766397565821</v>
      </c>
      <c r="I188" s="299" t="str">
        <f>CONCATENATE("(",ROUND((H188/$H189)*100,1),")")</f>
        <v>(17.8)</v>
      </c>
      <c r="K188" s="302">
        <f t="shared" ref="K188:K189" si="152">B188-B178</f>
        <v>0.41641431061994538</v>
      </c>
      <c r="L188" s="302">
        <f t="shared" ref="L188:L189" si="153">D188-D178</f>
        <v>0.36857567516882006</v>
      </c>
      <c r="M188" s="302">
        <f t="shared" ref="M188:M189" si="154">F188-F178</f>
        <v>0.16863621638827109</v>
      </c>
      <c r="N188" s="302">
        <f t="shared" ref="N188:N189" si="155">SUM(K188:M188)</f>
        <v>0.95362620217703653</v>
      </c>
    </row>
    <row r="189" spans="1:14" x14ac:dyDescent="0.2">
      <c r="A189" s="282" t="s">
        <v>363</v>
      </c>
      <c r="B189" s="302">
        <f>SUM(B187:B188)</f>
        <v>17.449606183906294</v>
      </c>
      <c r="C189" s="299" t="str">
        <f>CONCATENATE("(",ROUND((B189/$H189)*100,1),")")</f>
        <v>(50.1)</v>
      </c>
      <c r="D189" s="302">
        <f>SUM(D187:D188)</f>
        <v>3.5039638071157717</v>
      </c>
      <c r="E189" s="299" t="str">
        <f>CONCATENATE("(",ROUND((D189/$H189)*100,1),")")</f>
        <v>(10.1)</v>
      </c>
      <c r="F189" s="302">
        <f>SUM(F187:F188)</f>
        <v>13.84743000897792</v>
      </c>
      <c r="G189" s="299" t="str">
        <f>CONCATENATE("(",ROUND((F189/$H189)*100,1),")")</f>
        <v>(39.8)</v>
      </c>
      <c r="H189" s="302">
        <f>SUM(H187:H188)</f>
        <v>34.800999999999988</v>
      </c>
      <c r="I189" s="299" t="str">
        <f>CONCATENATE("(",ROUND((H189/$H189)*100,1),")")</f>
        <v>(100)</v>
      </c>
      <c r="K189" s="302">
        <f t="shared" si="152"/>
        <v>1.7080276475135072</v>
      </c>
      <c r="L189" s="302">
        <f t="shared" si="153"/>
        <v>0.57570507440256824</v>
      </c>
      <c r="M189" s="302">
        <f t="shared" si="154"/>
        <v>2.1742672780839527</v>
      </c>
      <c r="N189" s="302">
        <f t="shared" si="155"/>
        <v>4.4580000000000286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21.287950036284286</v>
      </c>
      <c r="C198" s="299" t="str">
        <f>CONCATENATE("(",ROUND((B198/$H200)*100,1),")")</f>
        <v>(35.2)</v>
      </c>
      <c r="D198" s="302">
        <f>'Ind T6'!M81</f>
        <v>7.6867986492485691</v>
      </c>
      <c r="E198" s="299" t="str">
        <f>CONCATENATE("(",ROUND((D198/$H200)*100,1),")")</f>
        <v>(12.7)</v>
      </c>
      <c r="F198" s="302">
        <f>'Ind T6'!N81</f>
        <v>1.7415008610427409</v>
      </c>
      <c r="G198" s="299" t="str">
        <f>CONCATENATE("(",ROUND((F198/$H200)*100,1),")")</f>
        <v>(2.9)</v>
      </c>
      <c r="H198" s="302">
        <f>SUM(B198,D198,F198)</f>
        <v>30.716249546575597</v>
      </c>
      <c r="I198" s="299" t="str">
        <f>CONCATENATE("(",ROUND((H198/$H200)*100,1),")")</f>
        <v>(50.8)</v>
      </c>
      <c r="K198" s="302">
        <f>B203-B198</f>
        <v>0.35778553896546583</v>
      </c>
      <c r="L198" s="302">
        <f>D203-D198</f>
        <v>-2.7898575815168414E-3</v>
      </c>
      <c r="M198" s="302">
        <f>F203-F198</f>
        <v>2.3326852010684629E-2</v>
      </c>
      <c r="N198" s="302">
        <f>SUM(K198:M198)</f>
        <v>0.37832253339463362</v>
      </c>
    </row>
    <row r="199" spans="1:14" x14ac:dyDescent="0.2">
      <c r="A199" s="282" t="s">
        <v>365</v>
      </c>
      <c r="B199" s="302">
        <f>'Ind T6'!L80</f>
        <v>13.321603741525237</v>
      </c>
      <c r="C199" s="299" t="str">
        <f>CONCATENATE("(",ROUND((B199/$H200)*100,1),")")</f>
        <v>(22)</v>
      </c>
      <c r="D199" s="302">
        <f>'Ind T6'!M80</f>
        <v>15.045146853788804</v>
      </c>
      <c r="E199" s="299" t="str">
        <f>CONCATENATE("(",ROUND((D199/$H200)*100,1),")")</f>
        <v>(24.9)</v>
      </c>
      <c r="F199" s="302">
        <f>'Ind T6'!N80</f>
        <v>1.3889998581103327</v>
      </c>
      <c r="G199" s="299" t="str">
        <f>CONCATENATE("(",ROUND((F199/$H200)*100,1),")")</f>
        <v>(2.3)</v>
      </c>
      <c r="H199" s="302">
        <f t="shared" ref="H199" si="156">SUM(B199,D199,F199)</f>
        <v>29.755750453424373</v>
      </c>
      <c r="I199" s="299" t="str">
        <f>CONCATENATE("(",ROUND((H199/$H200)*100,1),")")</f>
        <v>(49.2)</v>
      </c>
      <c r="K199" s="302">
        <f t="shared" ref="K199:K200" si="157">B204-B199</f>
        <v>0.57184173259599014</v>
      </c>
      <c r="L199" s="302">
        <f t="shared" ref="L199:L200" si="158">D204-D199</f>
        <v>-0.57119017219119073</v>
      </c>
      <c r="M199" s="302">
        <f t="shared" ref="M199:M200" si="159">F204-F199</f>
        <v>4.2025906200600094E-2</v>
      </c>
      <c r="N199" s="302">
        <f t="shared" ref="N199:N200" si="160">SUM(K199:M199)</f>
        <v>4.2677466605399506E-2</v>
      </c>
    </row>
    <row r="200" spans="1:14" x14ac:dyDescent="0.2">
      <c r="A200" s="282" t="s">
        <v>363</v>
      </c>
      <c r="B200" s="302">
        <f>SUM(B198:B199)</f>
        <v>34.609553777809523</v>
      </c>
      <c r="C200" s="299" t="str">
        <f>CONCATENATE("(",ROUND((B200/$H200)*100,1),")")</f>
        <v>(57.2)</v>
      </c>
      <c r="D200" s="302">
        <f>SUM(D198:D199)</f>
        <v>22.731945503037373</v>
      </c>
      <c r="E200" s="299" t="str">
        <f>CONCATENATE("(",ROUND((D200/$H200)*100,1),")")</f>
        <v>(37.6)</v>
      </c>
      <c r="F200" s="302">
        <f>SUM(F198:F199)</f>
        <v>3.1305007191530736</v>
      </c>
      <c r="G200" s="299" t="str">
        <f>CONCATENATE("(",ROUND((F200/$H200)*100,1),")")</f>
        <v>(5.2)</v>
      </c>
      <c r="H200" s="302">
        <f>SUM(H198:H199)</f>
        <v>60.471999999999966</v>
      </c>
      <c r="I200" s="299" t="str">
        <f>CONCATENATE("(",ROUND((H200/$H200)*100,1),")")</f>
        <v>(100)</v>
      </c>
      <c r="K200" s="302">
        <f t="shared" si="157"/>
        <v>0.92962727156145775</v>
      </c>
      <c r="L200" s="302">
        <f t="shared" si="158"/>
        <v>-0.57398002977270579</v>
      </c>
      <c r="M200" s="302">
        <f t="shared" si="159"/>
        <v>6.5352758211284723E-2</v>
      </c>
      <c r="N200" s="302">
        <f t="shared" si="160"/>
        <v>0.42100000000003668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21.645735575249752</v>
      </c>
      <c r="C203" s="299" t="str">
        <f>CONCATENATE("(",ROUND((B203/$H205)*100,1),")")</f>
        <v>(35.5)</v>
      </c>
      <c r="D203" s="302">
        <f>'Ind T6'!R81</f>
        <v>7.6840087916670523</v>
      </c>
      <c r="E203" s="299" t="str">
        <f>CONCATENATE("(",ROUND((D203/$H205)*100,1),")")</f>
        <v>(12.6)</v>
      </c>
      <c r="F203" s="302">
        <f>'Ind T6'!S81</f>
        <v>1.7648277130534256</v>
      </c>
      <c r="G203" s="299" t="str">
        <f>CONCATENATE("(",ROUND((F203/$H205)*100,1),")")</f>
        <v>(2.9)</v>
      </c>
      <c r="H203" s="302">
        <f>SUM(B203,D203,F203)</f>
        <v>31.094572079970231</v>
      </c>
      <c r="I203" s="299" t="str">
        <f>CONCATENATE("(",ROUND((H203/$H205)*100,1),")")</f>
        <v>(51.1)</v>
      </c>
      <c r="K203" s="302">
        <f>B208-B203</f>
        <v>0.45321176925599005</v>
      </c>
      <c r="L203" s="302">
        <f>D208-D203</f>
        <v>7.1979035532820923E-2</v>
      </c>
      <c r="M203" s="302">
        <f>F208-F203</f>
        <v>3.9238167189812545E-2</v>
      </c>
      <c r="N203" s="302">
        <f>SUM(K203:M203)</f>
        <v>0.56442897197862352</v>
      </c>
    </row>
    <row r="204" spans="1:14" x14ac:dyDescent="0.2">
      <c r="A204" s="282" t="s">
        <v>365</v>
      </c>
      <c r="B204" s="302">
        <f>'Ind T6'!Q80</f>
        <v>13.893445474121227</v>
      </c>
      <c r="C204" s="299" t="str">
        <f>CONCATENATE("(",ROUND((B204/$H205)*100,1),")")</f>
        <v>(22.8)</v>
      </c>
      <c r="D204" s="302">
        <f>'Ind T6'!R80</f>
        <v>14.473956681597613</v>
      </c>
      <c r="E204" s="299" t="str">
        <f>CONCATENATE("(",ROUND((D204/$H205)*100,1),")")</f>
        <v>(23.8)</v>
      </c>
      <c r="F204" s="302">
        <f>'Ind T6'!S80</f>
        <v>1.4310257643109328</v>
      </c>
      <c r="G204" s="299" t="str">
        <f>CONCATENATE("(",ROUND((F204/$H205)*100,1),")")</f>
        <v>(2.4)</v>
      </c>
      <c r="H204" s="302">
        <f t="shared" ref="H204" si="161">SUM(B204,D204,F204)</f>
        <v>29.798427920029773</v>
      </c>
      <c r="I204" s="299" t="str">
        <f>CONCATENATE("(",ROUND((H204/$H205)*100,1),")")</f>
        <v>(48.9)</v>
      </c>
      <c r="K204" s="302">
        <f t="shared" ref="K204:K205" si="162">B209-B204</f>
        <v>1.1036768559914734</v>
      </c>
      <c r="L204" s="302">
        <f t="shared" ref="L204:L205" si="163">D209-D204</f>
        <v>-0.98780650184623475</v>
      </c>
      <c r="M204" s="302">
        <f t="shared" ref="M204:M205" si="164">F209-F204</f>
        <v>9.570067387611747E-2</v>
      </c>
      <c r="N204" s="302">
        <f t="shared" ref="N204:N205" si="165">SUM(K204:M204)</f>
        <v>0.21157102802135608</v>
      </c>
    </row>
    <row r="205" spans="1:14" x14ac:dyDescent="0.2">
      <c r="A205" s="282" t="s">
        <v>363</v>
      </c>
      <c r="B205" s="302">
        <f>SUM(B203:B204)</f>
        <v>35.539181049370981</v>
      </c>
      <c r="C205" s="299" t="str">
        <f>CONCATENATE("(",ROUND((B205/$H205)*100,1),")")</f>
        <v>(58.4)</v>
      </c>
      <c r="D205" s="302">
        <f>SUM(D203:D204)</f>
        <v>22.157965473264667</v>
      </c>
      <c r="E205" s="299" t="str">
        <f>CONCATENATE("(",ROUND((D205/$H205)*100,1),")")</f>
        <v>(36.4)</v>
      </c>
      <c r="F205" s="302">
        <f>SUM(F203:F204)</f>
        <v>3.1958534773643583</v>
      </c>
      <c r="G205" s="299" t="str">
        <f>CONCATENATE("(",ROUND((F205/$H205)*100,1),")")</f>
        <v>(5.2)</v>
      </c>
      <c r="H205" s="302">
        <f>SUM(H203:H204)</f>
        <v>60.893000000000001</v>
      </c>
      <c r="I205" s="299" t="str">
        <f>CONCATENATE("(",ROUND((H205/$H205)*100,1),")")</f>
        <v>(100)</v>
      </c>
      <c r="K205" s="302">
        <f t="shared" si="162"/>
        <v>1.5568886252474599</v>
      </c>
      <c r="L205" s="302">
        <f t="shared" si="163"/>
        <v>-0.91582746631341649</v>
      </c>
      <c r="M205" s="302">
        <f t="shared" si="164"/>
        <v>0.13493884106592979</v>
      </c>
      <c r="N205" s="302">
        <f t="shared" si="165"/>
        <v>0.77599999999997316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22.098947344505742</v>
      </c>
      <c r="C208" s="299" t="str">
        <f>CONCATENATE("(",ROUND((B208/$H210)*100,1),")")</f>
        <v>(35.8)</v>
      </c>
      <c r="D208" s="302">
        <f>'Ind T6'!W81</f>
        <v>7.7559878271998732</v>
      </c>
      <c r="E208" s="299" t="str">
        <f>CONCATENATE("(",ROUND((D208/$H210)*100,1),")")</f>
        <v>(12.6)</v>
      </c>
      <c r="F208" s="302">
        <f>'Ind T6'!X81</f>
        <v>1.8040658802432381</v>
      </c>
      <c r="G208" s="299" t="str">
        <f>CONCATENATE("(",ROUND((F208/$H210)*100,1),")")</f>
        <v>(2.9)</v>
      </c>
      <c r="H208" s="302">
        <f>SUM(B208,D208,F208)</f>
        <v>31.659001051948856</v>
      </c>
      <c r="I208" s="299" t="str">
        <f>CONCATENATE("(",ROUND((H208/$H210)*100,1),")")</f>
        <v>(51.3)</v>
      </c>
      <c r="K208" s="302">
        <f>B208-B198</f>
        <v>0.81099730822145588</v>
      </c>
      <c r="L208" s="302">
        <f>D208-D198</f>
        <v>6.9189177951304082E-2</v>
      </c>
      <c r="M208" s="302">
        <f>F208-F198</f>
        <v>6.2565019200497174E-2</v>
      </c>
      <c r="N208" s="302">
        <f>SUM(K208:M208)</f>
        <v>0.94275150537325714</v>
      </c>
    </row>
    <row r="209" spans="1:14" x14ac:dyDescent="0.2">
      <c r="A209" s="282" t="s">
        <v>365</v>
      </c>
      <c r="B209" s="302">
        <f>'Ind T6'!V80</f>
        <v>14.997122330112701</v>
      </c>
      <c r="C209" s="299" t="str">
        <f>CONCATENATE("(",ROUND((B209/$H210)*100,1),")")</f>
        <v>(24.3)</v>
      </c>
      <c r="D209" s="302">
        <f>'Ind T6'!W80</f>
        <v>13.486150179751379</v>
      </c>
      <c r="E209" s="299" t="str">
        <f>CONCATENATE("(",ROUND((D209/$H210)*100,1),")")</f>
        <v>(21.9)</v>
      </c>
      <c r="F209" s="302">
        <f>'Ind T6'!X80</f>
        <v>1.5267264381870502</v>
      </c>
      <c r="G209" s="299" t="str">
        <f>CONCATENATE("(",ROUND((F209/$H210)*100,1),")")</f>
        <v>(2.5)</v>
      </c>
      <c r="H209" s="302">
        <f t="shared" ref="H209" si="166">SUM(B209,D209,F209)</f>
        <v>30.00999894805113</v>
      </c>
      <c r="I209" s="299" t="str">
        <f>CONCATENATE("(",ROUND((H209/$H210)*100,1),")")</f>
        <v>(48.7)</v>
      </c>
      <c r="K209" s="302">
        <f t="shared" ref="K209:K210" si="167">B209-B199</f>
        <v>1.6755185885874635</v>
      </c>
      <c r="L209" s="302">
        <f t="shared" ref="L209:L210" si="168">D209-D199</f>
        <v>-1.5589966740374255</v>
      </c>
      <c r="M209" s="302">
        <f t="shared" ref="M209:M210" si="169">F209-F199</f>
        <v>0.13772658007671756</v>
      </c>
      <c r="N209" s="302">
        <f t="shared" ref="N209:N210" si="170">SUM(K209:M209)</f>
        <v>0.25424849462675558</v>
      </c>
    </row>
    <row r="210" spans="1:14" x14ac:dyDescent="0.2">
      <c r="A210" s="282" t="s">
        <v>363</v>
      </c>
      <c r="B210" s="302">
        <f>SUM(B208:B209)</f>
        <v>37.096069674618441</v>
      </c>
      <c r="C210" s="299" t="str">
        <f>CONCATENATE("(",ROUND((B210/$H210)*100,1),")")</f>
        <v>(60.2)</v>
      </c>
      <c r="D210" s="302">
        <f>SUM(D208:D209)</f>
        <v>21.242138006951251</v>
      </c>
      <c r="E210" s="299" t="str">
        <f>CONCATENATE("(",ROUND((D210/$H210)*100,1),")")</f>
        <v>(34.4)</v>
      </c>
      <c r="F210" s="302">
        <f>SUM(F208:F209)</f>
        <v>3.3307923184302881</v>
      </c>
      <c r="G210" s="299" t="str">
        <f>CONCATENATE("(",ROUND((F210/$H210)*100,1),")")</f>
        <v>(5.4)</v>
      </c>
      <c r="H210" s="302">
        <f>SUM(H208:H209)</f>
        <v>61.668999999999983</v>
      </c>
      <c r="I210" s="299" t="str">
        <f>CONCATENATE("(",ROUND((H210/$H210)*100,1),")")</f>
        <v>(100)</v>
      </c>
      <c r="K210" s="302">
        <f t="shared" si="167"/>
        <v>2.4865158968089176</v>
      </c>
      <c r="L210" s="302">
        <f t="shared" si="168"/>
        <v>-1.4898074960861223</v>
      </c>
      <c r="M210" s="302">
        <f t="shared" si="169"/>
        <v>0.20029159927721452</v>
      </c>
      <c r="N210" s="302">
        <f t="shared" si="170"/>
        <v>1.1970000000000098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7.9479434295534714</v>
      </c>
      <c r="C219" s="299" t="str">
        <f>CONCATENATE("(",ROUND((B219/$H221)*100,1),")")</f>
        <v>(56.1)</v>
      </c>
      <c r="D219" s="302">
        <f>'Ind T6'!M90</f>
        <v>1.2813296195074959</v>
      </c>
      <c r="E219" s="299" t="str">
        <f>CONCATENATE("(",ROUND((D219/$H221)*100,1),")")</f>
        <v>(9)</v>
      </c>
      <c r="F219" s="302">
        <f>'Ind T6'!N90</f>
        <v>1.353168271294013</v>
      </c>
      <c r="G219" s="299" t="str">
        <f>CONCATENATE("(",ROUND((F219/$H221)*100,1),")")</f>
        <v>(9.6)</v>
      </c>
      <c r="H219" s="302">
        <f>SUM(B219,D219,F219)</f>
        <v>10.582441320354981</v>
      </c>
      <c r="I219" s="299" t="str">
        <f>CONCATENATE("(",ROUND((H219/$H221)*100,1),")")</f>
        <v>(74.7)</v>
      </c>
      <c r="K219" s="302">
        <f>B224-B219</f>
        <v>0.25219147468276493</v>
      </c>
      <c r="L219" s="302">
        <f>D224-D219</f>
        <v>5.5341597977971002E-2</v>
      </c>
      <c r="M219" s="302">
        <f>F224-F219</f>
        <v>5.0128918804367206E-2</v>
      </c>
      <c r="N219" s="302">
        <f>SUM(K219:M219)</f>
        <v>0.35766199146510314</v>
      </c>
    </row>
    <row r="220" spans="1:14" x14ac:dyDescent="0.2">
      <c r="A220" s="282" t="s">
        <v>365</v>
      </c>
      <c r="B220" s="302">
        <f>'Ind T6'!L89</f>
        <v>2.162088485587915</v>
      </c>
      <c r="C220" s="299" t="str">
        <f>CONCATENATE("(",ROUND((B220/$H221)*100,1),")")</f>
        <v>(15.3)</v>
      </c>
      <c r="D220" s="302">
        <f>'Ind T6'!M89</f>
        <v>1.2988480532704854</v>
      </c>
      <c r="E220" s="299" t="str">
        <f>CONCATENATE("(",ROUND((D220/$H221)*100,1),")")</f>
        <v>(9.2)</v>
      </c>
      <c r="F220" s="302">
        <f>'Ind T6'!N89</f>
        <v>0.119622140786606</v>
      </c>
      <c r="G220" s="299" t="str">
        <f>CONCATENATE("(",ROUND((F220/$H221)*100,1),")")</f>
        <v>(0.8)</v>
      </c>
      <c r="H220" s="302">
        <f t="shared" ref="H220" si="171">SUM(B220,D220,F220)</f>
        <v>3.5805586796450064</v>
      </c>
      <c r="I220" s="299" t="str">
        <f>CONCATENATE("(",ROUND((H220/$H221)*100,1),")")</f>
        <v>(25.3)</v>
      </c>
      <c r="K220" s="302">
        <f t="shared" ref="K220:K221" si="172">B225-B220</f>
        <v>7.5384332889921524E-2</v>
      </c>
      <c r="L220" s="302">
        <f t="shared" ref="L220:L221" si="173">D225-D220</f>
        <v>8.2833588841536132E-2</v>
      </c>
      <c r="M220" s="302">
        <f t="shared" ref="M220:M221" si="174">F225-F220</f>
        <v>1.2008680341769884E-4</v>
      </c>
      <c r="N220" s="302">
        <f t="shared" ref="N220:N221" si="175">SUM(K220:M220)</f>
        <v>0.15833800853487534</v>
      </c>
    </row>
    <row r="221" spans="1:14" x14ac:dyDescent="0.2">
      <c r="A221" s="282" t="s">
        <v>363</v>
      </c>
      <c r="B221" s="302">
        <f>SUM(B219:B220)</f>
        <v>10.110031915141386</v>
      </c>
      <c r="C221" s="299" t="str">
        <f>CONCATENATE("(",ROUND((B221/$H221)*100,1),")")</f>
        <v>(71.4)</v>
      </c>
      <c r="D221" s="302">
        <f>SUM(D219:D220)</f>
        <v>2.5801776727779813</v>
      </c>
      <c r="E221" s="299" t="str">
        <f>CONCATENATE("(",ROUND((D221/$H221)*100,1),")")</f>
        <v>(18.2)</v>
      </c>
      <c r="F221" s="302">
        <f>SUM(F219:F220)</f>
        <v>1.472790412080619</v>
      </c>
      <c r="G221" s="299" t="str">
        <f>CONCATENATE("(",ROUND((F221/$H221)*100,1),")")</f>
        <v>(10.4)</v>
      </c>
      <c r="H221" s="302">
        <f>SUM(H219:H220)</f>
        <v>14.162999999999988</v>
      </c>
      <c r="I221" s="299" t="str">
        <f>CONCATENATE("(",ROUND((H221/$H221)*100,1),")")</f>
        <v>(100)</v>
      </c>
      <c r="K221" s="302">
        <f t="shared" si="172"/>
        <v>0.32757580757268734</v>
      </c>
      <c r="L221" s="302">
        <f t="shared" si="173"/>
        <v>0.13817518681950736</v>
      </c>
      <c r="M221" s="302">
        <f t="shared" si="174"/>
        <v>5.0249005607784891E-2</v>
      </c>
      <c r="N221" s="302">
        <f t="shared" si="175"/>
        <v>0.51599999999997959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8.2001349042362364</v>
      </c>
      <c r="C224" s="299" t="str">
        <f>CONCATENATE("(",ROUND((B224/$H226)*100,1),")")</f>
        <v>(55.9)</v>
      </c>
      <c r="D224" s="302">
        <f>'Ind T6'!R90</f>
        <v>1.3366712174854669</v>
      </c>
      <c r="E224" s="299" t="str">
        <f>CONCATENATE("(",ROUND((D224/$H226)*100,1),")")</f>
        <v>(9.1)</v>
      </c>
      <c r="F224" s="302">
        <f>'Ind T6'!S90</f>
        <v>1.4032971900983802</v>
      </c>
      <c r="G224" s="299" t="str">
        <f>CONCATENATE("(",ROUND((F224/$H226)*100,1),")")</f>
        <v>(9.6)</v>
      </c>
      <c r="H224" s="302">
        <f>SUM(B224,D224,F224)</f>
        <v>10.940103311820083</v>
      </c>
      <c r="I224" s="299" t="str">
        <f>CONCATENATE("(",ROUND((H224/$H226)*100,1),")")</f>
        <v>(74.5)</v>
      </c>
      <c r="K224" s="302">
        <f>B229-B224</f>
        <v>-0.10867692324365841</v>
      </c>
      <c r="L224" s="302">
        <f>D229-D224</f>
        <v>5.4841595501469387E-2</v>
      </c>
      <c r="M224" s="302">
        <f>F229-F224</f>
        <v>4.8598155444653957E-2</v>
      </c>
      <c r="N224" s="302">
        <f>SUM(K224:M224)</f>
        <v>-5.2371722975350643E-3</v>
      </c>
    </row>
    <row r="225" spans="1:14" x14ac:dyDescent="0.2">
      <c r="A225" s="282" t="s">
        <v>365</v>
      </c>
      <c r="B225" s="302">
        <f>'Ind T6'!Q89</f>
        <v>2.2374728184778365</v>
      </c>
      <c r="C225" s="299" t="str">
        <f>CONCATENATE("(",ROUND((B225/$H226)*100,1),")")</f>
        <v>(15.2)</v>
      </c>
      <c r="D225" s="302">
        <f>'Ind T6'!R89</f>
        <v>1.3816816421120215</v>
      </c>
      <c r="E225" s="299" t="str">
        <f>CONCATENATE("(",ROUND((D225/$H226)*100,1),")")</f>
        <v>(9.4)</v>
      </c>
      <c r="F225" s="302">
        <f>'Ind T6'!S89</f>
        <v>0.1197422275900237</v>
      </c>
      <c r="G225" s="299" t="str">
        <f>CONCATENATE("(",ROUND((F225/$H226)*100,1),")")</f>
        <v>(0.8)</v>
      </c>
      <c r="H225" s="302">
        <f t="shared" ref="H225" si="176">SUM(B225,D225,F225)</f>
        <v>3.7388966881798815</v>
      </c>
      <c r="I225" s="299" t="str">
        <f>CONCATENATE("(",ROUND((H225/$H226)*100,1),")")</f>
        <v>(25.5)</v>
      </c>
      <c r="K225" s="302">
        <f t="shared" ref="K225:K226" si="177">B230-B225</f>
        <v>8.341456531581759E-2</v>
      </c>
      <c r="L225" s="302">
        <f t="shared" ref="L225:L226" si="178">D230-D225</f>
        <v>0.11351433518810916</v>
      </c>
      <c r="M225" s="302">
        <f t="shared" ref="M225:M226" si="179">F230-F225</f>
        <v>-1.6917282063749345E-3</v>
      </c>
      <c r="N225" s="302">
        <f t="shared" ref="N225:N226" si="180">SUM(K225:M225)</f>
        <v>0.19523717229755183</v>
      </c>
    </row>
    <row r="226" spans="1:14" x14ac:dyDescent="0.2">
      <c r="A226" s="282" t="s">
        <v>363</v>
      </c>
      <c r="B226" s="302">
        <f>SUM(B224:B225)</f>
        <v>10.437607722714073</v>
      </c>
      <c r="C226" s="299" t="str">
        <f>CONCATENATE("(",ROUND((B226/$H226)*100,1),")")</f>
        <v>(71.1)</v>
      </c>
      <c r="D226" s="302">
        <f>SUM(D224:D225)</f>
        <v>2.7183528595974886</v>
      </c>
      <c r="E226" s="299" t="str">
        <f>CONCATENATE("(",ROUND((D226/$H226)*100,1),")")</f>
        <v>(18.5)</v>
      </c>
      <c r="F226" s="302">
        <f>SUM(F224:F225)</f>
        <v>1.5230394176884039</v>
      </c>
      <c r="G226" s="299" t="str">
        <f>CONCATENATE("(",ROUND((F226/$H226)*100,1),")")</f>
        <v>(10.4)</v>
      </c>
      <c r="H226" s="302">
        <f>SUM(H224:H225)</f>
        <v>14.678999999999965</v>
      </c>
      <c r="I226" s="299" t="str">
        <f>CONCATENATE("(",ROUND((H226/$H226)*100,1),")")</f>
        <v>(100)</v>
      </c>
      <c r="K226" s="302">
        <f t="shared" si="177"/>
        <v>-2.5262357927841705E-2</v>
      </c>
      <c r="L226" s="302">
        <f t="shared" si="178"/>
        <v>0.16835593068957833</v>
      </c>
      <c r="M226" s="302">
        <f t="shared" si="179"/>
        <v>4.6906427238279091E-2</v>
      </c>
      <c r="N226" s="302">
        <f t="shared" si="180"/>
        <v>0.19000000000001571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8.091457980992578</v>
      </c>
      <c r="C229" s="299" t="str">
        <f>CONCATENATE("(",ROUND((B229/$H231)*100,1),")")</f>
        <v>(54.4)</v>
      </c>
      <c r="D229" s="302">
        <f>'Ind T6'!W90</f>
        <v>1.3915128129869363</v>
      </c>
      <c r="E229" s="299" t="str">
        <f>CONCATENATE("(",ROUND((D229/$H231)*100,1),")")</f>
        <v>(9.4)</v>
      </c>
      <c r="F229" s="302">
        <f>'Ind T6'!X90</f>
        <v>1.4518953455430341</v>
      </c>
      <c r="G229" s="299" t="str">
        <f>CONCATENATE("(",ROUND((F229/$H231)*100,1),")")</f>
        <v>(9.8)</v>
      </c>
      <c r="H229" s="302">
        <f>SUM(B229,D229,F229)</f>
        <v>10.934866139522549</v>
      </c>
      <c r="I229" s="299" t="str">
        <f>CONCATENATE("(",ROUND((H229/$H231)*100,1),")")</f>
        <v>(73.5)</v>
      </c>
      <c r="K229" s="302">
        <f>B229-B219</f>
        <v>0.14351455143910652</v>
      </c>
      <c r="L229" s="302">
        <f>D229-D219</f>
        <v>0.11018319347944039</v>
      </c>
      <c r="M229" s="302">
        <f>F229-F219</f>
        <v>9.8727074249021163E-2</v>
      </c>
      <c r="N229" s="302">
        <f>SUM(K229:M229)</f>
        <v>0.35242481916756807</v>
      </c>
    </row>
    <row r="230" spans="1:14" x14ac:dyDescent="0.2">
      <c r="A230" s="282" t="s">
        <v>365</v>
      </c>
      <c r="B230" s="302">
        <f>'Ind T6'!V89</f>
        <v>2.3208873837936541</v>
      </c>
      <c r="C230" s="299" t="str">
        <f>CONCATENATE("(",ROUND((B230/$H231)*100,1),")")</f>
        <v>(15.6)</v>
      </c>
      <c r="D230" s="302">
        <f>'Ind T6'!W89</f>
        <v>1.4951959773001307</v>
      </c>
      <c r="E230" s="299" t="str">
        <f>CONCATENATE("(",ROUND((D230/$H231)*100,1),")")</f>
        <v>(10.1)</v>
      </c>
      <c r="F230" s="302">
        <f>'Ind T6'!X89</f>
        <v>0.11805049938364877</v>
      </c>
      <c r="G230" s="299" t="str">
        <f>CONCATENATE("(",ROUND((F230/$H231)*100,1),")")</f>
        <v>(0.8)</v>
      </c>
      <c r="H230" s="302">
        <f t="shared" ref="H230" si="181">SUM(B230,D230,F230)</f>
        <v>3.9341338604774339</v>
      </c>
      <c r="I230" s="299" t="str">
        <f>CONCATENATE("(",ROUND((H230/$H231)*100,1),")")</f>
        <v>(26.5)</v>
      </c>
      <c r="K230" s="302">
        <f t="shared" ref="K230:K231" si="182">B230-B220</f>
        <v>0.15879889820573911</v>
      </c>
      <c r="L230" s="302">
        <f t="shared" ref="L230:L231" si="183">D230-D220</f>
        <v>0.19634792402964529</v>
      </c>
      <c r="M230" s="302">
        <f t="shared" ref="M230:M231" si="184">F230-F220</f>
        <v>-1.5716414029572356E-3</v>
      </c>
      <c r="N230" s="302">
        <f t="shared" ref="N230:N231" si="185">SUM(K230:M230)</f>
        <v>0.35357518083242717</v>
      </c>
    </row>
    <row r="231" spans="1:14" x14ac:dyDescent="0.2">
      <c r="A231" s="282" t="s">
        <v>363</v>
      </c>
      <c r="B231" s="302">
        <f>SUM(B229:B230)</f>
        <v>10.412345364786232</v>
      </c>
      <c r="C231" s="299" t="str">
        <f>CONCATENATE("(",ROUND((B231/$H231)*100,1),")")</f>
        <v>(70)</v>
      </c>
      <c r="D231" s="302">
        <f>SUM(D229:D230)</f>
        <v>2.886708790287067</v>
      </c>
      <c r="E231" s="299" t="str">
        <f>CONCATENATE("(",ROUND((D231/$H231)*100,1),")")</f>
        <v>(19.4)</v>
      </c>
      <c r="F231" s="302">
        <f>SUM(F229:F230)</f>
        <v>1.569945844926683</v>
      </c>
      <c r="G231" s="299" t="str">
        <f>CONCATENATE("(",ROUND((F231/$H231)*100,1),")")</f>
        <v>(10.6)</v>
      </c>
      <c r="H231" s="302">
        <f>SUM(H229:H230)</f>
        <v>14.868999999999984</v>
      </c>
      <c r="I231" s="299" t="str">
        <f>CONCATENATE("(",ROUND((H231/$H231)*100,1),")")</f>
        <v>(100)</v>
      </c>
      <c r="K231" s="302">
        <f t="shared" si="182"/>
        <v>0.30231344964484563</v>
      </c>
      <c r="L231" s="302">
        <f t="shared" si="183"/>
        <v>0.30653111750908568</v>
      </c>
      <c r="M231" s="302">
        <f t="shared" si="184"/>
        <v>9.7155432846063983E-2</v>
      </c>
      <c r="N231" s="302">
        <f t="shared" si="185"/>
        <v>0.7059999999999953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6.1164380775883131</v>
      </c>
      <c r="C240" s="299" t="str">
        <f>CONCATENATE("(",ROUND((B240/$H242)*100,1),")")</f>
        <v>(22.3)</v>
      </c>
      <c r="D240" s="302">
        <f>'Ind T6'!M99</f>
        <v>6.3801384562554553</v>
      </c>
      <c r="E240" s="299" t="str">
        <f>CONCATENATE("(",ROUND((D240/$H242)*100,1),")")</f>
        <v>(23.2)</v>
      </c>
      <c r="F240" s="302">
        <f>'Ind T6'!N99</f>
        <v>0.33678524032257351</v>
      </c>
      <c r="G240" s="299" t="str">
        <f>CONCATENATE("(",ROUND((F240/$H242)*100,1),")")</f>
        <v>(1.2)</v>
      </c>
      <c r="H240" s="302">
        <f>SUM(B240,D240,F240)</f>
        <v>12.833361774166342</v>
      </c>
      <c r="I240" s="299" t="str">
        <f>CONCATENATE("(",ROUND((H240/$H242)*100,1),")")</f>
        <v>(46.8)</v>
      </c>
      <c r="K240" s="302">
        <f>B245-B240</f>
        <v>0.44114028014196727</v>
      </c>
      <c r="L240" s="302">
        <f>D245-D240</f>
        <v>0.3763289778319816</v>
      </c>
      <c r="M240" s="302">
        <f>F245-F240</f>
        <v>2.6769889322923845E-2</v>
      </c>
      <c r="N240" s="302">
        <f>SUM(K240:M240)</f>
        <v>0.84423914729687266</v>
      </c>
    </row>
    <row r="241" spans="1:14" x14ac:dyDescent="0.2">
      <c r="A241" s="282" t="s">
        <v>365</v>
      </c>
      <c r="B241" s="302">
        <f>'Ind T6'!L98</f>
        <v>5.207126426978447</v>
      </c>
      <c r="C241" s="299" t="str">
        <f>CONCATENATE("(",ROUND((B241/$H242)*100,1),")")</f>
        <v>(19)</v>
      </c>
      <c r="D241" s="302">
        <f>'Ind T6'!M98</f>
        <v>8.8991016936228782</v>
      </c>
      <c r="E241" s="299" t="str">
        <f>CONCATENATE("(",ROUND((D241/$H242)*100,1),")")</f>
        <v>(32.4)</v>
      </c>
      <c r="F241" s="302">
        <f>'Ind T6'!N98</f>
        <v>0.50641010523228114</v>
      </c>
      <c r="G241" s="299" t="str">
        <f>CONCATENATE("(",ROUND((F241/$H242)*100,1),")")</f>
        <v>(1.8)</v>
      </c>
      <c r="H241" s="302">
        <f t="shared" ref="H241" si="186">SUM(B241,D241,F241)</f>
        <v>14.612638225833606</v>
      </c>
      <c r="I241" s="299" t="str">
        <f>CONCATENATE("(",ROUND((H241/$H242)*100,1),")")</f>
        <v>(53.2)</v>
      </c>
      <c r="K241" s="302">
        <f t="shared" ref="K241:K242" si="187">B246-B241</f>
        <v>0.36383141121312157</v>
      </c>
      <c r="L241" s="302">
        <f t="shared" ref="L241:L242" si="188">D246-D241</f>
        <v>0.55573932744181676</v>
      </c>
      <c r="M241" s="302">
        <f t="shared" ref="M241:M242" si="189">F246-F241</f>
        <v>4.2190114048239469E-2</v>
      </c>
      <c r="N241" s="302">
        <f t="shared" ref="N241:N242" si="190">SUM(K241:M241)</f>
        <v>0.96176085270317779</v>
      </c>
    </row>
    <row r="242" spans="1:14" x14ac:dyDescent="0.2">
      <c r="A242" s="282" t="s">
        <v>363</v>
      </c>
      <c r="B242" s="302">
        <f>SUM(B240:B241)</f>
        <v>11.323564504566761</v>
      </c>
      <c r="C242" s="299" t="str">
        <f>CONCATENATE("(",ROUND((B242/$H242)*100,1),")")</f>
        <v>(41.3)</v>
      </c>
      <c r="D242" s="302">
        <f>SUM(D240:D241)</f>
        <v>15.279240149878333</v>
      </c>
      <c r="E242" s="299" t="str">
        <f>CONCATENATE("(",ROUND((D242/$H242)*100,1),")")</f>
        <v>(55.7)</v>
      </c>
      <c r="F242" s="302">
        <f>SUM(F240:F241)</f>
        <v>0.84319534555485465</v>
      </c>
      <c r="G242" s="299" t="str">
        <f>CONCATENATE("(",ROUND((F242/$H242)*100,1),")")</f>
        <v>(3.1)</v>
      </c>
      <c r="H242" s="302">
        <f>SUM(H240:H241)</f>
        <v>27.445999999999948</v>
      </c>
      <c r="I242" s="299" t="str">
        <f>CONCATENATE("(",ROUND((H242/$H242)*100,1),")")</f>
        <v>(100)</v>
      </c>
      <c r="K242" s="302">
        <f t="shared" si="187"/>
        <v>0.80497169135508884</v>
      </c>
      <c r="L242" s="302">
        <f t="shared" si="188"/>
        <v>0.93206830527379836</v>
      </c>
      <c r="M242" s="302">
        <f t="shared" si="189"/>
        <v>6.8960003371163259E-2</v>
      </c>
      <c r="N242" s="302">
        <f t="shared" si="190"/>
        <v>1.8060000000000505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6.5575783577302804</v>
      </c>
      <c r="C245" s="299" t="str">
        <f>CONCATENATE("(",ROUND((B245/$H247)*100,1),")")</f>
        <v>(22.4)</v>
      </c>
      <c r="D245" s="302">
        <f>'Ind T6'!R99</f>
        <v>6.7564674340874369</v>
      </c>
      <c r="E245" s="299" t="str">
        <f>CONCATENATE("(",ROUND((D245/$H247)*100,1),")")</f>
        <v>(23.1)</v>
      </c>
      <c r="F245" s="302">
        <f>'Ind T6'!S99</f>
        <v>0.36355512964549735</v>
      </c>
      <c r="G245" s="299" t="str">
        <f>CONCATENATE("(",ROUND((F245/$H247)*100,1),")")</f>
        <v>(1.2)</v>
      </c>
      <c r="H245" s="302">
        <f>SUM(B245,D245,F245)</f>
        <v>13.677600921463215</v>
      </c>
      <c r="I245" s="299" t="str">
        <f>CONCATENATE("(",ROUND((H245/$H247)*100,1),")")</f>
        <v>(46.8)</v>
      </c>
      <c r="K245" s="302">
        <f>B250-B245</f>
        <v>1.1659463966333377</v>
      </c>
      <c r="L245" s="302">
        <f>D250-D245</f>
        <v>1.0932111468144994</v>
      </c>
      <c r="M245" s="302">
        <f>F250-F245</f>
        <v>6.1896239628662975E-2</v>
      </c>
      <c r="N245" s="302">
        <f>SUM(K245:M245)</f>
        <v>2.3210537830765001</v>
      </c>
    </row>
    <row r="246" spans="1:14" x14ac:dyDescent="0.2">
      <c r="A246" s="282" t="s">
        <v>365</v>
      </c>
      <c r="B246" s="302">
        <f>'Ind T6'!Q98</f>
        <v>5.5709578381915685</v>
      </c>
      <c r="C246" s="299" t="str">
        <f>CONCATENATE("(",ROUND((B246/$H247)*100,1),")")</f>
        <v>(19)</v>
      </c>
      <c r="D246" s="302">
        <f>'Ind T6'!R98</f>
        <v>9.4548410210646949</v>
      </c>
      <c r="E246" s="299" t="str">
        <f>CONCATENATE("(",ROUND((D246/$H247)*100,1),")")</f>
        <v>(32.3)</v>
      </c>
      <c r="F246" s="302">
        <f>'Ind T6'!S98</f>
        <v>0.54860021928052061</v>
      </c>
      <c r="G246" s="299" t="str">
        <f>CONCATENATE("(",ROUND((F246/$H247)*100,1),")")</f>
        <v>(1.9)</v>
      </c>
      <c r="H246" s="302">
        <f t="shared" ref="H246" si="191">SUM(B246,D246,F246)</f>
        <v>15.574399078536784</v>
      </c>
      <c r="I246" s="299" t="str">
        <f>CONCATENATE("(",ROUND((H246/$H247)*100,1),")")</f>
        <v>(53.2)</v>
      </c>
      <c r="K246" s="302">
        <f t="shared" ref="K246:K247" si="192">B251-B246</f>
        <v>0.92539439042782323</v>
      </c>
      <c r="L246" s="302">
        <f t="shared" ref="L246:L247" si="193">D251-D246</f>
        <v>1.5120381237773763</v>
      </c>
      <c r="M246" s="302">
        <f t="shared" ref="M246:M247" si="194">F251-F246</f>
        <v>9.2513702718291402E-2</v>
      </c>
      <c r="N246" s="302">
        <f t="shared" ref="N246:N247" si="195">SUM(K246:M246)</f>
        <v>2.529946216923491</v>
      </c>
    </row>
    <row r="247" spans="1:14" x14ac:dyDescent="0.2">
      <c r="A247" s="282" t="s">
        <v>363</v>
      </c>
      <c r="B247" s="302">
        <f>SUM(B245:B246)</f>
        <v>12.12853619592185</v>
      </c>
      <c r="C247" s="299" t="str">
        <f>CONCATENATE("(",ROUND((B247/$H247)*100,1),")")</f>
        <v>(41.5)</v>
      </c>
      <c r="D247" s="302">
        <f>SUM(D245:D246)</f>
        <v>16.211308455152132</v>
      </c>
      <c r="E247" s="299" t="str">
        <f>CONCATENATE("(",ROUND((D247/$H247)*100,1),")")</f>
        <v>(55.4)</v>
      </c>
      <c r="F247" s="302">
        <f>SUM(F245:F246)</f>
        <v>0.91215534892601791</v>
      </c>
      <c r="G247" s="299" t="str">
        <f>CONCATENATE("(",ROUND((F247/$H247)*100,1),")")</f>
        <v>(3.1)</v>
      </c>
      <c r="H247" s="302">
        <f>SUM(H245:H246)</f>
        <v>29.251999999999999</v>
      </c>
      <c r="I247" s="299" t="str">
        <f>CONCATENATE("(",ROUND((H247/$H247)*100,1),")")</f>
        <v>(100)</v>
      </c>
      <c r="K247" s="302">
        <f t="shared" si="192"/>
        <v>2.09134078706116</v>
      </c>
      <c r="L247" s="302">
        <f t="shared" si="193"/>
        <v>2.6052492705918766</v>
      </c>
      <c r="M247" s="302">
        <f t="shared" si="194"/>
        <v>0.15440994234695449</v>
      </c>
      <c r="N247" s="302">
        <f t="shared" si="195"/>
        <v>4.8509999999999911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7.7235247543636181</v>
      </c>
      <c r="C250" s="299" t="str">
        <f>CONCATENATE("(",ROUND((B250/$H252)*100,1),")")</f>
        <v>(22.6)</v>
      </c>
      <c r="D250" s="302">
        <f>'Ind T6'!W99</f>
        <v>7.8496785809019363</v>
      </c>
      <c r="E250" s="299" t="str">
        <f>CONCATENATE("(",ROUND((D250/$H252)*100,1),")")</f>
        <v>(23)</v>
      </c>
      <c r="F250" s="302">
        <f>'Ind T6'!X99</f>
        <v>0.42545136927416033</v>
      </c>
      <c r="G250" s="299" t="str">
        <f>CONCATENATE("(",ROUND((F250/$H252)*100,1),")")</f>
        <v>(1.2)</v>
      </c>
      <c r="H250" s="302">
        <f>SUM(B250,D250,F250)</f>
        <v>15.998654704539714</v>
      </c>
      <c r="I250" s="299" t="str">
        <f>CONCATENATE("(",ROUND((H250/$H252)*100,1),")")</f>
        <v>(46.9)</v>
      </c>
      <c r="K250" s="302">
        <f>B250-B240</f>
        <v>1.6070866767753049</v>
      </c>
      <c r="L250" s="302">
        <f>D250-D240</f>
        <v>1.469540124646481</v>
      </c>
      <c r="M250" s="302">
        <f>F250-F240</f>
        <v>8.866612895158682E-2</v>
      </c>
      <c r="N250" s="302">
        <f>SUM(K250:M250)</f>
        <v>3.1652929303733726</v>
      </c>
    </row>
    <row r="251" spans="1:14" x14ac:dyDescent="0.2">
      <c r="A251" s="282" t="s">
        <v>365</v>
      </c>
      <c r="B251" s="302">
        <f>'Ind T6'!V98</f>
        <v>6.4963522286193918</v>
      </c>
      <c r="C251" s="299" t="str">
        <f>CONCATENATE("(",ROUND((B251/$H252)*100,1),")")</f>
        <v>(19)</v>
      </c>
      <c r="D251" s="302">
        <f>'Ind T6'!W98</f>
        <v>10.966879144842071</v>
      </c>
      <c r="E251" s="299" t="str">
        <f>CONCATENATE("(",ROUND((D251/$H252)*100,1),")")</f>
        <v>(32.2)</v>
      </c>
      <c r="F251" s="302">
        <f>'Ind T6'!X98</f>
        <v>0.64111392199881201</v>
      </c>
      <c r="G251" s="299" t="str">
        <f>CONCATENATE("(",ROUND((F251/$H252)*100,1),")")</f>
        <v>(1.9)</v>
      </c>
      <c r="H251" s="302">
        <f t="shared" ref="H251" si="196">SUM(B251,D251,F251)</f>
        <v>18.104345295460273</v>
      </c>
      <c r="I251" s="299" t="str">
        <f>CONCATENATE("(",ROUND((H251/$H252)*100,1),")")</f>
        <v>(53.1)</v>
      </c>
      <c r="K251" s="302">
        <f t="shared" ref="K251:K252" si="197">B251-B241</f>
        <v>1.2892258016409448</v>
      </c>
      <c r="L251" s="302">
        <f t="shared" ref="L251:L252" si="198">D251-D241</f>
        <v>2.0677774512191931</v>
      </c>
      <c r="M251" s="302">
        <f t="shared" ref="M251:M252" si="199">F251-F241</f>
        <v>0.13470381676653087</v>
      </c>
      <c r="N251" s="302">
        <f t="shared" ref="N251:N252" si="200">SUM(K251:M251)</f>
        <v>3.4917070696266688</v>
      </c>
    </row>
    <row r="252" spans="1:14" x14ac:dyDescent="0.2">
      <c r="A252" s="282" t="s">
        <v>363</v>
      </c>
      <c r="B252" s="302">
        <f>SUM(B250:B251)</f>
        <v>14.21987698298301</v>
      </c>
      <c r="C252" s="299" t="str">
        <f>CONCATENATE("(",ROUND((B252/$H252)*100,1),")")</f>
        <v>(41.7)</v>
      </c>
      <c r="D252" s="302">
        <f>SUM(D250:D251)</f>
        <v>18.816557725744008</v>
      </c>
      <c r="E252" s="299" t="str">
        <f>CONCATENATE("(",ROUND((D252/$H252)*100,1),")")</f>
        <v>(55.2)</v>
      </c>
      <c r="F252" s="302">
        <f>SUM(F250:F251)</f>
        <v>1.0665652912729724</v>
      </c>
      <c r="G252" s="299" t="str">
        <f>CONCATENATE("(",ROUND((F252/$H252)*100,1),")")</f>
        <v>(3.1)</v>
      </c>
      <c r="H252" s="302">
        <f>SUM(H250:H251)</f>
        <v>34.102999999999987</v>
      </c>
      <c r="I252" s="299" t="str">
        <f>CONCATENATE("(",ROUND((H252/$H252)*100,1),")")</f>
        <v>(100)</v>
      </c>
      <c r="K252" s="302">
        <f t="shared" si="197"/>
        <v>2.8963124784162488</v>
      </c>
      <c r="L252" s="302">
        <f t="shared" si="198"/>
        <v>3.537317575865675</v>
      </c>
      <c r="M252" s="302">
        <f t="shared" si="199"/>
        <v>0.22336994571811775</v>
      </c>
      <c r="N252" s="302">
        <f t="shared" si="200"/>
        <v>6.6570000000000418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2.1421053904994936</v>
      </c>
      <c r="C261" s="299" t="str">
        <f>CONCATENATE("(",ROUND((B261/$H263)*100,1),")")</f>
        <v>(28.6)</v>
      </c>
      <c r="D261" s="302">
        <f>'Ind T6'!M108</f>
        <v>0.67574760476820228</v>
      </c>
      <c r="E261" s="299" t="str">
        <f>CONCATENATE("(",ROUND((D261/$H263)*100,1),")")</f>
        <v>(9)</v>
      </c>
      <c r="F261" s="302">
        <f>'Ind T6'!N108</f>
        <v>0.76611342303462449</v>
      </c>
      <c r="G261" s="299" t="str">
        <f>CONCATENATE("(",ROUND((F261/$H263)*100,1),")")</f>
        <v>(10.2)</v>
      </c>
      <c r="H261" s="302">
        <f>SUM(B261,D261,F261)</f>
        <v>3.5839664183023205</v>
      </c>
      <c r="I261" s="299" t="str">
        <f>CONCATENATE("(",ROUND((H261/$H263)*100,1),")")</f>
        <v>(47.8)</v>
      </c>
      <c r="K261" s="302">
        <f>B266-B261</f>
        <v>-4.5856611374398337E-2</v>
      </c>
      <c r="L261" s="302">
        <f>D266-D261</f>
        <v>2.0963196364765624E-2</v>
      </c>
      <c r="M261" s="302">
        <f>F266-F261</f>
        <v>-7.312140787227972E-3</v>
      </c>
      <c r="N261" s="302">
        <f>SUM(K261:M261)</f>
        <v>-3.2205555796860685E-2</v>
      </c>
    </row>
    <row r="262" spans="1:14" x14ac:dyDescent="0.2">
      <c r="A262" s="282" t="s">
        <v>365</v>
      </c>
      <c r="B262" s="302">
        <f>'Ind T6'!L107</f>
        <v>1.7623149133804248</v>
      </c>
      <c r="C262" s="299" t="str">
        <f>CONCATENATE("(",ROUND((B262/$H263)*100,1),")")</f>
        <v>(23.5)</v>
      </c>
      <c r="D262" s="302">
        <f>'Ind T6'!M107</f>
        <v>0.86410045487040177</v>
      </c>
      <c r="E262" s="299" t="str">
        <f>CONCATENATE("(",ROUND((D262/$H263)*100,1),")")</f>
        <v>(11.5)</v>
      </c>
      <c r="F262" s="302">
        <f>'Ind T6'!N107</f>
        <v>1.2896182134468526</v>
      </c>
      <c r="G262" s="299" t="str">
        <f>CONCATENATE("(",ROUND((F262/$H263)*100,1),")")</f>
        <v>(17.2)</v>
      </c>
      <c r="H262" s="302">
        <f t="shared" ref="H262" si="201">SUM(B262,D262,F262)</f>
        <v>3.916033581697679</v>
      </c>
      <c r="I262" s="299" t="str">
        <f>CONCATENATE("(",ROUND((H262/$H263)*100,1),")")</f>
        <v>(52.2)</v>
      </c>
      <c r="K262" s="302">
        <f t="shared" ref="K262:K263" si="202">B267-B262</f>
        <v>-3.0268508315364873E-2</v>
      </c>
      <c r="L262" s="302">
        <f t="shared" ref="L262:L263" si="203">D267-D262</f>
        <v>-2.06216379898716E-3</v>
      </c>
      <c r="M262" s="302">
        <f t="shared" ref="M262:M263" si="204">F267-F262</f>
        <v>-3.4463772088791034E-2</v>
      </c>
      <c r="N262" s="302">
        <f t="shared" ref="N262:N263" si="205">SUM(K262:M262)</f>
        <v>-6.6794444203143066E-2</v>
      </c>
    </row>
    <row r="263" spans="1:14" x14ac:dyDescent="0.2">
      <c r="A263" s="282" t="s">
        <v>363</v>
      </c>
      <c r="B263" s="302">
        <f>SUM(B261:B262)</f>
        <v>3.9044203038799186</v>
      </c>
      <c r="C263" s="299" t="str">
        <f>CONCATENATE("(",ROUND((B263/$H263)*100,1),")")</f>
        <v>(52.1)</v>
      </c>
      <c r="D263" s="302">
        <f>SUM(D261:D262)</f>
        <v>1.5398480596386039</v>
      </c>
      <c r="E263" s="299" t="str">
        <f>CONCATENATE("(",ROUND((D263/$H263)*100,1),")")</f>
        <v>(20.5)</v>
      </c>
      <c r="F263" s="302">
        <f>SUM(F261:F262)</f>
        <v>2.0557316364814771</v>
      </c>
      <c r="G263" s="299" t="str">
        <f>CONCATENATE("(",ROUND((F263/$H263)*100,1),")")</f>
        <v>(27.4)</v>
      </c>
      <c r="H263" s="302">
        <f>SUM(H261:H262)</f>
        <v>7.5</v>
      </c>
      <c r="I263" s="299" t="str">
        <f>CONCATENATE("(",ROUND((H263/$H263)*100,1),")")</f>
        <v>(100)</v>
      </c>
      <c r="K263" s="302">
        <f t="shared" si="202"/>
        <v>-7.612511968976321E-2</v>
      </c>
      <c r="L263" s="302">
        <f t="shared" si="203"/>
        <v>1.8901032565778575E-2</v>
      </c>
      <c r="M263" s="302">
        <f t="shared" si="204"/>
        <v>-4.1775912876019117E-2</v>
      </c>
      <c r="N263" s="302">
        <f t="shared" si="205"/>
        <v>-9.9000000000003752E-2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2.0962487791250952</v>
      </c>
      <c r="C266" s="299" t="str">
        <f>CONCATENATE("(",ROUND((B266/$H268)*100,1),")")</f>
        <v>(28.3)</v>
      </c>
      <c r="D266" s="302">
        <f>'Ind T6'!R108</f>
        <v>0.69671080113296791</v>
      </c>
      <c r="E266" s="299" t="str">
        <f>CONCATENATE("(",ROUND((D266/$H268)*100,1),")")</f>
        <v>(9.4)</v>
      </c>
      <c r="F266" s="302">
        <f>'Ind T6'!S108</f>
        <v>0.75880128224739651</v>
      </c>
      <c r="G266" s="299" t="str">
        <f>CONCATENATE("(",ROUND((F266/$H268)*100,1),")")</f>
        <v>(10.3)</v>
      </c>
      <c r="H266" s="302">
        <f>SUM(B266,D266,F266)</f>
        <v>3.5517608625054597</v>
      </c>
      <c r="I266" s="299" t="str">
        <f>CONCATENATE("(",ROUND((H266/$H268)*100,1),")")</f>
        <v>(48)</v>
      </c>
      <c r="K266" s="302">
        <f>B271-B266</f>
        <v>-3.1945810885851689E-2</v>
      </c>
      <c r="L266" s="302">
        <f>D271-D266</f>
        <v>4.2679168166081749E-2</v>
      </c>
      <c r="M266" s="302">
        <f>F271-F266</f>
        <v>3.5651456162424378E-3</v>
      </c>
      <c r="N266" s="302">
        <f>SUM(K266:M266)</f>
        <v>1.4298502896472498E-2</v>
      </c>
    </row>
    <row r="267" spans="1:14" x14ac:dyDescent="0.2">
      <c r="A267" s="282" t="s">
        <v>365</v>
      </c>
      <c r="B267" s="302">
        <f>'Ind T6'!Q107</f>
        <v>1.7320464050650599</v>
      </c>
      <c r="C267" s="299" t="str">
        <f>CONCATENATE("(",ROUND((B267/$H268)*100,1),")")</f>
        <v>(23.4)</v>
      </c>
      <c r="D267" s="302">
        <f>'Ind T6'!R107</f>
        <v>0.86203829107141461</v>
      </c>
      <c r="E267" s="299" t="str">
        <f>CONCATENATE("(",ROUND((D267/$H268)*100,1),")")</f>
        <v>(11.6)</v>
      </c>
      <c r="F267" s="302">
        <f>'Ind T6'!S107</f>
        <v>1.2551544413580615</v>
      </c>
      <c r="G267" s="299" t="str">
        <f>CONCATENATE("(",ROUND((F267/$H268)*100,1),")")</f>
        <v>(17)</v>
      </c>
      <c r="H267" s="302">
        <f t="shared" ref="H267" si="206">SUM(B267,D267,F267)</f>
        <v>3.8492391374945356</v>
      </c>
      <c r="I267" s="299" t="str">
        <f>CONCATENATE("(",ROUND((H267/$H268)*100,1),")")</f>
        <v>(52)</v>
      </c>
      <c r="K267" s="302">
        <f t="shared" ref="K267:K268" si="207">B272-B267</f>
        <v>6.4428477497238124E-3</v>
      </c>
      <c r="L267" s="302">
        <f t="shared" ref="L267:L268" si="208">D272-D267</f>
        <v>-2.1160802196417139E-3</v>
      </c>
      <c r="M267" s="302">
        <f t="shared" ref="M267:M268" si="209">F272-F267</f>
        <v>-5.962527042654564E-2</v>
      </c>
      <c r="N267" s="302">
        <f t="shared" ref="N267:N268" si="210">SUM(K267:M267)</f>
        <v>-5.5298502896463542E-2</v>
      </c>
    </row>
    <row r="268" spans="1:14" x14ac:dyDescent="0.2">
      <c r="A268" s="282" t="s">
        <v>363</v>
      </c>
      <c r="B268" s="302">
        <f>SUM(B266:B267)</f>
        <v>3.8282951841901554</v>
      </c>
      <c r="C268" s="299" t="str">
        <f>CONCATENATE("(",ROUND((B268/$H268)*100,1),")")</f>
        <v>(51.7)</v>
      </c>
      <c r="D268" s="302">
        <f>SUM(D266:D267)</f>
        <v>1.5587490922043825</v>
      </c>
      <c r="E268" s="299" t="str">
        <f>CONCATENATE("(",ROUND((D268/$H268)*100,1),")")</f>
        <v>(21.1)</v>
      </c>
      <c r="F268" s="302">
        <f>SUM(F266:F267)</f>
        <v>2.0139557236054579</v>
      </c>
      <c r="G268" s="299" t="str">
        <f>CONCATENATE("(",ROUND((F268/$H268)*100,1),")")</f>
        <v>(27.2)</v>
      </c>
      <c r="H268" s="302">
        <f>SUM(H266:H267)</f>
        <v>7.4009999999999954</v>
      </c>
      <c r="I268" s="299" t="str">
        <f>CONCATENATE("(",ROUND((H268/$H268)*100,1),")")</f>
        <v>(100)</v>
      </c>
      <c r="K268" s="302">
        <f t="shared" si="207"/>
        <v>-2.5502963136128098E-2</v>
      </c>
      <c r="L268" s="302">
        <f t="shared" si="208"/>
        <v>4.0563087946440035E-2</v>
      </c>
      <c r="M268" s="302">
        <f t="shared" si="209"/>
        <v>-5.606012481030298E-2</v>
      </c>
      <c r="N268" s="302">
        <f t="shared" si="210"/>
        <v>-4.0999999999991044E-2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2.0643029682392435</v>
      </c>
      <c r="C271" s="299" t="str">
        <f>CONCATENATE("(",ROUND((B271/$H273)*100,1),")")</f>
        <v>(28)</v>
      </c>
      <c r="D271" s="302">
        <f>'Ind T6'!W108</f>
        <v>0.73938996929904965</v>
      </c>
      <c r="E271" s="299" t="str">
        <f>CONCATENATE("(",ROUND((D271/$H273)*100,1),")")</f>
        <v>(10)</v>
      </c>
      <c r="F271" s="302">
        <f>'Ind T6'!X108</f>
        <v>0.76236642786363895</v>
      </c>
      <c r="G271" s="299" t="str">
        <f>CONCATENATE("(",ROUND((F271/$H273)*100,1),")")</f>
        <v>(10.4)</v>
      </c>
      <c r="H271" s="302">
        <f>SUM(B271,D271,F271)</f>
        <v>3.5660593654019319</v>
      </c>
      <c r="I271" s="299" t="str">
        <f>CONCATENATE("(",ROUND((H271/$H273)*100,1),")")</f>
        <v>(48.5)</v>
      </c>
      <c r="K271" s="302">
        <f>B271-B261</f>
        <v>-7.7802422260250026E-2</v>
      </c>
      <c r="L271" s="302">
        <f>D271-D261</f>
        <v>6.3642364530847373E-2</v>
      </c>
      <c r="M271" s="302">
        <f>F271-F261</f>
        <v>-3.7469951709855343E-3</v>
      </c>
      <c r="N271" s="302">
        <f>SUM(K271:M271)</f>
        <v>-1.7907052900388187E-2</v>
      </c>
    </row>
    <row r="272" spans="1:14" x14ac:dyDescent="0.2">
      <c r="A272" s="282" t="s">
        <v>365</v>
      </c>
      <c r="B272" s="302">
        <f>'Ind T6'!V107</f>
        <v>1.7384892528147837</v>
      </c>
      <c r="C272" s="299" t="str">
        <f>CONCATENATE("(",ROUND((B272/$H273)*100,1),")")</f>
        <v>(23.6)</v>
      </c>
      <c r="D272" s="302">
        <f>'Ind T6'!W107</f>
        <v>0.85992221085177289</v>
      </c>
      <c r="E272" s="299" t="str">
        <f>CONCATENATE("(",ROUND((D272/$H273)*100,1),")")</f>
        <v>(11.7)</v>
      </c>
      <c r="F272" s="302">
        <f>'Ind T6'!X107</f>
        <v>1.1955291709315159</v>
      </c>
      <c r="G272" s="299" t="str">
        <f>CONCATENATE("(",ROUND((F272/$H273)*100,1),")")</f>
        <v>(16.2)</v>
      </c>
      <c r="H272" s="302">
        <f t="shared" ref="H272" si="211">SUM(B272,D272,F272)</f>
        <v>3.7939406345980728</v>
      </c>
      <c r="I272" s="299" t="str">
        <f>CONCATENATE("(",ROUND((H272/$H273)*100,1),")")</f>
        <v>(51.5)</v>
      </c>
      <c r="K272" s="302">
        <f t="shared" ref="K272:K273" si="212">B272-B262</f>
        <v>-2.382566056564106E-2</v>
      </c>
      <c r="L272" s="302">
        <f t="shared" ref="L272:L273" si="213">D272-D262</f>
        <v>-4.1782440186288738E-3</v>
      </c>
      <c r="M272" s="302">
        <f t="shared" ref="M272:M273" si="214">F272-F262</f>
        <v>-9.4089042515336674E-2</v>
      </c>
      <c r="N272" s="302">
        <f t="shared" ref="N272:N273" si="215">SUM(K272:M272)</f>
        <v>-0.12209294709960661</v>
      </c>
    </row>
    <row r="273" spans="1:14" x14ac:dyDescent="0.2">
      <c r="A273" s="282" t="s">
        <v>363</v>
      </c>
      <c r="B273" s="302">
        <f>SUM(B271:B272)</f>
        <v>3.8027922210540273</v>
      </c>
      <c r="C273" s="299" t="str">
        <f>CONCATENATE("(",ROUND((B273/$H273)*100,1),")")</f>
        <v>(51.7)</v>
      </c>
      <c r="D273" s="302">
        <f>SUM(D271:D272)</f>
        <v>1.5993121801508225</v>
      </c>
      <c r="E273" s="299" t="str">
        <f>CONCATENATE("(",ROUND((D273/$H273)*100,1),")")</f>
        <v>(21.7)</v>
      </c>
      <c r="F273" s="302">
        <f>SUM(F271:F272)</f>
        <v>1.957895598795155</v>
      </c>
      <c r="G273" s="299" t="str">
        <f>CONCATENATE("(",ROUND((F273/$H273)*100,1),")")</f>
        <v>(26.6)</v>
      </c>
      <c r="H273" s="302">
        <f>SUM(H271:H272)</f>
        <v>7.3600000000000048</v>
      </c>
      <c r="I273" s="299" t="str">
        <f>CONCATENATE("(",ROUND((H273/$H273)*100,1),")")</f>
        <v>(100)</v>
      </c>
      <c r="K273" s="302">
        <f t="shared" si="212"/>
        <v>-0.10162808282589131</v>
      </c>
      <c r="L273" s="302">
        <f t="shared" si="213"/>
        <v>5.946412051221861E-2</v>
      </c>
      <c r="M273" s="302">
        <f t="shared" si="214"/>
        <v>-9.7836037686322097E-2</v>
      </c>
      <c r="N273" s="302">
        <f t="shared" si="215"/>
        <v>-0.1399999999999948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8.8082164255365427</v>
      </c>
      <c r="C282" s="299" t="str">
        <f>CONCATENATE("(",ROUND((B282/$H284)*100,1),")")</f>
        <v>(59)</v>
      </c>
      <c r="D282" s="302">
        <f>'Ind T6'!M117</f>
        <v>0.66591090284409027</v>
      </c>
      <c r="E282" s="299" t="str">
        <f>CONCATENATE("(",ROUND((D282/$H284)*100,1),")")</f>
        <v>(4.5)</v>
      </c>
      <c r="F282" s="302">
        <f>'Ind T6'!N117</f>
        <v>1.1492706923509288</v>
      </c>
      <c r="G282" s="299" t="str">
        <f>CONCATENATE("(",ROUND((F282/$H284)*100,1),")")</f>
        <v>(7.7)</v>
      </c>
      <c r="H282" s="302">
        <f>SUM(B282,D282,F282)</f>
        <v>10.62339802073156</v>
      </c>
      <c r="I282" s="299" t="str">
        <f>CONCATENATE("(",ROUND((H282/$H284)*100,1),")")</f>
        <v>(71.2)</v>
      </c>
      <c r="K282" s="302">
        <f>B287-B282</f>
        <v>0.66601619116624455</v>
      </c>
      <c r="L282" s="302">
        <f>D287-D282</f>
        <v>6.1214232257030599E-2</v>
      </c>
      <c r="M282" s="302">
        <f>F287-F282</f>
        <v>0.12465857392974056</v>
      </c>
      <c r="N282" s="302">
        <f>SUM(K282:M282)</f>
        <v>0.85188899735301571</v>
      </c>
    </row>
    <row r="283" spans="1:14" x14ac:dyDescent="0.2">
      <c r="A283" s="282" t="s">
        <v>365</v>
      </c>
      <c r="B283" s="302">
        <f>'Ind T6'!L116</f>
        <v>3.0547261919667736</v>
      </c>
      <c r="C283" s="299" t="str">
        <f>CONCATENATE("(",ROUND((B283/$H284)*100,1),")")</f>
        <v>(20.5)</v>
      </c>
      <c r="D283" s="302">
        <f>'Ind T6'!M116</f>
        <v>0.8144058414033396</v>
      </c>
      <c r="E283" s="299" t="str">
        <f>CONCATENATE("(",ROUND((D283/$H284)*100,1),")")</f>
        <v>(5.5)</v>
      </c>
      <c r="F283" s="302">
        <f>'Ind T6'!N116</f>
        <v>0.43646994589832783</v>
      </c>
      <c r="G283" s="299" t="str">
        <f>CONCATENATE("(",ROUND((F283/$H284)*100,1),")")</f>
        <v>(2.9)</v>
      </c>
      <c r="H283" s="302">
        <f t="shared" ref="H283" si="216">SUM(B283,D283,F283)</f>
        <v>4.3056019792684408</v>
      </c>
      <c r="I283" s="299" t="str">
        <f>CONCATENATE("(",ROUND((H283/$H284)*100,1),")")</f>
        <v>(28.8)</v>
      </c>
      <c r="K283" s="302">
        <f t="shared" ref="K283:K284" si="217">B288-B283</f>
        <v>0.33236928066243543</v>
      </c>
      <c r="L283" s="302">
        <f t="shared" ref="L283:L284" si="218">D288-D283</f>
        <v>5.585811919361483E-2</v>
      </c>
      <c r="M283" s="302">
        <f t="shared" ref="M283:M284" si="219">F288-F283</f>
        <v>4.3883602790935172E-2</v>
      </c>
      <c r="N283" s="302">
        <f t="shared" ref="N283:N284" si="220">SUM(K283:M283)</f>
        <v>0.43211100264698543</v>
      </c>
    </row>
    <row r="284" spans="1:14" x14ac:dyDescent="0.2">
      <c r="A284" s="282" t="s">
        <v>363</v>
      </c>
      <c r="B284" s="302">
        <f>SUM(B282:B283)</f>
        <v>11.862942617503316</v>
      </c>
      <c r="C284" s="299" t="str">
        <f>CONCATENATE("(",ROUND((B284/$H284)*100,1),")")</f>
        <v>(79.5)</v>
      </c>
      <c r="D284" s="302">
        <f>SUM(D282:D283)</f>
        <v>1.4803167442474299</v>
      </c>
      <c r="E284" s="299" t="str">
        <f>CONCATENATE("(",ROUND((D284/$H284)*100,1),")")</f>
        <v>(9.9)</v>
      </c>
      <c r="F284" s="302">
        <f>SUM(F282:F283)</f>
        <v>1.5857406382492567</v>
      </c>
      <c r="G284" s="299" t="str">
        <f>CONCATENATE("(",ROUND((F284/$H284)*100,1),")")</f>
        <v>(10.6)</v>
      </c>
      <c r="H284" s="302">
        <f>SUM(H282:H283)</f>
        <v>14.929000000000002</v>
      </c>
      <c r="I284" s="299" t="str">
        <f>CONCATENATE("(",ROUND((H284/$H284)*100,1),")")</f>
        <v>(100)</v>
      </c>
      <c r="K284" s="302">
        <f t="shared" si="217"/>
        <v>0.99838547182867998</v>
      </c>
      <c r="L284" s="302">
        <f t="shared" si="218"/>
        <v>0.11707235145064554</v>
      </c>
      <c r="M284" s="302">
        <f t="shared" si="219"/>
        <v>0.16854217672067562</v>
      </c>
      <c r="N284" s="302">
        <f t="shared" si="220"/>
        <v>1.2840000000000011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9.4742326167027873</v>
      </c>
      <c r="C287" s="299" t="str">
        <f>CONCATENATE("(",ROUND((B287/$H289)*100,1),")")</f>
        <v>(58.4)</v>
      </c>
      <c r="D287" s="302">
        <f>'Ind T6'!R117</f>
        <v>0.72712513510112087</v>
      </c>
      <c r="E287" s="299" t="str">
        <f>CONCATENATE("(",ROUND((D287/$H289)*100,1),")")</f>
        <v>(4.5)</v>
      </c>
      <c r="F287" s="302">
        <f>'Ind T6'!S117</f>
        <v>1.2739292662806694</v>
      </c>
      <c r="G287" s="299" t="str">
        <f>CONCATENATE("(",ROUND((F287/$H289)*100,1),")")</f>
        <v>(7.9)</v>
      </c>
      <c r="H287" s="302">
        <f>SUM(B287,D287,F287)</f>
        <v>11.475287018084577</v>
      </c>
      <c r="I287" s="299" t="str">
        <f>CONCATENATE("(",ROUND((H287/$H289)*100,1),")")</f>
        <v>(70.8)</v>
      </c>
      <c r="K287" s="302">
        <f>B292-B287</f>
        <v>0.76070694976185393</v>
      </c>
      <c r="L287" s="302">
        <f>D292-D287</f>
        <v>7.3198596331317534E-2</v>
      </c>
      <c r="M287" s="302">
        <f>F292-F287</f>
        <v>0.14830810129944805</v>
      </c>
      <c r="N287" s="302">
        <f>SUM(K287:M287)</f>
        <v>0.98221364739261952</v>
      </c>
    </row>
    <row r="288" spans="1:14" x14ac:dyDescent="0.2">
      <c r="A288" s="282" t="s">
        <v>365</v>
      </c>
      <c r="B288" s="302">
        <f>'Ind T6'!Q116</f>
        <v>3.3870954726292091</v>
      </c>
      <c r="C288" s="299" t="str">
        <f>CONCATENATE("(",ROUND((B288/$H289)*100,1),")")</f>
        <v>(20.9)</v>
      </c>
      <c r="D288" s="302">
        <f>'Ind T6'!R116</f>
        <v>0.87026396059695443</v>
      </c>
      <c r="E288" s="299" t="str">
        <f>CONCATENATE("(",ROUND((D288/$H289)*100,1),")")</f>
        <v>(5.4)</v>
      </c>
      <c r="F288" s="302">
        <f>'Ind T6'!S116</f>
        <v>0.480353548689263</v>
      </c>
      <c r="G288" s="299" t="str">
        <f>CONCATENATE("(",ROUND((F288/$H289)*100,1),")")</f>
        <v>(3)</v>
      </c>
      <c r="H288" s="302">
        <f t="shared" ref="H288" si="221">SUM(B288,D288,F288)</f>
        <v>4.7377129819154264</v>
      </c>
      <c r="I288" s="299" t="str">
        <f>CONCATENATE("(",ROUND((H288/$H289)*100,1),")")</f>
        <v>(29.2)</v>
      </c>
      <c r="K288" s="302">
        <f t="shared" ref="K288:K289" si="222">B293-B288</f>
        <v>0.47097555667064439</v>
      </c>
      <c r="L288" s="302">
        <f t="shared" ref="L288:L289" si="223">D293-D288</f>
        <v>4.7759999802352682E-2</v>
      </c>
      <c r="M288" s="302">
        <f t="shared" ref="M288:M289" si="224">F293-F288</f>
        <v>4.6050796134409822E-2</v>
      </c>
      <c r="N288" s="302">
        <f t="shared" ref="N288:N289" si="225">SUM(K288:M288)</f>
        <v>0.56478635260740684</v>
      </c>
    </row>
    <row r="289" spans="1:14" x14ac:dyDescent="0.2">
      <c r="A289" s="282" t="s">
        <v>363</v>
      </c>
      <c r="B289" s="302">
        <f>SUM(B287:B288)</f>
        <v>12.861328089331996</v>
      </c>
      <c r="C289" s="299" t="str">
        <f>CONCATENATE("(",ROUND((B289/$H289)*100,1),")")</f>
        <v>(79.3)</v>
      </c>
      <c r="D289" s="302">
        <f>SUM(D287:D288)</f>
        <v>1.5973890956980754</v>
      </c>
      <c r="E289" s="299" t="str">
        <f>CONCATENATE("(",ROUND((D289/$H289)*100,1),")")</f>
        <v>(9.9)</v>
      </c>
      <c r="F289" s="302">
        <f>SUM(F287:F288)</f>
        <v>1.7542828149699323</v>
      </c>
      <c r="G289" s="299" t="str">
        <f>CONCATENATE("(",ROUND((F289/$H289)*100,1),")")</f>
        <v>(10.8)</v>
      </c>
      <c r="H289" s="302">
        <f>SUM(H287:H288)</f>
        <v>16.213000000000005</v>
      </c>
      <c r="I289" s="299" t="str">
        <f>CONCATENATE("(",ROUND((H289/$H289)*100,1),")")</f>
        <v>(100)</v>
      </c>
      <c r="K289" s="302">
        <f t="shared" si="222"/>
        <v>1.2316825064324988</v>
      </c>
      <c r="L289" s="302">
        <f t="shared" si="223"/>
        <v>0.1209585961336701</v>
      </c>
      <c r="M289" s="302">
        <f t="shared" si="224"/>
        <v>0.19435889743385792</v>
      </c>
      <c r="N289" s="302">
        <f t="shared" si="225"/>
        <v>1.5470000000000268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10.234939566464641</v>
      </c>
      <c r="C292" s="299" t="str">
        <f>CONCATENATE("(",ROUND((B292/$H294)*100,1),")")</f>
        <v>(57.6)</v>
      </c>
      <c r="D292" s="302">
        <f>'Ind T6'!W117</f>
        <v>0.8003237314324384</v>
      </c>
      <c r="E292" s="299" t="str">
        <f>CONCATENATE("(",ROUND((D292/$H294)*100,1),")")</f>
        <v>(4.5)</v>
      </c>
      <c r="F292" s="302">
        <f>'Ind T6'!X117</f>
        <v>1.4222373675801174</v>
      </c>
      <c r="G292" s="299" t="str">
        <f>CONCATENATE("(",ROUND((F292/$H294)*100,1),")")</f>
        <v>(8)</v>
      </c>
      <c r="H292" s="302">
        <f>SUM(B292,D292,F292)</f>
        <v>12.457500665477198</v>
      </c>
      <c r="I292" s="299" t="str">
        <f>CONCATENATE("(",ROUND((H292/$H294)*100,1),")")</f>
        <v>(70.1)</v>
      </c>
      <c r="K292" s="302">
        <f>B292-B282</f>
        <v>1.4267231409280985</v>
      </c>
      <c r="L292" s="302">
        <f>D292-D282</f>
        <v>0.13441282858834813</v>
      </c>
      <c r="M292" s="302">
        <f>F292-F282</f>
        <v>0.2729666752291886</v>
      </c>
      <c r="N292" s="302">
        <f>SUM(K292:M292)</f>
        <v>1.8341026447456352</v>
      </c>
    </row>
    <row r="293" spans="1:14" x14ac:dyDescent="0.2">
      <c r="A293" s="282" t="s">
        <v>365</v>
      </c>
      <c r="B293" s="302">
        <f>'Ind T6'!V116</f>
        <v>3.8580710292998535</v>
      </c>
      <c r="C293" s="299" t="str">
        <f>CONCATENATE("(",ROUND((B293/$H294)*100,1),")")</f>
        <v>(21.7)</v>
      </c>
      <c r="D293" s="302">
        <f>'Ind T6'!W116</f>
        <v>0.91802396039930712</v>
      </c>
      <c r="E293" s="299" t="str">
        <f>CONCATENATE("(",ROUND((D293/$H294)*100,1),")")</f>
        <v>(5.2)</v>
      </c>
      <c r="F293" s="302">
        <f>'Ind T6'!X116</f>
        <v>0.52640434482367282</v>
      </c>
      <c r="G293" s="299" t="str">
        <f>CONCATENATE("(",ROUND((F293/$H294)*100,1),")")</f>
        <v>(3)</v>
      </c>
      <c r="H293" s="302">
        <f t="shared" ref="H293" si="226">SUM(B293,D293,F293)</f>
        <v>5.3024993345228335</v>
      </c>
      <c r="I293" s="299" t="str">
        <f>CONCATENATE("(",ROUND((H293/$H294)*100,1),")")</f>
        <v>(29.9)</v>
      </c>
      <c r="K293" s="302">
        <f t="shared" ref="K293:K294" si="227">B293-B283</f>
        <v>0.80334483733307982</v>
      </c>
      <c r="L293" s="302">
        <f t="shared" ref="L293:L294" si="228">D293-D283</f>
        <v>0.10361811899596751</v>
      </c>
      <c r="M293" s="302">
        <f t="shared" ref="M293:M294" si="229">F293-F283</f>
        <v>8.9934398925344994E-2</v>
      </c>
      <c r="N293" s="302">
        <f t="shared" ref="N293:N294" si="230">SUM(K293:M293)</f>
        <v>0.99689735525439227</v>
      </c>
    </row>
    <row r="294" spans="1:14" x14ac:dyDescent="0.2">
      <c r="A294" s="282" t="s">
        <v>363</v>
      </c>
      <c r="B294" s="302">
        <f>SUM(B292:B293)</f>
        <v>14.093010595764495</v>
      </c>
      <c r="C294" s="299" t="str">
        <f>CONCATENATE("(",ROUND((B294/$H294)*100,1),")")</f>
        <v>(79.4)</v>
      </c>
      <c r="D294" s="302">
        <f>SUM(D292:D293)</f>
        <v>1.7183476918317455</v>
      </c>
      <c r="E294" s="299" t="str">
        <f>CONCATENATE("(",ROUND((D294/$H294)*100,1),")")</f>
        <v>(9.7)</v>
      </c>
      <c r="F294" s="302">
        <f>SUM(F292:F293)</f>
        <v>1.9486417124037902</v>
      </c>
      <c r="G294" s="299" t="str">
        <f>CONCATENATE("(",ROUND((F294/$H294)*100,1),")")</f>
        <v>(11)</v>
      </c>
      <c r="H294" s="302">
        <f>SUM(H292:H293)</f>
        <v>17.760000000000034</v>
      </c>
      <c r="I294" s="299" t="str">
        <f>CONCATENATE("(",ROUND((H294/$H294)*100,1),")")</f>
        <v>(100)</v>
      </c>
      <c r="K294" s="302">
        <f t="shared" si="227"/>
        <v>2.2300679782611788</v>
      </c>
      <c r="L294" s="302">
        <f t="shared" si="228"/>
        <v>0.23803094758431564</v>
      </c>
      <c r="M294" s="302">
        <f t="shared" si="229"/>
        <v>0.36290107415453354</v>
      </c>
      <c r="N294" s="302">
        <f t="shared" si="230"/>
        <v>2.8310000000000279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2.2864992803162423</v>
      </c>
      <c r="C303" s="299" t="str">
        <f>CONCATENATE("(",ROUND((B303/$H305)*100,1),")")</f>
        <v>(42.3)</v>
      </c>
      <c r="D303" s="302">
        <f>'Ind T6'!M126</f>
        <v>9.8533763345905967E-2</v>
      </c>
      <c r="E303" s="299" t="str">
        <f>CONCATENATE("(",ROUND((D303/$H305)*100,1),")")</f>
        <v>(1.8)</v>
      </c>
      <c r="F303" s="302">
        <f>'Ind T6'!N126</f>
        <v>0.50169830433862395</v>
      </c>
      <c r="G303" s="299" t="str">
        <f>CONCATENATE("(",ROUND((F303/$H305)*100,1),")")</f>
        <v>(9.3)</v>
      </c>
      <c r="H303" s="302">
        <f>SUM(B303,D303,F303)</f>
        <v>2.8867313480007719</v>
      </c>
      <c r="I303" s="299" t="str">
        <f>CONCATENATE("(",ROUND((H303/$H305)*100,1),")")</f>
        <v>(53.4)</v>
      </c>
      <c r="K303" s="302">
        <f>B308-B303</f>
        <v>-6.8550125662502737E-2</v>
      </c>
      <c r="L303" s="302">
        <f>D308-D303</f>
        <v>1.0503415682444478E-3</v>
      </c>
      <c r="M303" s="302">
        <f>F308-F303</f>
        <v>9.3560170579064517E-3</v>
      </c>
      <c r="N303" s="302">
        <f>SUM(K303:M303)</f>
        <v>-5.8143767036351837E-2</v>
      </c>
    </row>
    <row r="304" spans="1:14" x14ac:dyDescent="0.2">
      <c r="A304" s="282" t="s">
        <v>365</v>
      </c>
      <c r="B304" s="302">
        <f>'Ind T6'!L125</f>
        <v>1.8843750028723356</v>
      </c>
      <c r="C304" s="299" t="str">
        <f>CONCATENATE("(",ROUND((B304/$H305)*100,1),")")</f>
        <v>(34.9)</v>
      </c>
      <c r="D304" s="302">
        <f>'Ind T6'!M125</f>
        <v>0.53103373641270057</v>
      </c>
      <c r="E304" s="299" t="str">
        <f>CONCATENATE("(",ROUND((D304/$H305)*100,1),")")</f>
        <v>(9.8)</v>
      </c>
      <c r="F304" s="302">
        <f>'Ind T6'!N125</f>
        <v>0.10385991271420035</v>
      </c>
      <c r="G304" s="299" t="str">
        <f>CONCATENATE("(",ROUND((F304/$H305)*100,1),")")</f>
        <v>(1.9)</v>
      </c>
      <c r="H304" s="302">
        <f t="shared" ref="H304" si="231">SUM(B304,D304,F304)</f>
        <v>2.5192686519992362</v>
      </c>
      <c r="I304" s="299" t="str">
        <f>CONCATENATE("(",ROUND((H304/$H305)*100,1),")")</f>
        <v>(46.6)</v>
      </c>
      <c r="K304" s="302">
        <f t="shared" ref="K304:K305" si="232">B309-B304</f>
        <v>-6.4221953408657217E-2</v>
      </c>
      <c r="L304" s="302">
        <f t="shared" ref="L304:L305" si="233">D309-D304</f>
        <v>-2.3595365417907521E-2</v>
      </c>
      <c r="M304" s="302">
        <f t="shared" ref="M304:M305" si="234">F309-F304</f>
        <v>9.6108586290631626E-4</v>
      </c>
      <c r="N304" s="302">
        <f t="shared" ref="N304:N305" si="235">SUM(K304:M304)</f>
        <v>-8.6856232963658422E-2</v>
      </c>
    </row>
    <row r="305" spans="1:14" x14ac:dyDescent="0.2">
      <c r="A305" s="282" t="s">
        <v>363</v>
      </c>
      <c r="B305" s="302">
        <f>SUM(B303:B304)</f>
        <v>4.1708742831885779</v>
      </c>
      <c r="C305" s="299" t="str">
        <f>CONCATENATE("(",ROUND((B305/$H305)*100,1),")")</f>
        <v>(77.2)</v>
      </c>
      <c r="D305" s="302">
        <f>SUM(D303:D304)</f>
        <v>0.62956749975860649</v>
      </c>
      <c r="E305" s="299" t="str">
        <f>CONCATENATE("(",ROUND((D305/$H305)*100,1),")")</f>
        <v>(11.6)</v>
      </c>
      <c r="F305" s="302">
        <f>SUM(F303:F304)</f>
        <v>0.60555821705282431</v>
      </c>
      <c r="G305" s="299" t="str">
        <f>CONCATENATE("(",ROUND((F305/$H305)*100,1),")")</f>
        <v>(11.2)</v>
      </c>
      <c r="H305" s="302">
        <f>SUM(H303:H304)</f>
        <v>5.4060000000000077</v>
      </c>
      <c r="I305" s="299" t="str">
        <f>CONCATENATE("(",ROUND((H305/$H305)*100,1),")")</f>
        <v>(100)</v>
      </c>
      <c r="K305" s="302">
        <f t="shared" si="232"/>
        <v>-0.13277207907115951</v>
      </c>
      <c r="L305" s="302">
        <f t="shared" si="233"/>
        <v>-2.254502384966306E-2</v>
      </c>
      <c r="M305" s="302">
        <f t="shared" si="234"/>
        <v>1.0317102920812782E-2</v>
      </c>
      <c r="N305" s="302">
        <f t="shared" si="235"/>
        <v>-0.14500000000000979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2.2179491546537395</v>
      </c>
      <c r="C308" s="299" t="str">
        <f>CONCATENATE("(",ROUND((B308/$H310)*100,1),")")</f>
        <v>(42.2)</v>
      </c>
      <c r="D308" s="302">
        <f>'Ind T6'!R126</f>
        <v>9.9584104914150415E-2</v>
      </c>
      <c r="E308" s="299" t="str">
        <f>CONCATENATE("(",ROUND((D308/$H310)*100,1),")")</f>
        <v>(1.9)</v>
      </c>
      <c r="F308" s="302">
        <f>'Ind T6'!S126</f>
        <v>0.5110543213965304</v>
      </c>
      <c r="G308" s="299" t="str">
        <f>CONCATENATE("(",ROUND((F308/$H310)*100,1),")")</f>
        <v>(9.7)</v>
      </c>
      <c r="H308" s="302">
        <f>SUM(B308,D308,F308)</f>
        <v>2.8285875809644203</v>
      </c>
      <c r="I308" s="299" t="str">
        <f>CONCATENATE("(",ROUND((H308/$H310)*100,1),")")</f>
        <v>(53.8)</v>
      </c>
      <c r="K308" s="302">
        <f>B313-B308</f>
        <v>-0.1751831183703243</v>
      </c>
      <c r="L308" s="302">
        <f>D313-D308</f>
        <v>-1.5842675647718685E-3</v>
      </c>
      <c r="M308" s="302">
        <f>F313-F308</f>
        <v>-2.1388042798858253E-2</v>
      </c>
      <c r="N308" s="302">
        <f>SUM(K308:M308)</f>
        <v>-0.19815542873395442</v>
      </c>
    </row>
    <row r="309" spans="1:14" x14ac:dyDescent="0.2">
      <c r="A309" s="282" t="s">
        <v>365</v>
      </c>
      <c r="B309" s="302">
        <f>'Ind T6'!Q125</f>
        <v>1.8201530494636784</v>
      </c>
      <c r="C309" s="299" t="str">
        <f>CONCATENATE("(",ROUND((B309/$H310)*100,1),")")</f>
        <v>(34.6)</v>
      </c>
      <c r="D309" s="302">
        <f>'Ind T6'!R125</f>
        <v>0.50743837099479305</v>
      </c>
      <c r="E309" s="299" t="str">
        <f>CONCATENATE("(",ROUND((D309/$H310)*100,1),")")</f>
        <v>(9.6)</v>
      </c>
      <c r="F309" s="302">
        <f>'Ind T6'!S125</f>
        <v>0.10482099857710667</v>
      </c>
      <c r="G309" s="299" t="str">
        <f>CONCATENATE("(",ROUND((F309/$H310)*100,1),")")</f>
        <v>(2)</v>
      </c>
      <c r="H309" s="302">
        <f t="shared" ref="H309" si="236">SUM(B309,D309,F309)</f>
        <v>2.432412419035578</v>
      </c>
      <c r="I309" s="299" t="str">
        <f>CONCATENATE("(",ROUND((H309/$H310)*100,1),")")</f>
        <v>(46.2)</v>
      </c>
      <c r="K309" s="302">
        <f t="shared" ref="K309:K310" si="237">B314-B309</f>
        <v>-0.14916219227234362</v>
      </c>
      <c r="L309" s="302">
        <f t="shared" ref="L309:L310" si="238">D314-D309</f>
        <v>-4.5861217764037621E-2</v>
      </c>
      <c r="M309" s="302">
        <f t="shared" ref="M309:M310" si="239">F314-F309</f>
        <v>-6.8211612296597973E-3</v>
      </c>
      <c r="N309" s="302">
        <f t="shared" ref="N309:N310" si="240">SUM(K309:M309)</f>
        <v>-0.20184457126604105</v>
      </c>
    </row>
    <row r="310" spans="1:14" x14ac:dyDescent="0.2">
      <c r="A310" s="282" t="s">
        <v>363</v>
      </c>
      <c r="B310" s="302">
        <f>SUM(B308:B309)</f>
        <v>4.0381022041174184</v>
      </c>
      <c r="C310" s="299" t="str">
        <f>CONCATENATE("(",ROUND((B310/$H310)*100,1),")")</f>
        <v>(76.8)</v>
      </c>
      <c r="D310" s="302">
        <f>SUM(D308:D309)</f>
        <v>0.60702247590894343</v>
      </c>
      <c r="E310" s="299" t="str">
        <f>CONCATENATE("(",ROUND((D310/$H310)*100,1),")")</f>
        <v>(11.5)</v>
      </c>
      <c r="F310" s="302">
        <f>SUM(F308:F309)</f>
        <v>0.61587531997363709</v>
      </c>
      <c r="G310" s="299" t="str">
        <f>CONCATENATE("(",ROUND((F310/$H310)*100,1),")")</f>
        <v>(11.7)</v>
      </c>
      <c r="H310" s="302">
        <f>SUM(H308:H309)</f>
        <v>5.2609999999999983</v>
      </c>
      <c r="I310" s="299" t="str">
        <f>CONCATENATE("(",ROUND((H310/$H310)*100,1),")")</f>
        <v>(100)</v>
      </c>
      <c r="K310" s="302">
        <f t="shared" si="237"/>
        <v>-0.32434531064266814</v>
      </c>
      <c r="L310" s="302">
        <f t="shared" si="238"/>
        <v>-4.7445485328809434E-2</v>
      </c>
      <c r="M310" s="302">
        <f t="shared" si="239"/>
        <v>-2.820920402851812E-2</v>
      </c>
      <c r="N310" s="302">
        <f t="shared" si="240"/>
        <v>-0.39999999999999569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2.0427660362834152</v>
      </c>
      <c r="C313" s="299" t="str">
        <f>CONCATENATE("(",ROUND((B313/$H315)*100,1),")")</f>
        <v>(42)</v>
      </c>
      <c r="D313" s="302">
        <f>'Ind T6'!W126</f>
        <v>9.7999837349378546E-2</v>
      </c>
      <c r="E313" s="299" t="str">
        <f>CONCATENATE("(",ROUND((D313/$H315)*100,1),")")</f>
        <v>(2)</v>
      </c>
      <c r="F313" s="302">
        <f>'Ind T6'!X126</f>
        <v>0.48966627859767214</v>
      </c>
      <c r="G313" s="299" t="str">
        <f>CONCATENATE("(",ROUND((F313/$H315)*100,1),")")</f>
        <v>(10.1)</v>
      </c>
      <c r="H313" s="302">
        <f>SUM(B313,D313,F313)</f>
        <v>2.6304321522304659</v>
      </c>
      <c r="I313" s="299" t="str">
        <f>CONCATENATE("(",ROUND((H313/$H315)*100,1),")")</f>
        <v>(54.1)</v>
      </c>
      <c r="K313" s="302">
        <f>B313-B303</f>
        <v>-0.24373324403282703</v>
      </c>
      <c r="L313" s="302">
        <f>D313-D303</f>
        <v>-5.3392599652742068E-4</v>
      </c>
      <c r="M313" s="302">
        <f>F313-F303</f>
        <v>-1.2032025740951802E-2</v>
      </c>
      <c r="N313" s="302">
        <f>SUM(K313:M313)</f>
        <v>-0.25629919577030624</v>
      </c>
    </row>
    <row r="314" spans="1:14" x14ac:dyDescent="0.2">
      <c r="A314" s="282" t="s">
        <v>365</v>
      </c>
      <c r="B314" s="302">
        <f>'Ind T6'!V125</f>
        <v>1.6709908571913348</v>
      </c>
      <c r="C314" s="299" t="str">
        <f>CONCATENATE("(",ROUND((B314/$H315)*100,1),")")</f>
        <v>(34.4)</v>
      </c>
      <c r="D314" s="302">
        <f>'Ind T6'!W125</f>
        <v>0.46157715323075543</v>
      </c>
      <c r="E314" s="299" t="str">
        <f>CONCATENATE("(",ROUND((D314/$H315)*100,1),")")</f>
        <v>(9.5)</v>
      </c>
      <c r="F314" s="302">
        <f>'Ind T6'!X125</f>
        <v>9.7999837347446869E-2</v>
      </c>
      <c r="G314" s="299" t="str">
        <f>CONCATENATE("(",ROUND((F314/$H315)*100,1),")")</f>
        <v>(2)</v>
      </c>
      <c r="H314" s="302">
        <f t="shared" ref="H314" si="241">SUM(B314,D314,F314)</f>
        <v>2.230567847769537</v>
      </c>
      <c r="I314" s="299" t="str">
        <f>CONCATENATE("(",ROUND((H314/$H315)*100,1),")")</f>
        <v>(45.9)</v>
      </c>
      <c r="K314" s="302">
        <f t="shared" ref="K314:K315" si="242">B314-B304</f>
        <v>-0.21338414568100084</v>
      </c>
      <c r="L314" s="302">
        <f t="shared" ref="L314:L315" si="243">D314-D304</f>
        <v>-6.9456583181945142E-2</v>
      </c>
      <c r="M314" s="302">
        <f t="shared" ref="M314:M315" si="244">F314-F304</f>
        <v>-5.8600753667534811E-3</v>
      </c>
      <c r="N314" s="302">
        <f t="shared" ref="N314:N315" si="245">SUM(K314:M314)</f>
        <v>-0.28870080422969946</v>
      </c>
    </row>
    <row r="315" spans="1:14" x14ac:dyDescent="0.2">
      <c r="A315" s="282" t="s">
        <v>363</v>
      </c>
      <c r="B315" s="302">
        <f>SUM(B313:B314)</f>
        <v>3.7137568934747502</v>
      </c>
      <c r="C315" s="299" t="str">
        <f>CONCATENATE("(",ROUND((B315/$H315)*100,1),")")</f>
        <v>(76.4)</v>
      </c>
      <c r="D315" s="302">
        <f>SUM(D313:D314)</f>
        <v>0.55957699058013399</v>
      </c>
      <c r="E315" s="299" t="str">
        <f>CONCATENATE("(",ROUND((D315/$H315)*100,1),")")</f>
        <v>(11.5)</v>
      </c>
      <c r="F315" s="302">
        <f>SUM(F313:F314)</f>
        <v>0.58766611594511897</v>
      </c>
      <c r="G315" s="299" t="str">
        <f>CONCATENATE("(",ROUND((F315/$H315)*100,1),")")</f>
        <v>(12.1)</v>
      </c>
      <c r="H315" s="302">
        <f>SUM(H313:H314)</f>
        <v>4.8610000000000024</v>
      </c>
      <c r="I315" s="299" t="str">
        <f>CONCATENATE("(",ROUND((H315/$H315)*100,1),")")</f>
        <v>(100)</v>
      </c>
      <c r="K315" s="302">
        <f t="shared" si="242"/>
        <v>-0.45711738971382765</v>
      </c>
      <c r="L315" s="302">
        <f t="shared" si="243"/>
        <v>-6.9990509178472493E-2</v>
      </c>
      <c r="M315" s="302">
        <f t="shared" si="244"/>
        <v>-1.7892101107705338E-2</v>
      </c>
      <c r="N315" s="302">
        <f t="shared" si="245"/>
        <v>-0.54500000000000548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2.4454583462359478</v>
      </c>
      <c r="C324" s="299" t="str">
        <f>CONCATENATE("(",ROUND((B324/$H326)*100,1),")")</f>
        <v>(30.1)</v>
      </c>
      <c r="D324" s="302">
        <f>'Ind T6'!M135</f>
        <v>0.59696473464762589</v>
      </c>
      <c r="E324" s="299" t="str">
        <f>CONCATENATE("(",ROUND((D324/$H326)*100,1),")")</f>
        <v>(7.4)</v>
      </c>
      <c r="F324" s="302">
        <f>'Ind T6'!N135</f>
        <v>0.3808271515683983</v>
      </c>
      <c r="G324" s="299" t="str">
        <f>CONCATENATE("(",ROUND((F324/$H326)*100,1),")")</f>
        <v>(4.7)</v>
      </c>
      <c r="H324" s="302">
        <f>SUM(B324,D324,F324)</f>
        <v>3.4232502324519722</v>
      </c>
      <c r="I324" s="299" t="str">
        <f>CONCATENATE("(",ROUND((H324/$H326)*100,1),")")</f>
        <v>(42.2)</v>
      </c>
      <c r="K324" s="302">
        <f>B329-B324</f>
        <v>-1.3996714959130685E-2</v>
      </c>
      <c r="L324" s="302">
        <f>D329-D324</f>
        <v>-1.849140014541506E-3</v>
      </c>
      <c r="M324" s="302">
        <f>F329-F324</f>
        <v>1.7750189352063239E-2</v>
      </c>
      <c r="N324" s="302">
        <f>SUM(K324:M324)</f>
        <v>1.9043343783910482E-3</v>
      </c>
    </row>
    <row r="325" spans="1:14" x14ac:dyDescent="0.2">
      <c r="A325" s="282" t="s">
        <v>365</v>
      </c>
      <c r="B325" s="302">
        <f>'Ind T6'!L134</f>
        <v>2.3820803572340297</v>
      </c>
      <c r="C325" s="299" t="str">
        <f>CONCATENATE("(",ROUND((B325/$H326)*100,1),")")</f>
        <v>(29.3)</v>
      </c>
      <c r="D325" s="302">
        <f>'Ind T6'!M134</f>
        <v>1.8196007048786549</v>
      </c>
      <c r="E325" s="299" t="str">
        <f>CONCATENATE("(",ROUND((D325/$H326)*100,1),")")</f>
        <v>(22.4)</v>
      </c>
      <c r="F325" s="302">
        <f>'Ind T6'!N134</f>
        <v>0.4940687054353432</v>
      </c>
      <c r="G325" s="299" t="str">
        <f>CONCATENATE("(",ROUND((F325/$H326)*100,1),")")</f>
        <v>(6.1)</v>
      </c>
      <c r="H325" s="302">
        <f t="shared" ref="H325" si="246">SUM(B325,D325,F325)</f>
        <v>4.695749767548028</v>
      </c>
      <c r="I325" s="299" t="str">
        <f>CONCATENATE("(",ROUND((H325/$H326)*100,1),")")</f>
        <v>(57.8)</v>
      </c>
      <c r="K325" s="302">
        <f t="shared" ref="K325:K326" si="247">B330-B325</f>
        <v>7.2503421597946982E-2</v>
      </c>
      <c r="L325" s="302">
        <f t="shared" ref="L325:L326" si="248">D330-D325</f>
        <v>-8.7956973162032881E-2</v>
      </c>
      <c r="M325" s="302">
        <f t="shared" ref="M325:M326" si="249">F330-F325</f>
        <v>4.5492171856972852E-3</v>
      </c>
      <c r="N325" s="302">
        <f t="shared" ref="N325:N326" si="250">SUM(K325:M325)</f>
        <v>-1.0904334378388614E-2</v>
      </c>
    </row>
    <row r="326" spans="1:14" x14ac:dyDescent="0.2">
      <c r="A326" s="282" t="s">
        <v>363</v>
      </c>
      <c r="B326" s="302">
        <f>SUM(B324:B325)</f>
        <v>4.8275387034699779</v>
      </c>
      <c r="C326" s="299" t="str">
        <f>CONCATENATE("(",ROUND((B326/$H326)*100,1),")")</f>
        <v>(59.5)</v>
      </c>
      <c r="D326" s="302">
        <f>SUM(D324:D325)</f>
        <v>2.4165654395262806</v>
      </c>
      <c r="E326" s="299" t="str">
        <f>CONCATENATE("(",ROUND((D326/$H326)*100,1),")")</f>
        <v>(29.8)</v>
      </c>
      <c r="F326" s="302">
        <f>SUM(F324:F325)</f>
        <v>0.87489585700374151</v>
      </c>
      <c r="G326" s="299" t="str">
        <f>CONCATENATE("(",ROUND((F326/$H326)*100,1),")")</f>
        <v>(10.8)</v>
      </c>
      <c r="H326" s="302">
        <f>SUM(H324:H325)</f>
        <v>8.1189999999999998</v>
      </c>
      <c r="I326" s="299" t="str">
        <f>CONCATENATE("(",ROUND((H326/$H326)*100,1),")")</f>
        <v>(100)</v>
      </c>
      <c r="K326" s="302">
        <f t="shared" si="247"/>
        <v>5.8506706638816297E-2</v>
      </c>
      <c r="L326" s="302">
        <f t="shared" si="248"/>
        <v>-8.9806113176574165E-2</v>
      </c>
      <c r="M326" s="302">
        <f t="shared" si="249"/>
        <v>2.2299406537760524E-2</v>
      </c>
      <c r="N326" s="302">
        <f t="shared" si="250"/>
        <v>-8.9999999999973435E-3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2.4314616312768171</v>
      </c>
      <c r="C329" s="299" t="str">
        <f>CONCATENATE("(",ROUND((B329/$H331)*100,1),")")</f>
        <v>(30)</v>
      </c>
      <c r="D329" s="302">
        <f>'Ind T6'!R135</f>
        <v>0.59511559463308439</v>
      </c>
      <c r="E329" s="299" t="str">
        <f>CONCATENATE("(",ROUND((D329/$H331)*100,1),")")</f>
        <v>(7.3)</v>
      </c>
      <c r="F329" s="302">
        <f>'Ind T6'!S135</f>
        <v>0.39857734092046154</v>
      </c>
      <c r="G329" s="299" t="str">
        <f>CONCATENATE("(",ROUND((F329/$H331)*100,1),")")</f>
        <v>(4.9)</v>
      </c>
      <c r="H329" s="302">
        <f>SUM(B329,D329,F329)</f>
        <v>3.4251545668303631</v>
      </c>
      <c r="I329" s="299" t="str">
        <f>CONCATENATE("(",ROUND((H329/$H331)*100,1),")")</f>
        <v>(42.2)</v>
      </c>
      <c r="K329" s="302">
        <f>B334-B329</f>
        <v>0.25989005923629582</v>
      </c>
      <c r="L329" s="302">
        <f>D334-D329</f>
        <v>7.5589162437825985E-2</v>
      </c>
      <c r="M329" s="302">
        <f>F334-F329</f>
        <v>8.0751991976941606E-2</v>
      </c>
      <c r="N329" s="302">
        <f>SUM(K329:M329)</f>
        <v>0.41623121365106341</v>
      </c>
    </row>
    <row r="330" spans="1:14" x14ac:dyDescent="0.2">
      <c r="A330" s="282" t="s">
        <v>365</v>
      </c>
      <c r="B330" s="302">
        <f>'Ind T6'!Q134</f>
        <v>2.4545837788319766</v>
      </c>
      <c r="C330" s="299" t="str">
        <f>CONCATENATE("(",ROUND((B330/$H331)*100,1),")")</f>
        <v>(30.3)</v>
      </c>
      <c r="D330" s="302">
        <f>'Ind T6'!R134</f>
        <v>1.731643731716622</v>
      </c>
      <c r="E330" s="299" t="str">
        <f>CONCATENATE("(",ROUND((D330/$H331)*100,1),")")</f>
        <v>(21.4)</v>
      </c>
      <c r="F330" s="302">
        <f>'Ind T6'!S134</f>
        <v>0.49861792262104049</v>
      </c>
      <c r="G330" s="299" t="str">
        <f>CONCATENATE("(",ROUND((F330/$H331)*100,1),")")</f>
        <v>(6.1)</v>
      </c>
      <c r="H330" s="302">
        <f t="shared" ref="H330" si="251">SUM(B330,D330,F330)</f>
        <v>4.684845433169639</v>
      </c>
      <c r="I330" s="299" t="str">
        <f>CONCATENATE("(",ROUND((H330/$H331)*100,1),")")</f>
        <v>(57.8)</v>
      </c>
      <c r="K330" s="302">
        <f t="shared" ref="K330:K331" si="252">B335-B330</f>
        <v>0.45571039845997907</v>
      </c>
      <c r="L330" s="302">
        <f t="shared" ref="L330:L331" si="253">D335-D330</f>
        <v>2.3646783112695191E-2</v>
      </c>
      <c r="M330" s="302">
        <f t="shared" ref="M330:M331" si="254">F335-F330</f>
        <v>5.7411604776251901E-2</v>
      </c>
      <c r="N330" s="302">
        <f t="shared" ref="N330:N331" si="255">SUM(K330:M330)</f>
        <v>0.53676878634892611</v>
      </c>
    </row>
    <row r="331" spans="1:14" x14ac:dyDescent="0.2">
      <c r="A331" s="282" t="s">
        <v>363</v>
      </c>
      <c r="B331" s="302">
        <f>SUM(B329:B330)</f>
        <v>4.8860454101087942</v>
      </c>
      <c r="C331" s="299" t="str">
        <f>CONCATENATE("(",ROUND((B331/$H331)*100,1),")")</f>
        <v>(60.2)</v>
      </c>
      <c r="D331" s="302">
        <f>SUM(D329:D330)</f>
        <v>2.3267593263497064</v>
      </c>
      <c r="E331" s="299" t="str">
        <f>CONCATENATE("(",ROUND((D331/$H331)*100,1),")")</f>
        <v>(28.7)</v>
      </c>
      <c r="F331" s="302">
        <f>SUM(F329:F330)</f>
        <v>0.89719526354150203</v>
      </c>
      <c r="G331" s="299" t="str">
        <f>CONCATENATE("(",ROUND((F331/$H331)*100,1),")")</f>
        <v>(11.1)</v>
      </c>
      <c r="H331" s="302">
        <f>SUM(H329:H330)</f>
        <v>8.110000000000003</v>
      </c>
      <c r="I331" s="299" t="str">
        <f>CONCATENATE("(",ROUND((H331/$H331)*100,1),")")</f>
        <v>(100)</v>
      </c>
      <c r="K331" s="302">
        <f t="shared" si="252"/>
        <v>0.71560045769627401</v>
      </c>
      <c r="L331" s="302">
        <f t="shared" si="253"/>
        <v>9.9235945550521176E-2</v>
      </c>
      <c r="M331" s="302">
        <f t="shared" si="254"/>
        <v>0.13816359675319345</v>
      </c>
      <c r="N331" s="302">
        <f t="shared" si="255"/>
        <v>0.95299999999998863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2.691351690513113</v>
      </c>
      <c r="C334" s="299" t="str">
        <f>CONCATENATE("(",ROUND((B334/$H336)*100,1),")")</f>
        <v>(29.7)</v>
      </c>
      <c r="D334" s="302">
        <f>'Ind T6'!W135</f>
        <v>0.67070475707091037</v>
      </c>
      <c r="E334" s="299" t="str">
        <f>CONCATENATE("(",ROUND((D334/$H336)*100,1),")")</f>
        <v>(7.4)</v>
      </c>
      <c r="F334" s="302">
        <f>'Ind T6'!X135</f>
        <v>0.47932933289740315</v>
      </c>
      <c r="G334" s="299" t="str">
        <f>CONCATENATE("(",ROUND((F334/$H336)*100,1),")")</f>
        <v>(5.3)</v>
      </c>
      <c r="H334" s="302">
        <f>SUM(B334,D334,F334)</f>
        <v>3.8413857804814264</v>
      </c>
      <c r="I334" s="299" t="str">
        <f>CONCATENATE("(",ROUND((H334/$H336)*100,1),")")</f>
        <v>(42.4)</v>
      </c>
      <c r="K334" s="302">
        <f>B334-B324</f>
        <v>0.24589334427716514</v>
      </c>
      <c r="L334" s="302">
        <f>D334-D324</f>
        <v>7.3740022423284479E-2</v>
      </c>
      <c r="M334" s="302">
        <f>F334-F324</f>
        <v>9.8502181329004845E-2</v>
      </c>
      <c r="N334" s="302">
        <f>SUM(K334:M334)</f>
        <v>0.41813554802945446</v>
      </c>
    </row>
    <row r="335" spans="1:14" x14ac:dyDescent="0.2">
      <c r="A335" s="282" t="s">
        <v>365</v>
      </c>
      <c r="B335" s="302">
        <f>'Ind T6'!V134</f>
        <v>2.9102941772919557</v>
      </c>
      <c r="C335" s="299" t="str">
        <f>CONCATENATE("(",ROUND((B335/$H336)*100,1),")")</f>
        <v>(32.1)</v>
      </c>
      <c r="D335" s="302">
        <f>'Ind T6'!W134</f>
        <v>1.7552905148293172</v>
      </c>
      <c r="E335" s="299" t="str">
        <f>CONCATENATE("(",ROUND((D335/$H336)*100,1),")")</f>
        <v>(19.4)</v>
      </c>
      <c r="F335" s="302">
        <f>'Ind T6'!X134</f>
        <v>0.55602952739729239</v>
      </c>
      <c r="G335" s="299" t="str">
        <f>CONCATENATE("(",ROUND((F335/$H336)*100,1),")")</f>
        <v>(6.1)</v>
      </c>
      <c r="H335" s="302">
        <f>SUM(B335,D335,F335)</f>
        <v>5.2216142195185657</v>
      </c>
      <c r="I335" s="299" t="str">
        <f>CONCATENATE("(",ROUND((H335/$H336)*100,1),")")</f>
        <v>(57.6)</v>
      </c>
      <c r="K335" s="302">
        <f t="shared" ref="K335:K336" si="256">B335-B325</f>
        <v>0.52821382005792605</v>
      </c>
      <c r="L335" s="302">
        <f t="shared" ref="L335:L336" si="257">D335-D325</f>
        <v>-6.431019004933769E-2</v>
      </c>
      <c r="M335" s="302">
        <f t="shared" ref="M335:M336" si="258">F335-F325</f>
        <v>6.1960821961949186E-2</v>
      </c>
      <c r="N335" s="302">
        <f t="shared" ref="N335:N336" si="259">SUM(K335:M335)</f>
        <v>0.52586445197053755</v>
      </c>
    </row>
    <row r="336" spans="1:14" x14ac:dyDescent="0.2">
      <c r="A336" s="282" t="s">
        <v>363</v>
      </c>
      <c r="B336" s="302">
        <f>SUM(B334:B335)</f>
        <v>5.6016458678050682</v>
      </c>
      <c r="C336" s="299" t="str">
        <f>CONCATENATE("(",ROUND((B336/$H336)*100,1),")")</f>
        <v>(61.8)</v>
      </c>
      <c r="D336" s="302">
        <f>SUM(D334:D335)</f>
        <v>2.4259952719002276</v>
      </c>
      <c r="E336" s="299" t="str">
        <f>CONCATENATE("(",ROUND((D336/$H336)*100,1),")")</f>
        <v>(26.8)</v>
      </c>
      <c r="F336" s="302">
        <f>SUM(F334:F335)</f>
        <v>1.0353588602946955</v>
      </c>
      <c r="G336" s="299" t="str">
        <f>CONCATENATE("(",ROUND((F336/$H336)*100,1),")")</f>
        <v>(11.4)</v>
      </c>
      <c r="H336" s="302">
        <f>SUM(H334:H335)</f>
        <v>9.0629999999999917</v>
      </c>
      <c r="I336" s="299" t="str">
        <f>CONCATENATE("(",ROUND((H336/$H336)*100,1),")")</f>
        <v>(100)</v>
      </c>
      <c r="K336" s="302">
        <f t="shared" si="256"/>
        <v>0.7741071643350903</v>
      </c>
      <c r="L336" s="302">
        <f t="shared" si="257"/>
        <v>9.4298323739470113E-3</v>
      </c>
      <c r="M336" s="302">
        <f t="shared" si="258"/>
        <v>0.16046300329095398</v>
      </c>
      <c r="N336" s="302">
        <f t="shared" si="259"/>
        <v>0.94399999999999129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19.034464916057846</v>
      </c>
      <c r="C345" s="299" t="str">
        <f>CONCATENATE("(",ROUND((B345/$H347)*100,1),")")</f>
        <v>(40.2)</v>
      </c>
      <c r="D345" s="302">
        <f>'Ind T6'!M144</f>
        <v>3.0488659500670976</v>
      </c>
      <c r="E345" s="299" t="str">
        <f>CONCATENATE("(",ROUND((D345/$H347)*100,1),")")</f>
        <v>(6.4)</v>
      </c>
      <c r="F345" s="302">
        <f>'Ind T6'!N144</f>
        <v>3.9103730443552958</v>
      </c>
      <c r="G345" s="299" t="str">
        <f>CONCATENATE("(",ROUND((F345/$H347)*100,1),")")</f>
        <v>(8.3)</v>
      </c>
      <c r="H345" s="302">
        <f>SUM(B345,D345,F345)</f>
        <v>25.993703910480239</v>
      </c>
      <c r="I345" s="299" t="str">
        <f>CONCATENATE("(",ROUND((H345/$H347)*100,1),")")</f>
        <v>(54.9)</v>
      </c>
      <c r="K345" s="302">
        <f>B350-B345</f>
        <v>0.73653027064957755</v>
      </c>
      <c r="L345" s="302">
        <f>D350-D345</f>
        <v>0.23506657943505171</v>
      </c>
      <c r="M345" s="302">
        <f>F350-F345</f>
        <v>0.26267523648258218</v>
      </c>
      <c r="N345" s="302">
        <f>SUM(K345:M345)</f>
        <v>1.2342720865672114</v>
      </c>
    </row>
    <row r="346" spans="1:14" x14ac:dyDescent="0.2">
      <c r="A346" s="282" t="s">
        <v>365</v>
      </c>
      <c r="B346" s="302">
        <f>'Ind T6'!L143</f>
        <v>12.732706051015464</v>
      </c>
      <c r="C346" s="299" t="str">
        <f>CONCATENATE("(",ROUND((B346/$H347)*100,1),")")</f>
        <v>(26.9)</v>
      </c>
      <c r="D346" s="302">
        <f>'Ind T6'!M143</f>
        <v>5.390431232799779</v>
      </c>
      <c r="E346" s="299" t="str">
        <f>CONCATENATE("(",ROUND((D346/$H347)*100,1),")")</f>
        <v>(11.4)</v>
      </c>
      <c r="F346" s="302">
        <f>'Ind T6'!N143</f>
        <v>3.2331588057045066</v>
      </c>
      <c r="G346" s="299" t="str">
        <f>CONCATENATE("(",ROUND((F346/$H347)*100,1),")")</f>
        <v>(6.8)</v>
      </c>
      <c r="H346" s="302">
        <f t="shared" ref="H346" si="260">SUM(B346,D346,F346)</f>
        <v>21.356296089519748</v>
      </c>
      <c r="I346" s="299" t="str">
        <f>CONCATENATE("(",ROUND((H346/$H347)*100,1),")")</f>
        <v>(45.1)</v>
      </c>
      <c r="K346" s="302">
        <f t="shared" ref="K346:K347" si="261">B351-B346</f>
        <v>0.90521383502243502</v>
      </c>
      <c r="L346" s="302">
        <f t="shared" ref="L346:L347" si="262">D351-D346</f>
        <v>0.38990649581164849</v>
      </c>
      <c r="M346" s="302">
        <f t="shared" ref="M346:M347" si="263">F351-F346</f>
        <v>0.33860758259865165</v>
      </c>
      <c r="N346" s="302">
        <f t="shared" ref="N346:N347" si="264">SUM(K346:M346)</f>
        <v>1.6337279134327352</v>
      </c>
    </row>
    <row r="347" spans="1:14" x14ac:dyDescent="0.2">
      <c r="A347" s="282" t="s">
        <v>363</v>
      </c>
      <c r="B347" s="302">
        <f>SUM(B345:B346)</f>
        <v>31.767170967073312</v>
      </c>
      <c r="C347" s="299" t="str">
        <f>CONCATENATE("(",ROUND((B347/$H347)*100,1),")")</f>
        <v>(67.1)</v>
      </c>
      <c r="D347" s="302">
        <f>SUM(D345:D346)</f>
        <v>8.439297182866877</v>
      </c>
      <c r="E347" s="299" t="str">
        <f>CONCATENATE("(",ROUND((D347/$H347)*100,1),")")</f>
        <v>(17.8)</v>
      </c>
      <c r="F347" s="302">
        <f>SUM(F345:F346)</f>
        <v>7.1435318500598024</v>
      </c>
      <c r="G347" s="299" t="str">
        <f>CONCATENATE("(",ROUND((F347/$H347)*100,1),")")</f>
        <v>(15.1)</v>
      </c>
      <c r="H347" s="302">
        <f>SUM(H345:H346)</f>
        <v>47.349999999999987</v>
      </c>
      <c r="I347" s="299" t="str">
        <f>CONCATENATE("(",ROUND((H347/$H347)*100,1),")")</f>
        <v>(100)</v>
      </c>
      <c r="K347" s="302">
        <f t="shared" si="261"/>
        <v>1.6417441056720108</v>
      </c>
      <c r="L347" s="302">
        <f t="shared" si="262"/>
        <v>0.6249730752467002</v>
      </c>
      <c r="M347" s="302">
        <f t="shared" si="263"/>
        <v>0.60128281908123338</v>
      </c>
      <c r="N347" s="302">
        <f t="shared" si="264"/>
        <v>2.8679999999999444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19.770995186707424</v>
      </c>
      <c r="C350" s="299" t="str">
        <f>CONCATENATE("(",ROUND((B350/$H352)*100,1),")")</f>
        <v>(39.4)</v>
      </c>
      <c r="D350" s="302">
        <f>'Ind T6'!R144</f>
        <v>3.2839325295021493</v>
      </c>
      <c r="E350" s="299" t="str">
        <f>CONCATENATE("(",ROUND((D350/$H352)*100,1),")")</f>
        <v>(6.5)</v>
      </c>
      <c r="F350" s="302">
        <f>'Ind T6'!S144</f>
        <v>4.1730482808378779</v>
      </c>
      <c r="G350" s="299" t="str">
        <f>CONCATENATE("(",ROUND((F350/$H352)*100,1),")")</f>
        <v>(8.3)</v>
      </c>
      <c r="H350" s="302">
        <f>SUM(B350,D350,F350)</f>
        <v>27.227975997047452</v>
      </c>
      <c r="I350" s="299" t="str">
        <f>CONCATENATE("(",ROUND((H350/$H352)*100,1),")")</f>
        <v>(54.2)</v>
      </c>
      <c r="K350" s="302">
        <f>B355-B350</f>
        <v>0.9989982352509621</v>
      </c>
      <c r="L350" s="302">
        <f>D355-D350</f>
        <v>0.40916293499959888</v>
      </c>
      <c r="M350" s="302">
        <f>F355-F350</f>
        <v>0.40521177396553476</v>
      </c>
      <c r="N350" s="302">
        <f>SUM(K350:M350)</f>
        <v>1.8133729442160957</v>
      </c>
    </row>
    <row r="351" spans="1:14" x14ac:dyDescent="0.2">
      <c r="A351" s="282" t="s">
        <v>365</v>
      </c>
      <c r="B351" s="302">
        <f>'Ind T6'!Q143</f>
        <v>13.637919886037899</v>
      </c>
      <c r="C351" s="299" t="str">
        <f>CONCATENATE("(",ROUND((B351/$H352)*100,1),")")</f>
        <v>(27.2)</v>
      </c>
      <c r="D351" s="302">
        <f>'Ind T6'!R143</f>
        <v>5.7803377286114275</v>
      </c>
      <c r="E351" s="299" t="str">
        <f>CONCATENATE("(",ROUND((D351/$H352)*100,1),")")</f>
        <v>(11.5)</v>
      </c>
      <c r="F351" s="302">
        <f>'Ind T6'!S143</f>
        <v>3.5717663883031583</v>
      </c>
      <c r="G351" s="299" t="str">
        <f>CONCATENATE("(",ROUND((F351/$H352)*100,1),")")</f>
        <v>(7.1)</v>
      </c>
      <c r="H351" s="302">
        <f t="shared" ref="H351" si="265">SUM(B351,D351,F351)</f>
        <v>22.990024002952484</v>
      </c>
      <c r="I351" s="299" t="str">
        <f>CONCATENATE("(",ROUND((H351/$H352)*100,1),")")</f>
        <v>(45.8)</v>
      </c>
      <c r="K351" s="302">
        <f t="shared" ref="K351:K352" si="266">B356-B351</f>
        <v>1.2586456470342036</v>
      </c>
      <c r="L351" s="302">
        <f t="shared" ref="L351:L352" si="267">D356-D351</f>
        <v>0.55587694276880129</v>
      </c>
      <c r="M351" s="302">
        <f t="shared" ref="M351:M352" si="268">F356-F351</f>
        <v>0.56210446598107167</v>
      </c>
      <c r="N351" s="302">
        <f t="shared" ref="N351:N352" si="269">SUM(K351:M351)</f>
        <v>2.3766270557840765</v>
      </c>
    </row>
    <row r="352" spans="1:14" x14ac:dyDescent="0.2">
      <c r="A352" s="282" t="s">
        <v>363</v>
      </c>
      <c r="B352" s="302">
        <f>SUM(B350:B351)</f>
        <v>33.408915072745323</v>
      </c>
      <c r="C352" s="299" t="str">
        <f>CONCATENATE("(",ROUND((B352/$H352)*100,1),")")</f>
        <v>(66.5)</v>
      </c>
      <c r="D352" s="302">
        <f>SUM(D350:D351)</f>
        <v>9.0642702581135772</v>
      </c>
      <c r="E352" s="299" t="str">
        <f>CONCATENATE("(",ROUND((D352/$H352)*100,1),")")</f>
        <v>(18)</v>
      </c>
      <c r="F352" s="302">
        <f>SUM(F350:F351)</f>
        <v>7.7448146691410358</v>
      </c>
      <c r="G352" s="299" t="str">
        <f>CONCATENATE("(",ROUND((F352/$H352)*100,1),")")</f>
        <v>(15.4)</v>
      </c>
      <c r="H352" s="302">
        <f>SUM(H350:H351)</f>
        <v>50.217999999999932</v>
      </c>
      <c r="I352" s="299" t="str">
        <f>CONCATENATE("(",ROUND((H352/$H352)*100,1),")")</f>
        <v>(100)</v>
      </c>
      <c r="K352" s="302">
        <f t="shared" si="266"/>
        <v>2.2576438822851657</v>
      </c>
      <c r="L352" s="302">
        <f t="shared" si="267"/>
        <v>0.96503987776839928</v>
      </c>
      <c r="M352" s="302">
        <f t="shared" si="268"/>
        <v>0.96731623994660687</v>
      </c>
      <c r="N352" s="302">
        <f t="shared" si="269"/>
        <v>4.1900000000001718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20.769993421958386</v>
      </c>
      <c r="C355" s="299" t="str">
        <f>CONCATENATE("(",ROUND((B355/$H357)*100,1),")")</f>
        <v>(38.2)</v>
      </c>
      <c r="D355" s="302">
        <f>'Ind T6'!W144</f>
        <v>3.6930954645017482</v>
      </c>
      <c r="E355" s="299" t="str">
        <f>CONCATENATE("(",ROUND((D355/$H357)*100,1),")")</f>
        <v>(6.8)</v>
      </c>
      <c r="F355" s="302">
        <f>'Ind T6'!X144</f>
        <v>4.5782600548034127</v>
      </c>
      <c r="G355" s="299" t="str">
        <f>CONCATENATE("(",ROUND((F355/$H357)*100,1),")")</f>
        <v>(8.4)</v>
      </c>
      <c r="H355" s="302">
        <f>SUM(B355,D355,F355)</f>
        <v>29.041348941263546</v>
      </c>
      <c r="I355" s="299" t="str">
        <f>CONCATENATE("(",ROUND((H355/$H357)*100,1),")")</f>
        <v>(53.4)</v>
      </c>
      <c r="K355" s="302">
        <f>B355-B345</f>
        <v>1.7355285059005396</v>
      </c>
      <c r="L355" s="302">
        <f>D355-D345</f>
        <v>0.6442295144346506</v>
      </c>
      <c r="M355" s="302">
        <f>F355-F345</f>
        <v>0.66788701044811694</v>
      </c>
      <c r="N355" s="302">
        <f>SUM(K355:M355)</f>
        <v>3.0476450307833072</v>
      </c>
    </row>
    <row r="356" spans="1:14" x14ac:dyDescent="0.2">
      <c r="A356" s="282" t="s">
        <v>365</v>
      </c>
      <c r="B356" s="302">
        <f>'Ind T6'!V143</f>
        <v>14.896565533072103</v>
      </c>
      <c r="C356" s="299" t="str">
        <f>CONCATENATE("(",ROUND((B356/$H357)*100,1),")")</f>
        <v>(27.4)</v>
      </c>
      <c r="D356" s="302">
        <f>'Ind T6'!W143</f>
        <v>6.3362146713802288</v>
      </c>
      <c r="E356" s="299" t="str">
        <f>CONCATENATE("(",ROUND((D356/$H357)*100,1),")")</f>
        <v>(11.6)</v>
      </c>
      <c r="F356" s="302">
        <f>'Ind T6'!X143</f>
        <v>4.13387085428423</v>
      </c>
      <c r="G356" s="299" t="str">
        <f>CONCATENATE("(",ROUND((F356/$H357)*100,1),")")</f>
        <v>(7.6)</v>
      </c>
      <c r="H356" s="302">
        <f t="shared" ref="H356" si="270">SUM(B356,D356,F356)</f>
        <v>25.366651058736561</v>
      </c>
      <c r="I356" s="299" t="str">
        <f>CONCATENATE("(",ROUND((H356/$H357)*100,1),")")</f>
        <v>(46.6)</v>
      </c>
      <c r="K356" s="302">
        <f t="shared" ref="K356:K357" si="271">B356-B346</f>
        <v>2.1638594820566386</v>
      </c>
      <c r="L356" s="302">
        <f t="shared" ref="L356:L357" si="272">D356-D346</f>
        <v>0.94578343858044978</v>
      </c>
      <c r="M356" s="302">
        <f t="shared" ref="M356:M357" si="273">F356-F346</f>
        <v>0.90071204857972331</v>
      </c>
      <c r="N356" s="302">
        <f t="shared" ref="N356:N357" si="274">SUM(K356:M356)</f>
        <v>4.0103549692168112</v>
      </c>
    </row>
    <row r="357" spans="1:14" x14ac:dyDescent="0.2">
      <c r="A357" s="282" t="s">
        <v>363</v>
      </c>
      <c r="B357" s="302">
        <f>SUM(B355:B356)</f>
        <v>35.666558955030489</v>
      </c>
      <c r="C357" s="299" t="str">
        <f>CONCATENATE("(",ROUND((B357/$H357)*100,1),")")</f>
        <v>(65.6)</v>
      </c>
      <c r="D357" s="302">
        <f>SUM(D355:D356)</f>
        <v>10.029310135881977</v>
      </c>
      <c r="E357" s="299" t="str">
        <f>CONCATENATE("(",ROUND((D357/$H357)*100,1),")")</f>
        <v>(18.4)</v>
      </c>
      <c r="F357" s="302">
        <f>SUM(F355:F356)</f>
        <v>8.7121309090876426</v>
      </c>
      <c r="G357" s="299" t="str">
        <f>CONCATENATE("(",ROUND((F357/$H357)*100,1),")")</f>
        <v>(16)</v>
      </c>
      <c r="H357" s="302">
        <f>SUM(H355:H356)</f>
        <v>54.408000000000108</v>
      </c>
      <c r="I357" s="299" t="str">
        <f>CONCATENATE("(",ROUND((H357/$H357)*100,1),")")</f>
        <v>(100)</v>
      </c>
      <c r="K357" s="302">
        <f t="shared" si="271"/>
        <v>3.8993879879571764</v>
      </c>
      <c r="L357" s="302">
        <f t="shared" si="272"/>
        <v>1.5900129530150995</v>
      </c>
      <c r="M357" s="302">
        <f t="shared" si="273"/>
        <v>1.5685990590278402</v>
      </c>
      <c r="N357" s="302">
        <f t="shared" si="274"/>
        <v>7.0580000000001162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9.2511520652933878</v>
      </c>
      <c r="C366" s="299" t="str">
        <f>CONCATENATE("(",ROUND((B366/$H368)*100,1),")")</f>
        <v>(33)</v>
      </c>
      <c r="D366" s="302">
        <f>'Ind T6'!M153</f>
        <v>4.0559854792496655</v>
      </c>
      <c r="E366" s="299" t="str">
        <f>CONCATENATE("(",ROUND((D366/$H368)*100,1),")")</f>
        <v>(14.5)</v>
      </c>
      <c r="F366" s="302">
        <f>'Ind T6'!N153</f>
        <v>2.303618783423437</v>
      </c>
      <c r="G366" s="299" t="str">
        <f>CONCATENATE("(",ROUND((F366/$H368)*100,1),")")</f>
        <v>(8.2)</v>
      </c>
      <c r="H366" s="302">
        <f>SUM(B366,D366,F366)</f>
        <v>15.61075632796649</v>
      </c>
      <c r="I366" s="299" t="str">
        <f>CONCATENATE("(",ROUND((H366/$H368)*100,1),")")</f>
        <v>(55.7)</v>
      </c>
      <c r="K366" s="302">
        <f>B371-B366</f>
        <v>0.57376803755569838</v>
      </c>
      <c r="L366" s="302">
        <f>D371-D366</f>
        <v>0.24270268676839368</v>
      </c>
      <c r="M366" s="302">
        <f>F371-F366</f>
        <v>0.10459006025272632</v>
      </c>
      <c r="N366" s="302">
        <f>SUM(K366:M366)</f>
        <v>0.92106078457681839</v>
      </c>
    </row>
    <row r="367" spans="1:14" x14ac:dyDescent="0.2">
      <c r="A367" s="282" t="s">
        <v>365</v>
      </c>
      <c r="B367" s="302">
        <f>'Ind T6'!L152</f>
        <v>5.1086353818792043</v>
      </c>
      <c r="C367" s="299" t="str">
        <f>CONCATENATE("(",ROUND((B367/$H368)*100,1),")")</f>
        <v>(18.2)</v>
      </c>
      <c r="D367" s="302">
        <f>'Ind T6'!M152</f>
        <v>5.2038782725654764</v>
      </c>
      <c r="E367" s="299" t="str">
        <f>CONCATENATE("(",ROUND((D367/$H368)*100,1),")")</f>
        <v>(18.6)</v>
      </c>
      <c r="F367" s="302">
        <f>'Ind T6'!N152</f>
        <v>2.0877300175887905</v>
      </c>
      <c r="G367" s="299" t="str">
        <f>CONCATENATE("(",ROUND((F367/$H368)*100,1),")")</f>
        <v>(7.5)</v>
      </c>
      <c r="H367" s="302">
        <f t="shared" ref="H367" si="275">SUM(B367,D367,F367)</f>
        <v>12.400243672033472</v>
      </c>
      <c r="I367" s="299" t="str">
        <f>CONCATENATE("(",ROUND((H367/$H368)*100,1),")")</f>
        <v>(44.3)</v>
      </c>
      <c r="K367" s="302">
        <f t="shared" ref="K367:K368" si="276">B372-B367</f>
        <v>0.41435337474329703</v>
      </c>
      <c r="L367" s="302">
        <f t="shared" ref="L367:L368" si="277">D372-D367</f>
        <v>0.21901414447990764</v>
      </c>
      <c r="M367" s="302">
        <f t="shared" ref="M367:M368" si="278">F372-F367</f>
        <v>9.2571696200010933E-2</v>
      </c>
      <c r="N367" s="302">
        <f t="shared" ref="N367:N368" si="279">SUM(K367:M367)</f>
        <v>0.7259392154232156</v>
      </c>
    </row>
    <row r="368" spans="1:14" x14ac:dyDescent="0.2">
      <c r="A368" s="282" t="s">
        <v>363</v>
      </c>
      <c r="B368" s="302">
        <f>SUM(B366:B367)</f>
        <v>14.359787447172593</v>
      </c>
      <c r="C368" s="299" t="str">
        <f>CONCATENATE("(",ROUND((B368/$H368)*100,1),")")</f>
        <v>(51.3)</v>
      </c>
      <c r="D368" s="302">
        <f>SUM(D366:D367)</f>
        <v>9.2598637518151428</v>
      </c>
      <c r="E368" s="299" t="str">
        <f>CONCATENATE("(",ROUND((D368/$H368)*100,1),")")</f>
        <v>(33.1)</v>
      </c>
      <c r="F368" s="302">
        <f>SUM(F366:F367)</f>
        <v>4.3913488010122279</v>
      </c>
      <c r="G368" s="299" t="str">
        <f>CONCATENATE("(",ROUND((F368/$H368)*100,1),")")</f>
        <v>(15.7)</v>
      </c>
      <c r="H368" s="302">
        <f>SUM(H366:H367)</f>
        <v>28.01099999999996</v>
      </c>
      <c r="I368" s="299" t="str">
        <f>CONCATENATE("(",ROUND((H368/$H368)*100,1),")")</f>
        <v>(100)</v>
      </c>
      <c r="K368" s="302">
        <f t="shared" si="276"/>
        <v>0.98812141229899453</v>
      </c>
      <c r="L368" s="302">
        <f t="shared" si="277"/>
        <v>0.46171683124829954</v>
      </c>
      <c r="M368" s="302">
        <f t="shared" si="278"/>
        <v>0.19716175645273637</v>
      </c>
      <c r="N368" s="302">
        <f t="shared" si="279"/>
        <v>1.6470000000000304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9.8249201028490862</v>
      </c>
      <c r="C371" s="299" t="str">
        <f>CONCATENATE("(",ROUND((B371/$H373)*100,1),")")</f>
        <v>(33.1)</v>
      </c>
      <c r="D371" s="302">
        <f>'Ind T6'!R153</f>
        <v>4.2986881660180591</v>
      </c>
      <c r="E371" s="299" t="str">
        <f>CONCATENATE("(",ROUND((D371/$H373)*100,1),")")</f>
        <v>(14.5)</v>
      </c>
      <c r="F371" s="302">
        <f>'Ind T6'!S153</f>
        <v>2.4082088436761633</v>
      </c>
      <c r="G371" s="299" t="str">
        <f>CONCATENATE("(",ROUND((F371/$H373)*100,1),")")</f>
        <v>(8.1)</v>
      </c>
      <c r="H371" s="302">
        <f>SUM(B371,D371,F371)</f>
        <v>16.531817112543308</v>
      </c>
      <c r="I371" s="299" t="str">
        <f>CONCATENATE("(",ROUND((H371/$H373)*100,1),")")</f>
        <v>(55.7)</v>
      </c>
      <c r="K371" s="302">
        <f>B376-B371</f>
        <v>1.1094171274089959</v>
      </c>
      <c r="L371" s="302">
        <f>D376-D371</f>
        <v>0.4416488177910507</v>
      </c>
      <c r="M371" s="302">
        <f>F376-F371</f>
        <v>0.2802866530543211</v>
      </c>
      <c r="N371" s="302">
        <f>SUM(K371:M371)</f>
        <v>1.8313525982543677</v>
      </c>
    </row>
    <row r="372" spans="1:14" x14ac:dyDescent="0.2">
      <c r="A372" s="282" t="s">
        <v>365</v>
      </c>
      <c r="B372" s="302">
        <f>'Ind T6'!Q152</f>
        <v>5.5229887566225013</v>
      </c>
      <c r="C372" s="299" t="str">
        <f>CONCATENATE("(",ROUND((B372/$H373)*100,1),")")</f>
        <v>(18.6)</v>
      </c>
      <c r="D372" s="302">
        <f>'Ind T6'!R152</f>
        <v>5.4228924170453841</v>
      </c>
      <c r="E372" s="299" t="str">
        <f>CONCATENATE("(",ROUND((D372/$H373)*100,1),")")</f>
        <v>(18.3)</v>
      </c>
      <c r="F372" s="302">
        <f>'Ind T6'!S152</f>
        <v>2.1803017137888014</v>
      </c>
      <c r="G372" s="299" t="str">
        <f>CONCATENATE("(",ROUND((F372/$H373)*100,1),")")</f>
        <v>(7.4)</v>
      </c>
      <c r="H372" s="302">
        <f t="shared" ref="H372" si="280">SUM(B372,D372,F372)</f>
        <v>13.126182887456686</v>
      </c>
      <c r="I372" s="299" t="str">
        <f>CONCATENATE("(",ROUND((H372/$H373)*100,1),")")</f>
        <v>(44.3)</v>
      </c>
      <c r="K372" s="302">
        <f t="shared" ref="K372:K373" si="281">B377-B372</f>
        <v>0.76066307546768108</v>
      </c>
      <c r="L372" s="302">
        <f t="shared" ref="L372:L373" si="282">D377-D372</f>
        <v>0.40611390538046521</v>
      </c>
      <c r="M372" s="302">
        <f t="shared" ref="M372:M373" si="283">F377-F372</f>
        <v>0.26787042089747448</v>
      </c>
      <c r="N372" s="302">
        <f t="shared" ref="N372:N373" si="284">SUM(K372:M372)</f>
        <v>1.4346474017456208</v>
      </c>
    </row>
    <row r="373" spans="1:14" x14ac:dyDescent="0.2">
      <c r="A373" s="282" t="s">
        <v>363</v>
      </c>
      <c r="B373" s="302">
        <f>SUM(B371:B372)</f>
        <v>15.347908859471588</v>
      </c>
      <c r="C373" s="299" t="str">
        <f>CONCATENATE("(",ROUND((B373/$H373)*100,1),")")</f>
        <v>(51.7)</v>
      </c>
      <c r="D373" s="302">
        <f>SUM(D371:D372)</f>
        <v>9.7215805830634423</v>
      </c>
      <c r="E373" s="299" t="str">
        <f>CONCATENATE("(",ROUND((D373/$H373)*100,1),")")</f>
        <v>(32.8)</v>
      </c>
      <c r="F373" s="302">
        <f>SUM(F371:F372)</f>
        <v>4.5885105574649643</v>
      </c>
      <c r="G373" s="299" t="str">
        <f>CONCATENATE("(",ROUND((F373/$H373)*100,1),")")</f>
        <v>(15.5)</v>
      </c>
      <c r="H373" s="302">
        <f>SUM(H371:H372)</f>
        <v>29.657999999999994</v>
      </c>
      <c r="I373" s="299" t="str">
        <f>CONCATENATE("(",ROUND((H373/$H373)*100,1),")")</f>
        <v>(100)</v>
      </c>
      <c r="K373" s="302">
        <f t="shared" si="281"/>
        <v>1.8700802028766788</v>
      </c>
      <c r="L373" s="302">
        <f t="shared" si="282"/>
        <v>0.8477627231715168</v>
      </c>
      <c r="M373" s="302">
        <f t="shared" si="283"/>
        <v>0.54815707395179558</v>
      </c>
      <c r="N373" s="302">
        <f t="shared" si="284"/>
        <v>3.2659999999999911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10.934337230258082</v>
      </c>
      <c r="C376" s="299" t="str">
        <f>CONCATENATE("(",ROUND((B376/$H378)*100,1),")")</f>
        <v>(33.2)</v>
      </c>
      <c r="D376" s="302">
        <f>'Ind T6'!W153</f>
        <v>4.7403369838091098</v>
      </c>
      <c r="E376" s="299" t="str">
        <f>CONCATENATE("(",ROUND((D376/$H378)*100,1),")")</f>
        <v>(14.4)</v>
      </c>
      <c r="F376" s="302">
        <f>'Ind T6'!X153</f>
        <v>2.6884954967304844</v>
      </c>
      <c r="G376" s="299" t="str">
        <f>CONCATENATE("(",ROUND((F376/$H378)*100,1),")")</f>
        <v>(8.2)</v>
      </c>
      <c r="H376" s="302">
        <f>SUM(B376,D376,F376)</f>
        <v>18.363169710797678</v>
      </c>
      <c r="I376" s="299" t="str">
        <f>CONCATENATE("(",ROUND((H376/$H378)*100,1),")")</f>
        <v>(55.8)</v>
      </c>
      <c r="K376" s="302">
        <f>B376-B366</f>
        <v>1.6831851649646943</v>
      </c>
      <c r="L376" s="302">
        <f>D376-D366</f>
        <v>0.68435150455944438</v>
      </c>
      <c r="M376" s="302">
        <f>F376-F366</f>
        <v>0.38487671330704742</v>
      </c>
      <c r="N376" s="302">
        <f>SUM(K376:M376)</f>
        <v>2.7524133828311861</v>
      </c>
    </row>
    <row r="377" spans="1:14" x14ac:dyDescent="0.2">
      <c r="A377" s="282" t="s">
        <v>365</v>
      </c>
      <c r="B377" s="302">
        <f>'Ind T6'!V152</f>
        <v>6.2836518320901824</v>
      </c>
      <c r="C377" s="299" t="str">
        <f>CONCATENATE("(",ROUND((B377/$H378)*100,1),")")</f>
        <v>(19.1)</v>
      </c>
      <c r="D377" s="302">
        <f>'Ind T6'!W152</f>
        <v>5.8290063224258493</v>
      </c>
      <c r="E377" s="299" t="str">
        <f>CONCATENATE("(",ROUND((D377/$H378)*100,1),")")</f>
        <v>(17.7)</v>
      </c>
      <c r="F377" s="302">
        <f>'Ind T6'!X152</f>
        <v>2.4481721346862759</v>
      </c>
      <c r="G377" s="299" t="str">
        <f>CONCATENATE("(",ROUND((F377/$H378)*100,1),")")</f>
        <v>(7.4)</v>
      </c>
      <c r="H377" s="302">
        <f t="shared" ref="H377" si="285">SUM(B377,D377,F377)</f>
        <v>14.560830289202308</v>
      </c>
      <c r="I377" s="299" t="str">
        <f>CONCATENATE("(",ROUND((H377/$H378)*100,1),")")</f>
        <v>(44.2)</v>
      </c>
      <c r="K377" s="302">
        <f t="shared" ref="K377:K378" si="286">B377-B367</f>
        <v>1.1750164502109781</v>
      </c>
      <c r="L377" s="302">
        <f t="shared" ref="L377:L378" si="287">D377-D367</f>
        <v>0.62512804986037285</v>
      </c>
      <c r="M377" s="302">
        <f t="shared" ref="M377:M378" si="288">F377-F367</f>
        <v>0.36044211709748541</v>
      </c>
      <c r="N377" s="302">
        <f t="shared" ref="N377:N378" si="289">SUM(K377:M377)</f>
        <v>2.1605866171688364</v>
      </c>
    </row>
    <row r="378" spans="1:14" x14ac:dyDescent="0.2">
      <c r="A378" s="282" t="s">
        <v>363</v>
      </c>
      <c r="B378" s="302">
        <f>SUM(B376:B377)</f>
        <v>17.217989062348266</v>
      </c>
      <c r="C378" s="299" t="str">
        <f>CONCATENATE("(",ROUND((B378/$H378)*100,1),")")</f>
        <v>(52.3)</v>
      </c>
      <c r="D378" s="302">
        <f>SUM(D376:D377)</f>
        <v>10.569343306234959</v>
      </c>
      <c r="E378" s="299" t="str">
        <f>CONCATENATE("(",ROUND((D378/$H378)*100,1),")")</f>
        <v>(32.1)</v>
      </c>
      <c r="F378" s="302">
        <f>SUM(F376:F377)</f>
        <v>5.1366676314167599</v>
      </c>
      <c r="G378" s="299" t="str">
        <f>CONCATENATE("(",ROUND((F378/$H378)*100,1),")")</f>
        <v>(15.6)</v>
      </c>
      <c r="H378" s="302">
        <f>SUM(H376:H377)</f>
        <v>32.923999999999985</v>
      </c>
      <c r="I378" s="299" t="str">
        <f>CONCATENATE("(",ROUND((H378/$H378)*100,1),")")</f>
        <v>(100)</v>
      </c>
      <c r="K378" s="302">
        <f t="shared" si="286"/>
        <v>2.8582016151756733</v>
      </c>
      <c r="L378" s="302">
        <f t="shared" si="287"/>
        <v>1.3094795544198163</v>
      </c>
      <c r="M378" s="302">
        <f t="shared" si="288"/>
        <v>0.74531883040453195</v>
      </c>
      <c r="N378" s="302">
        <f t="shared" si="289"/>
        <v>4.9130000000000216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5.3957342430031421</v>
      </c>
      <c r="C387" s="299" t="str">
        <f>CONCATENATE("(",ROUND((B387/$H389)*100,1),")")</f>
        <v>(35.9)</v>
      </c>
      <c r="D387" s="302">
        <f>'Ind T6'!M162</f>
        <v>0.77707638264251633</v>
      </c>
      <c r="E387" s="299" t="str">
        <f>CONCATENATE("(",ROUND((D387/$H389)*100,1),")")</f>
        <v>(5.2)</v>
      </c>
      <c r="F387" s="302">
        <f>'Ind T6'!N162</f>
        <v>0.29178499056880552</v>
      </c>
      <c r="G387" s="299" t="str">
        <f>CONCATENATE("(",ROUND((F387/$H389)*100,1),")")</f>
        <v>(1.9)</v>
      </c>
      <c r="H387" s="302">
        <f>SUM(B387,D387,F387)</f>
        <v>6.4645956162144635</v>
      </c>
      <c r="I387" s="299" t="str">
        <f>CONCATENATE("(",ROUND((H387/$H389)*100,1),")")</f>
        <v>(43.1)</v>
      </c>
      <c r="K387" s="302">
        <f>B392-B387</f>
        <v>0.13039115128251755</v>
      </c>
      <c r="L387" s="302">
        <f>D392-D387</f>
        <v>7.8922009207494592E-2</v>
      </c>
      <c r="M387" s="302">
        <f>F392-F387</f>
        <v>1.3491384096456061E-2</v>
      </c>
      <c r="N387" s="302">
        <f>SUM(K387:M387)</f>
        <v>0.2228045445864682</v>
      </c>
    </row>
    <row r="388" spans="1:14" x14ac:dyDescent="0.2">
      <c r="A388" s="282" t="s">
        <v>365</v>
      </c>
      <c r="B388" s="302">
        <f>'Ind T6'!L161</f>
        <v>4.490416286807041</v>
      </c>
      <c r="C388" s="299" t="str">
        <f>CONCATENATE("(",ROUND((B388/$H389)*100,1),")")</f>
        <v>(29.9)</v>
      </c>
      <c r="D388" s="302">
        <f>'Ind T6'!M161</f>
        <v>3.5742026999732515</v>
      </c>
      <c r="E388" s="299" t="str">
        <f>CONCATENATE("(",ROUND((D388/$H389)*100,1),")")</f>
        <v>(23.8)</v>
      </c>
      <c r="F388" s="302">
        <f>'Ind T6'!N161</f>
        <v>0.48278539700521689</v>
      </c>
      <c r="G388" s="299" t="str">
        <f>CONCATENATE("(",ROUND((F388/$H389)*100,1),")")</f>
        <v>(3.2)</v>
      </c>
      <c r="H388" s="302">
        <f t="shared" ref="H388" si="290">SUM(B388,D388,F388)</f>
        <v>8.5474043837855085</v>
      </c>
      <c r="I388" s="299" t="str">
        <f>CONCATENATE("(",ROUND((H388/$H389)*100,1),")")</f>
        <v>(56.9)</v>
      </c>
      <c r="K388" s="302">
        <f t="shared" ref="K388:K389" si="291">B393-B388</f>
        <v>0.20323482756945932</v>
      </c>
      <c r="L388" s="302">
        <f t="shared" ref="L388:L389" si="292">D393-D388</f>
        <v>0.16946099094037281</v>
      </c>
      <c r="M388" s="302">
        <f t="shared" ref="M388:M389" si="293">F393-F388</f>
        <v>2.2499636903722642E-2</v>
      </c>
      <c r="N388" s="302">
        <f t="shared" ref="N388:N389" si="294">SUM(K388:M388)</f>
        <v>0.39519545541355477</v>
      </c>
    </row>
    <row r="389" spans="1:14" x14ac:dyDescent="0.2">
      <c r="A389" s="282" t="s">
        <v>363</v>
      </c>
      <c r="B389" s="302">
        <f>SUM(B387:B388)</f>
        <v>9.8861505298101839</v>
      </c>
      <c r="C389" s="299" t="str">
        <f>CONCATENATE("(",ROUND((B389/$H389)*100,1),")")</f>
        <v>(65.9)</v>
      </c>
      <c r="D389" s="302">
        <f>SUM(D387:D388)</f>
        <v>4.3512790826157675</v>
      </c>
      <c r="E389" s="299" t="str">
        <f>CONCATENATE("(",ROUND((D389/$H389)*100,1),")")</f>
        <v>(29)</v>
      </c>
      <c r="F389" s="302">
        <f>SUM(F387:F388)</f>
        <v>0.77457038757402241</v>
      </c>
      <c r="G389" s="299" t="str">
        <f>CONCATENATE("(",ROUND((F389/$H389)*100,1),")")</f>
        <v>(5.2)</v>
      </c>
      <c r="H389" s="302">
        <f>SUM(H387:H388)</f>
        <v>15.011999999999972</v>
      </c>
      <c r="I389" s="299" t="str">
        <f>CONCATENATE("(",ROUND((H389/$H389)*100,1),")")</f>
        <v>(100)</v>
      </c>
      <c r="K389" s="302">
        <f t="shared" si="291"/>
        <v>0.33362597885197687</v>
      </c>
      <c r="L389" s="302">
        <f t="shared" si="292"/>
        <v>0.24838300014786796</v>
      </c>
      <c r="M389" s="302">
        <f t="shared" si="293"/>
        <v>3.5991021000178702E-2</v>
      </c>
      <c r="N389" s="302">
        <f t="shared" si="294"/>
        <v>0.61800000000002353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5.5261253942856596</v>
      </c>
      <c r="C392" s="299" t="str">
        <f>CONCATENATE("(",ROUND((B392/$H394)*100,1),")")</f>
        <v>(35.4)</v>
      </c>
      <c r="D392" s="302">
        <f>'Ind T6'!R162</f>
        <v>0.85599839185001092</v>
      </c>
      <c r="E392" s="299" t="str">
        <f>CONCATENATE("(",ROUND((D392/$H394)*100,1),")")</f>
        <v>(5.5)</v>
      </c>
      <c r="F392" s="302">
        <f>'Ind T6'!S162</f>
        <v>0.30527637466526159</v>
      </c>
      <c r="G392" s="299" t="str">
        <f>CONCATENATE("(",ROUND((F392/$H394)*100,1),")")</f>
        <v>(2)</v>
      </c>
      <c r="H392" s="302">
        <f>SUM(B392,D392,F392)</f>
        <v>6.6874001608009319</v>
      </c>
      <c r="I392" s="299" t="str">
        <f>CONCATENATE("(",ROUND((H392/$H394)*100,1),")")</f>
        <v>(42.8)</v>
      </c>
      <c r="K392" s="302">
        <f>B397-B392</f>
        <v>-0.23296927804031231</v>
      </c>
      <c r="L392" s="302">
        <f>D397-D392</f>
        <v>8.6861652242034237E-2</v>
      </c>
      <c r="M392" s="302">
        <f>F397-F392</f>
        <v>2.8089120448012705E-3</v>
      </c>
      <c r="N392" s="302">
        <f>SUM(K392:M392)</f>
        <v>-0.1432987137534768</v>
      </c>
    </row>
    <row r="393" spans="1:14" x14ac:dyDescent="0.2">
      <c r="A393" s="282" t="s">
        <v>365</v>
      </c>
      <c r="B393" s="302">
        <f>'Ind T6'!Q161</f>
        <v>4.6936511143765003</v>
      </c>
      <c r="C393" s="299" t="str">
        <f>CONCATENATE("(",ROUND((B393/$H394)*100,1),")")</f>
        <v>(30)</v>
      </c>
      <c r="D393" s="302">
        <f>'Ind T6'!R161</f>
        <v>3.7436636909136243</v>
      </c>
      <c r="E393" s="299" t="str">
        <f>CONCATENATE("(",ROUND((D393/$H394)*100,1),")")</f>
        <v>(24)</v>
      </c>
      <c r="F393" s="302">
        <f>'Ind T6'!S161</f>
        <v>0.50528503390893953</v>
      </c>
      <c r="G393" s="299" t="str">
        <f>CONCATENATE("(",ROUND((F393/$H394)*100,1),")")</f>
        <v>(3.2)</v>
      </c>
      <c r="H393" s="302">
        <f t="shared" ref="H393" si="295">SUM(B393,D393,F393)</f>
        <v>8.9425998391990653</v>
      </c>
      <c r="I393" s="299" t="str">
        <f>CONCATENATE("(",ROUND((H393/$H394)*100,1),")")</f>
        <v>(57.2)</v>
      </c>
      <c r="K393" s="302">
        <f t="shared" ref="K393:K394" si="296">B398-B393</f>
        <v>-7.0977054276744056E-3</v>
      </c>
      <c r="L393" s="302">
        <f t="shared" ref="L393:L394" si="297">D398-D393</f>
        <v>-4.0100917282472892E-3</v>
      </c>
      <c r="M393" s="302">
        <f t="shared" ref="M393:M394" si="298">F398-F393</f>
        <v>3.4065109094179036E-3</v>
      </c>
      <c r="N393" s="302">
        <f t="shared" ref="N393:N394" si="299">SUM(K393:M393)</f>
        <v>-7.7012862465037912E-3</v>
      </c>
    </row>
    <row r="394" spans="1:14" x14ac:dyDescent="0.2">
      <c r="A394" s="282" t="s">
        <v>363</v>
      </c>
      <c r="B394" s="302">
        <f>SUM(B392:B393)</f>
        <v>10.219776508662161</v>
      </c>
      <c r="C394" s="299" t="str">
        <f>CONCATENATE("(",ROUND((B394/$H394)*100,1),")")</f>
        <v>(65.4)</v>
      </c>
      <c r="D394" s="302">
        <f>SUM(D392:D393)</f>
        <v>4.5996620827636354</v>
      </c>
      <c r="E394" s="299" t="str">
        <f>CONCATENATE("(",ROUND((D394/$H394)*100,1),")")</f>
        <v>(29.4)</v>
      </c>
      <c r="F394" s="302">
        <f>SUM(F392:F393)</f>
        <v>0.81056140857420111</v>
      </c>
      <c r="G394" s="299" t="str">
        <f>CONCATENATE("(",ROUND((F394/$H394)*100,1),")")</f>
        <v>(5.2)</v>
      </c>
      <c r="H394" s="302">
        <f>SUM(H392:H393)</f>
        <v>15.629999999999997</v>
      </c>
      <c r="I394" s="299" t="str">
        <f>CONCATENATE("(",ROUND((H394/$H394)*100,1),")")</f>
        <v>(100)</v>
      </c>
      <c r="K394" s="302">
        <f t="shared" si="296"/>
        <v>-0.24006698346798672</v>
      </c>
      <c r="L394" s="302">
        <f t="shared" si="297"/>
        <v>8.285156051378717E-2</v>
      </c>
      <c r="M394" s="302">
        <f t="shared" si="298"/>
        <v>6.2154229542191741E-3</v>
      </c>
      <c r="N394" s="302">
        <f t="shared" si="299"/>
        <v>-0.15099999999998037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5.2931561162453473</v>
      </c>
      <c r="C397" s="299" t="str">
        <f>CONCATENATE("(",ROUND((B397/$H399)*100,1),")")</f>
        <v>(34.2)</v>
      </c>
      <c r="D397" s="302">
        <f>'Ind T6'!W162</f>
        <v>0.94286004409204516</v>
      </c>
      <c r="E397" s="299" t="str">
        <f>CONCATENATE("(",ROUND((D397/$H399)*100,1),")")</f>
        <v>(6.1)</v>
      </c>
      <c r="F397" s="302">
        <f>'Ind T6'!X162</f>
        <v>0.30808528671006286</v>
      </c>
      <c r="G397" s="299" t="str">
        <f>CONCATENATE("(",ROUND((F397/$H399)*100,1),")")</f>
        <v>(2)</v>
      </c>
      <c r="H397" s="302">
        <f>SUM(B397,D397,F397)</f>
        <v>6.5441014470474554</v>
      </c>
      <c r="I397" s="299" t="str">
        <f>CONCATENATE("(",ROUND((H397/$H399)*100,1),")")</f>
        <v>(42.3)</v>
      </c>
      <c r="K397" s="302">
        <f>B397-B387</f>
        <v>-0.10257812675779476</v>
      </c>
      <c r="L397" s="302">
        <f>D397-D387</f>
        <v>0.16578366144952883</v>
      </c>
      <c r="M397" s="302">
        <f>F397-F387</f>
        <v>1.6300296141257331E-2</v>
      </c>
      <c r="N397" s="302">
        <f>SUM(K397:M397)</f>
        <v>7.9505830832991398E-2</v>
      </c>
    </row>
    <row r="398" spans="1:14" x14ac:dyDescent="0.2">
      <c r="A398" s="282" t="s">
        <v>365</v>
      </c>
      <c r="B398" s="302">
        <f>'Ind T6'!V161</f>
        <v>4.6865534089488259</v>
      </c>
      <c r="C398" s="299" t="str">
        <f>CONCATENATE("(",ROUND((B398/$H399)*100,1),")")</f>
        <v>(30.3)</v>
      </c>
      <c r="D398" s="302">
        <f>'Ind T6'!W161</f>
        <v>3.739653599185377</v>
      </c>
      <c r="E398" s="299" t="str">
        <f>CONCATENATE("(",ROUND((D398/$H399)*100,1),")")</f>
        <v>(24.2)</v>
      </c>
      <c r="F398" s="302">
        <f>'Ind T6'!X161</f>
        <v>0.50869154481835743</v>
      </c>
      <c r="G398" s="299" t="str">
        <f>CONCATENATE("(",ROUND((F398/$H399)*100,1),")")</f>
        <v>(3.3)</v>
      </c>
      <c r="H398" s="302">
        <f t="shared" ref="H398" si="300">SUM(B398,D398,F398)</f>
        <v>8.9348985529525606</v>
      </c>
      <c r="I398" s="299" t="str">
        <f>CONCATENATE("(",ROUND((H398/$H399)*100,1),")")</f>
        <v>(57.7)</v>
      </c>
      <c r="K398" s="302">
        <f t="shared" ref="K398:K399" si="301">B398-B388</f>
        <v>0.19613712214178491</v>
      </c>
      <c r="L398" s="302">
        <f t="shared" ref="L398:L399" si="302">D398-D388</f>
        <v>0.16545089921212552</v>
      </c>
      <c r="M398" s="302">
        <f t="shared" ref="M398:M399" si="303">F398-F388</f>
        <v>2.5906147813140545E-2</v>
      </c>
      <c r="N398" s="302">
        <f t="shared" ref="N398:N399" si="304">SUM(K398:M398)</f>
        <v>0.38749416916705098</v>
      </c>
    </row>
    <row r="399" spans="1:14" x14ac:dyDescent="0.2">
      <c r="A399" s="282" t="s">
        <v>363</v>
      </c>
      <c r="B399" s="302">
        <f>SUM(B397:B398)</f>
        <v>9.9797095251941741</v>
      </c>
      <c r="C399" s="299" t="str">
        <f>CONCATENATE("(",ROUND((B399/$H399)*100,1),")")</f>
        <v>(64.5)</v>
      </c>
      <c r="D399" s="302">
        <f>SUM(D397:D398)</f>
        <v>4.6825136432774226</v>
      </c>
      <c r="E399" s="299" t="str">
        <f>CONCATENATE("(",ROUND((D399/$H399)*100,1),")")</f>
        <v>(30.3)</v>
      </c>
      <c r="F399" s="302">
        <f>SUM(F397:F398)</f>
        <v>0.81677683152842029</v>
      </c>
      <c r="G399" s="299" t="str">
        <f>CONCATENATE("(",ROUND((F399/$H399)*100,1),")")</f>
        <v>(5.3)</v>
      </c>
      <c r="H399" s="302">
        <f>SUM(H397:H398)</f>
        <v>15.479000000000017</v>
      </c>
      <c r="I399" s="299" t="str">
        <f>CONCATENATE("(",ROUND((H399/$H399)*100,1),")")</f>
        <v>(100)</v>
      </c>
      <c r="K399" s="302">
        <f t="shared" si="301"/>
        <v>9.3558995383990151E-2</v>
      </c>
      <c r="L399" s="302">
        <f t="shared" si="302"/>
        <v>0.33123456066165513</v>
      </c>
      <c r="M399" s="302">
        <f t="shared" si="303"/>
        <v>4.2206443954397876E-2</v>
      </c>
      <c r="N399" s="302">
        <f t="shared" si="304"/>
        <v>0.46700000000004316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9.9556324268202321</v>
      </c>
      <c r="C408" s="299" t="str">
        <f>CONCATENATE("(",ROUND((B408/$H410)*100,1),")")</f>
        <v>(16.6)</v>
      </c>
      <c r="D408" s="302">
        <f>'Ind T6'!M171</f>
        <v>5.0134950579910988</v>
      </c>
      <c r="E408" s="299" t="str">
        <f>CONCATENATE("(",ROUND((D408/$H410)*100,1),")")</f>
        <v>(8.3)</v>
      </c>
      <c r="F408" s="302">
        <f>'Ind T6'!N171</f>
        <v>3.2315024922891635</v>
      </c>
      <c r="G408" s="299" t="str">
        <f>CONCATENATE("(",ROUND((F408/$H410)*100,1),")")</f>
        <v>(5.4)</v>
      </c>
      <c r="H408" s="302">
        <f>SUM(B408,D408,F408)</f>
        <v>18.200629977100494</v>
      </c>
      <c r="I408" s="299" t="str">
        <f>CONCATENATE("(",ROUND((H408/$H410)*100,1),")")</f>
        <v>(30.3)</v>
      </c>
      <c r="K408" s="302">
        <f>B413-B408</f>
        <v>-0.19882963470207216</v>
      </c>
      <c r="L408" s="302">
        <f>D413-D408</f>
        <v>3.1777879003329623E-2</v>
      </c>
      <c r="M408" s="302">
        <f>F413-F408</f>
        <v>3.9594295903874865E-2</v>
      </c>
      <c r="N408" s="302">
        <f>SUM(K408:M408)</f>
        <v>-0.12745745979486767</v>
      </c>
    </row>
    <row r="409" spans="1:14" x14ac:dyDescent="0.2">
      <c r="A409" s="282" t="s">
        <v>365</v>
      </c>
      <c r="B409" s="302">
        <f>'Ind T6'!L170</f>
        <v>15.581971755160813</v>
      </c>
      <c r="C409" s="299" t="str">
        <f>CONCATENATE("(",ROUND((B409/$H410)*100,1),")")</f>
        <v>(25.9)</v>
      </c>
      <c r="D409" s="302">
        <f>'Ind T6'!M170</f>
        <v>21.471255718019229</v>
      </c>
      <c r="E409" s="299" t="str">
        <f>CONCATENATE("(",ROUND((D409/$H410)*100,1),")")</f>
        <v>(35.7)</v>
      </c>
      <c r="F409" s="302">
        <f>'Ind T6'!N170</f>
        <v>4.8541425497194934</v>
      </c>
      <c r="G409" s="299" t="str">
        <f>CONCATENATE("(",ROUND((F409/$H410)*100,1),")")</f>
        <v>(8.1)</v>
      </c>
      <c r="H409" s="302">
        <f t="shared" ref="H409" si="305">SUM(B409,D409,F409)</f>
        <v>41.907370022899535</v>
      </c>
      <c r="I409" s="299" t="str">
        <f>CONCATENATE("(",ROUND((H409/$H410)*100,1),")")</f>
        <v>(69.7)</v>
      </c>
      <c r="K409" s="302">
        <f t="shared" ref="K409:K410" si="306">B414-B409</f>
        <v>0.23480731663265964</v>
      </c>
      <c r="L409" s="302">
        <f t="shared" ref="L409:L410" si="307">D414-D409</f>
        <v>-0.60920370910553245</v>
      </c>
      <c r="M409" s="302">
        <f t="shared" ref="M409:M410" si="308">F414-F409</f>
        <v>1.9853852267676331E-2</v>
      </c>
      <c r="N409" s="302">
        <f t="shared" ref="N409:N410" si="309">SUM(K409:M409)</f>
        <v>-0.35454254020519649</v>
      </c>
    </row>
    <row r="410" spans="1:14" x14ac:dyDescent="0.2">
      <c r="A410" s="282" t="s">
        <v>363</v>
      </c>
      <c r="B410" s="302">
        <f>SUM(B408:B409)</f>
        <v>25.537604181981045</v>
      </c>
      <c r="C410" s="299" t="str">
        <f>CONCATENATE("(",ROUND((B410/$H410)*100,1),")")</f>
        <v>(42.5)</v>
      </c>
      <c r="D410" s="302">
        <f>SUM(D408:D409)</f>
        <v>26.48475077601033</v>
      </c>
      <c r="E410" s="299" t="str">
        <f>CONCATENATE("(",ROUND((D410/$H410)*100,1),")")</f>
        <v>(44.1)</v>
      </c>
      <c r="F410" s="302">
        <f>SUM(F408:F409)</f>
        <v>8.0856450420086574</v>
      </c>
      <c r="G410" s="299" t="str">
        <f>CONCATENATE("(",ROUND((F410/$H410)*100,1),")")</f>
        <v>(13.5)</v>
      </c>
      <c r="H410" s="302">
        <f>SUM(H408:H409)</f>
        <v>60.108000000000033</v>
      </c>
      <c r="I410" s="299" t="str">
        <f>CONCATENATE("(",ROUND((H410/$H410)*100,1),")")</f>
        <v>(100)</v>
      </c>
      <c r="K410" s="302">
        <f t="shared" si="306"/>
        <v>3.5977681930589256E-2</v>
      </c>
      <c r="L410" s="302">
        <f t="shared" si="307"/>
        <v>-0.57742583010220372</v>
      </c>
      <c r="M410" s="302">
        <f t="shared" si="308"/>
        <v>5.9448148171551196E-2</v>
      </c>
      <c r="N410" s="302">
        <f t="shared" si="309"/>
        <v>-0.48200000000006327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9.7568027921181599</v>
      </c>
      <c r="C413" s="299" t="str">
        <f>CONCATENATE("(",ROUND((B413/$H415)*100,1),")")</f>
        <v>(16.4)</v>
      </c>
      <c r="D413" s="302">
        <f>'Ind T6'!R171</f>
        <v>5.0452729369944285</v>
      </c>
      <c r="E413" s="299" t="str">
        <f>CONCATENATE("(",ROUND((D413/$H415)*100,1),")")</f>
        <v>(8.5)</v>
      </c>
      <c r="F413" s="302">
        <f>'Ind T6'!S171</f>
        <v>3.2710967881930384</v>
      </c>
      <c r="G413" s="299" t="str">
        <f>CONCATENATE("(",ROUND((F413/$H415)*100,1),")")</f>
        <v>(5.5)</v>
      </c>
      <c r="H413" s="302">
        <f>SUM(B413,D413,F413)</f>
        <v>18.073172517305625</v>
      </c>
      <c r="I413" s="299" t="str">
        <f>CONCATENATE("(",ROUND((H413/$H415)*100,1),")")</f>
        <v>(30.3)</v>
      </c>
      <c r="K413" s="302">
        <f>B418-B413</f>
        <v>0.11651159090113516</v>
      </c>
      <c r="L413" s="302">
        <f>D418-D413</f>
        <v>0.30591371844505577</v>
      </c>
      <c r="M413" s="302">
        <f>F418-F413</f>
        <v>0.229112913873883</v>
      </c>
      <c r="N413" s="302">
        <f>SUM(K413:M413)</f>
        <v>0.65153822322007393</v>
      </c>
    </row>
    <row r="414" spans="1:14" x14ac:dyDescent="0.2">
      <c r="A414" s="282" t="s">
        <v>365</v>
      </c>
      <c r="B414" s="302">
        <f>'Ind T6'!Q170</f>
        <v>15.816779071793473</v>
      </c>
      <c r="C414" s="299" t="str">
        <f>CONCATENATE("(",ROUND((B414/$H415)*100,1),")")</f>
        <v>(26.5)</v>
      </c>
      <c r="D414" s="302">
        <f>'Ind T6'!R170</f>
        <v>20.862052008913697</v>
      </c>
      <c r="E414" s="299" t="str">
        <f>CONCATENATE("(",ROUND((D414/$H415)*100,1),")")</f>
        <v>(35)</v>
      </c>
      <c r="F414" s="302">
        <f>'Ind T6'!S170</f>
        <v>4.8739964019871698</v>
      </c>
      <c r="G414" s="299" t="str">
        <f>CONCATENATE("(",ROUND((F414/$H415)*100,1),")")</f>
        <v>(8.2)</v>
      </c>
      <c r="H414" s="302">
        <f t="shared" ref="H414" si="310">SUM(B414,D414,F414)</f>
        <v>41.55282748269434</v>
      </c>
      <c r="I414" s="299" t="str">
        <f>CONCATENATE("(",ROUND((H414/$H415)*100,1),")")</f>
        <v>(69.7)</v>
      </c>
      <c r="K414" s="302">
        <f t="shared" ref="K414:K415" si="311">B419-B414</f>
        <v>1.3654508743762648</v>
      </c>
      <c r="L414" s="302">
        <f t="shared" ref="L414:L415" si="312">D419-D414</f>
        <v>-0.14511723784282893</v>
      </c>
      <c r="M414" s="302">
        <f t="shared" ref="M414:M415" si="313">F419-F414</f>
        <v>0.19312814024650837</v>
      </c>
      <c r="N414" s="302">
        <f t="shared" ref="N414:N415" si="314">SUM(K414:M414)</f>
        <v>1.4134617767799442</v>
      </c>
    </row>
    <row r="415" spans="1:14" x14ac:dyDescent="0.2">
      <c r="A415" s="282" t="s">
        <v>363</v>
      </c>
      <c r="B415" s="302">
        <f>SUM(B413:B414)</f>
        <v>25.573581863911635</v>
      </c>
      <c r="C415" s="299" t="str">
        <f>CONCATENATE("(",ROUND((B415/$H415)*100,1),")")</f>
        <v>(42.9)</v>
      </c>
      <c r="D415" s="302">
        <f>SUM(D413:D414)</f>
        <v>25.907324945908126</v>
      </c>
      <c r="E415" s="299" t="str">
        <f>CONCATENATE("(",ROUND((D415/$H415)*100,1),")")</f>
        <v>(43.4)</v>
      </c>
      <c r="F415" s="302">
        <f>SUM(F413:F414)</f>
        <v>8.1450931901802086</v>
      </c>
      <c r="G415" s="299" t="str">
        <f>CONCATENATE("(",ROUND((F415/$H415)*100,1),")")</f>
        <v>(13.7)</v>
      </c>
      <c r="H415" s="302">
        <f>SUM(H413:H414)</f>
        <v>59.625999999999962</v>
      </c>
      <c r="I415" s="299" t="str">
        <f>CONCATENATE("(",ROUND((H415/$H415)*100,1),")")</f>
        <v>(100)</v>
      </c>
      <c r="K415" s="302">
        <f t="shared" si="311"/>
        <v>1.4819624652773982</v>
      </c>
      <c r="L415" s="302">
        <f t="shared" si="312"/>
        <v>0.16079648060222596</v>
      </c>
      <c r="M415" s="302">
        <f t="shared" si="313"/>
        <v>0.42224105412039137</v>
      </c>
      <c r="N415" s="302">
        <f t="shared" si="314"/>
        <v>2.0650000000000155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9.8733143830192951</v>
      </c>
      <c r="C418" s="299" t="str">
        <f>CONCATENATE("(",ROUND((B418/$H420)*100,1),")")</f>
        <v>(16)</v>
      </c>
      <c r="D418" s="302">
        <f>'Ind T6'!W171</f>
        <v>5.3511866554394842</v>
      </c>
      <c r="E418" s="299" t="str">
        <f>CONCATENATE("(",ROUND((D418/$H420)*100,1),")")</f>
        <v>(8.7)</v>
      </c>
      <c r="F418" s="302">
        <f>'Ind T6'!X171</f>
        <v>3.5002097020669214</v>
      </c>
      <c r="G418" s="299" t="str">
        <f>CONCATENATE("(",ROUND((F418/$H420)*100,1),")")</f>
        <v>(5.7)</v>
      </c>
      <c r="H418" s="302">
        <f>SUM(B418,D418,F418)</f>
        <v>18.724710740525701</v>
      </c>
      <c r="I418" s="299" t="str">
        <f>CONCATENATE("(",ROUND((H418/$H420)*100,1),")")</f>
        <v>(30.4)</v>
      </c>
      <c r="K418" s="302">
        <f>B418-B408</f>
        <v>-8.2318043800936991E-2</v>
      </c>
      <c r="L418" s="302">
        <f>D418-D408</f>
        <v>0.33769159744838539</v>
      </c>
      <c r="M418" s="302">
        <f>F418-F408</f>
        <v>0.26870720977775786</v>
      </c>
      <c r="N418" s="302">
        <f>SUM(K418:M418)</f>
        <v>0.52408076342520626</v>
      </c>
    </row>
    <row r="419" spans="1:14" x14ac:dyDescent="0.2">
      <c r="A419" s="282" t="s">
        <v>365</v>
      </c>
      <c r="B419" s="302">
        <f>'Ind T6'!V170</f>
        <v>17.182229946169738</v>
      </c>
      <c r="C419" s="299" t="str">
        <f>CONCATENATE("(",ROUND((B419/$H420)*100,1),")")</f>
        <v>(27.9)</v>
      </c>
      <c r="D419" s="302">
        <f>'Ind T6'!W170</f>
        <v>20.716934771070868</v>
      </c>
      <c r="E419" s="299" t="str">
        <f>CONCATENATE("(",ROUND((D419/$H420)*100,1),")")</f>
        <v>(33.6)</v>
      </c>
      <c r="F419" s="302">
        <f>'Ind T6'!X170</f>
        <v>5.0671245422336781</v>
      </c>
      <c r="G419" s="299" t="str">
        <f>CONCATENATE("(",ROUND((F419/$H420)*100,1),")")</f>
        <v>(8.2)</v>
      </c>
      <c r="H419" s="302">
        <f t="shared" ref="H419" si="315">SUM(B419,D419,F419)</f>
        <v>42.966289259474287</v>
      </c>
      <c r="I419" s="299" t="str">
        <f>CONCATENATE("(",ROUND((H419/$H420)*100,1),")")</f>
        <v>(69.6)</v>
      </c>
      <c r="K419" s="302">
        <f t="shared" ref="K419:K420" si="316">B419-B409</f>
        <v>1.6002581910089244</v>
      </c>
      <c r="L419" s="302">
        <f t="shared" ref="L419:L420" si="317">D419-D409</f>
        <v>-0.75432094694836138</v>
      </c>
      <c r="M419" s="302">
        <f t="shared" ref="M419:M420" si="318">F419-F409</f>
        <v>0.2129819925141847</v>
      </c>
      <c r="N419" s="302">
        <f t="shared" ref="N419:N420" si="319">SUM(K419:M419)</f>
        <v>1.0589192365747477</v>
      </c>
    </row>
    <row r="420" spans="1:14" x14ac:dyDescent="0.2">
      <c r="A420" s="282" t="s">
        <v>363</v>
      </c>
      <c r="B420" s="302">
        <f>SUM(B418:B419)</f>
        <v>27.055544329189033</v>
      </c>
      <c r="C420" s="299" t="str">
        <f>CONCATENATE("(",ROUND((B420/$H420)*100,1),")")</f>
        <v>(43.9)</v>
      </c>
      <c r="D420" s="302">
        <f>SUM(D418:D419)</f>
        <v>26.068121426510352</v>
      </c>
      <c r="E420" s="299" t="str">
        <f>CONCATENATE("(",ROUND((D420/$H420)*100,1),")")</f>
        <v>(42.3)</v>
      </c>
      <c r="F420" s="302">
        <f>SUM(F418:F419)</f>
        <v>8.5673342443006</v>
      </c>
      <c r="G420" s="299" t="str">
        <f>CONCATENATE("(",ROUND((F420/$H420)*100,1),")")</f>
        <v>(13.9)</v>
      </c>
      <c r="H420" s="302">
        <f>SUM(H418:H419)</f>
        <v>61.690999999999988</v>
      </c>
      <c r="I420" s="299" t="str">
        <f>CONCATENATE("(",ROUND((H420/$H420)*100,1),")")</f>
        <v>(100)</v>
      </c>
      <c r="K420" s="302">
        <f t="shared" si="316"/>
        <v>1.5179401472079874</v>
      </c>
      <c r="L420" s="302">
        <f t="shared" si="317"/>
        <v>-0.41662934949997776</v>
      </c>
      <c r="M420" s="302">
        <f t="shared" si="318"/>
        <v>0.48168920229194256</v>
      </c>
      <c r="N420" s="302">
        <f t="shared" si="319"/>
        <v>1.5829999999999522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6.4422569852568783</v>
      </c>
      <c r="C429" s="299" t="str">
        <f>CONCATENATE("(",ROUND((B429/$H431)*100,1),")")</f>
        <v>(13.3)</v>
      </c>
      <c r="D429" s="302">
        <f>'Ind T6'!M180</f>
        <v>2.7580580231894873</v>
      </c>
      <c r="E429" s="299" t="str">
        <f>CONCATENATE("(",ROUND((D429/$H431)*100,1),")")</f>
        <v>(5.7)</v>
      </c>
      <c r="F429" s="302">
        <f>'Ind T6'!N180</f>
        <v>0.8723612595787068</v>
      </c>
      <c r="G429" s="299" t="str">
        <f>CONCATENATE("(",ROUND((F429/$H431)*100,1),")")</f>
        <v>(1.8)</v>
      </c>
      <c r="H429" s="302">
        <f>SUM(B429,D429,F429)</f>
        <v>10.072676268025072</v>
      </c>
      <c r="I429" s="299" t="str">
        <f>CONCATENATE("(",ROUND((H429/$H431)*100,1),")")</f>
        <v>(20.8)</v>
      </c>
      <c r="K429" s="302">
        <f>B434-B429</f>
        <v>0.24475140151843711</v>
      </c>
      <c r="L429" s="302">
        <f>D434-D429</f>
        <v>0.1405041981734918</v>
      </c>
      <c r="M429" s="302">
        <f>F434-F429</f>
        <v>-1.3385343755905055E-3</v>
      </c>
      <c r="N429" s="302">
        <f>SUM(K429:M429)</f>
        <v>0.3839170653163384</v>
      </c>
    </row>
    <row r="430" spans="1:14" x14ac:dyDescent="0.2">
      <c r="A430" s="282" t="s">
        <v>365</v>
      </c>
      <c r="B430" s="302">
        <f>'Ind T6'!L179</f>
        <v>18.044537054847495</v>
      </c>
      <c r="C430" s="299" t="str">
        <f>CONCATENATE("(",ROUND((B430/$H431)*100,1),")")</f>
        <v>(37.2)</v>
      </c>
      <c r="D430" s="302">
        <f>'Ind T6'!M179</f>
        <v>16.850578299863241</v>
      </c>
      <c r="E430" s="299" t="str">
        <f>CONCATENATE("(",ROUND((D430/$H431)*100,1),")")</f>
        <v>(34.8)</v>
      </c>
      <c r="F430" s="302">
        <f>'Ind T6'!N179</f>
        <v>3.4842083772642636</v>
      </c>
      <c r="G430" s="299" t="str">
        <f>CONCATENATE("(",ROUND((F430/$H431)*100,1),")")</f>
        <v>(7.2)</v>
      </c>
      <c r="H430" s="302">
        <f t="shared" ref="H430" si="320">SUM(B430,D430,F430)</f>
        <v>38.379323731975006</v>
      </c>
      <c r="I430" s="299" t="str">
        <f>CONCATENATE("(",ROUND((H430/$H431)*100,1),")")</f>
        <v>(79.2)</v>
      </c>
      <c r="K430" s="302">
        <f t="shared" ref="K430:K431" si="321">B435-B430</f>
        <v>1.1165503838977244</v>
      </c>
      <c r="L430" s="302">
        <f t="shared" ref="L430:L431" si="322">D435-D430</f>
        <v>3.8371397093328596E-4</v>
      </c>
      <c r="M430" s="302">
        <f t="shared" ref="M430:M431" si="323">F435-F430</f>
        <v>0.30614883681496874</v>
      </c>
      <c r="N430" s="302">
        <f t="shared" ref="N430:N431" si="324">SUM(K430:M430)</f>
        <v>1.4230829346836265</v>
      </c>
    </row>
    <row r="431" spans="1:14" x14ac:dyDescent="0.2">
      <c r="A431" s="282" t="s">
        <v>363</v>
      </c>
      <c r="B431" s="302">
        <f>SUM(B429:B430)</f>
        <v>24.486794040104375</v>
      </c>
      <c r="C431" s="299" t="str">
        <f>CONCATENATE("(",ROUND((B431/$H431)*100,1),")")</f>
        <v>(50.5)</v>
      </c>
      <c r="D431" s="302">
        <f>SUM(D429:D430)</f>
        <v>19.608636323052728</v>
      </c>
      <c r="E431" s="299" t="str">
        <f>CONCATENATE("(",ROUND((D431/$H431)*100,1),")")</f>
        <v>(40.5)</v>
      </c>
      <c r="F431" s="302">
        <f>SUM(F429:F430)</f>
        <v>4.3565696368429707</v>
      </c>
      <c r="G431" s="299" t="str">
        <f>CONCATENATE("(",ROUND((F431/$H431)*100,1),")")</f>
        <v>(9)</v>
      </c>
      <c r="H431" s="302">
        <f>SUM(H429:H430)</f>
        <v>48.452000000000076</v>
      </c>
      <c r="I431" s="299" t="str">
        <f>CONCATENATE("(",ROUND((H431/$H431)*100,1),")")</f>
        <v>(100)</v>
      </c>
      <c r="K431" s="302">
        <f t="shared" si="321"/>
        <v>1.3613017854161598</v>
      </c>
      <c r="L431" s="302">
        <f t="shared" si="322"/>
        <v>0.14088791214442509</v>
      </c>
      <c r="M431" s="302">
        <f t="shared" si="323"/>
        <v>0.30481030243937823</v>
      </c>
      <c r="N431" s="302">
        <f t="shared" si="324"/>
        <v>1.8069999999999631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6.6870083867753154</v>
      </c>
      <c r="C434" s="299" t="str">
        <f>CONCATENATE("(",ROUND((B434/$H436)*100,1),")")</f>
        <v>(13.3)</v>
      </c>
      <c r="D434" s="302">
        <f>'Ind T6'!R180</f>
        <v>2.8985622213629791</v>
      </c>
      <c r="E434" s="299" t="str">
        <f>CONCATENATE("(",ROUND((D434/$H436)*100,1),")")</f>
        <v>(5.8)</v>
      </c>
      <c r="F434" s="302">
        <f>'Ind T6'!S180</f>
        <v>0.8710227252031163</v>
      </c>
      <c r="G434" s="299" t="str">
        <f>CONCATENATE("(",ROUND((F434/$H436)*100,1),")")</f>
        <v>(1.7)</v>
      </c>
      <c r="H434" s="302">
        <f>SUM(B434,D434,F434)</f>
        <v>10.456593333341411</v>
      </c>
      <c r="I434" s="299" t="str">
        <f>CONCATENATE("(",ROUND((H434/$H436)*100,1),")")</f>
        <v>(20.8)</v>
      </c>
      <c r="K434" s="302">
        <f>B439-B434</f>
        <v>0.11837644302565309</v>
      </c>
      <c r="L434" s="302">
        <f>D439-D434</f>
        <v>0.11965643943030235</v>
      </c>
      <c r="M434" s="302">
        <f>F439-F434</f>
        <v>-6.078665683715212E-2</v>
      </c>
      <c r="N434" s="302">
        <f>SUM(K434:M434)</f>
        <v>0.17724622561880332</v>
      </c>
    </row>
    <row r="435" spans="1:14" x14ac:dyDescent="0.2">
      <c r="A435" s="282" t="s">
        <v>365</v>
      </c>
      <c r="B435" s="302">
        <f>'Ind T6'!Q179</f>
        <v>19.16108743874522</v>
      </c>
      <c r="C435" s="299" t="str">
        <f>CONCATENATE("(",ROUND((B435/$H436)*100,1),")")</f>
        <v>(38.1)</v>
      </c>
      <c r="D435" s="302">
        <f>'Ind T6'!R179</f>
        <v>16.850962013834174</v>
      </c>
      <c r="E435" s="299" t="str">
        <f>CONCATENATE("(",ROUND((D435/$H436)*100,1),")")</f>
        <v>(33.5)</v>
      </c>
      <c r="F435" s="302">
        <f>'Ind T6'!S179</f>
        <v>3.7903572140792323</v>
      </c>
      <c r="G435" s="299" t="str">
        <f>CONCATENATE("(",ROUND((F435/$H436)*100,1),")")</f>
        <v>(7.5)</v>
      </c>
      <c r="H435" s="302">
        <f t="shared" ref="H435" si="325">SUM(B435,D435,F435)</f>
        <v>39.802406666658619</v>
      </c>
      <c r="I435" s="299" t="str">
        <f>CONCATENATE("(",ROUND((H435/$H436)*100,1),")")</f>
        <v>(79.2)</v>
      </c>
      <c r="K435" s="302">
        <f t="shared" ref="K435:K436" si="326">B440-B435</f>
        <v>1.2043078754246785</v>
      </c>
      <c r="L435" s="302">
        <f t="shared" ref="L435:L436" si="327">D440-D435</f>
        <v>-1.0302990234460019</v>
      </c>
      <c r="M435" s="302">
        <f t="shared" ref="M435:M436" si="328">F440-F435</f>
        <v>0.339744922402478</v>
      </c>
      <c r="N435" s="302">
        <f t="shared" ref="N435:N436" si="329">SUM(K435:M435)</f>
        <v>0.51375377438115466</v>
      </c>
    </row>
    <row r="436" spans="1:14" x14ac:dyDescent="0.2">
      <c r="A436" s="282" t="s">
        <v>363</v>
      </c>
      <c r="B436" s="302">
        <f>SUM(B434:B435)</f>
        <v>25.848095825520534</v>
      </c>
      <c r="C436" s="299" t="str">
        <f>CONCATENATE("(",ROUND((B436/$H436)*100,1),")")</f>
        <v>(51.4)</v>
      </c>
      <c r="D436" s="302">
        <f>SUM(D434:D435)</f>
        <v>19.749524235197153</v>
      </c>
      <c r="E436" s="299" t="str">
        <f>CONCATENATE("(",ROUND((D436/$H436)*100,1),")")</f>
        <v>(39.3)</v>
      </c>
      <c r="F436" s="302">
        <f>SUM(F434:F435)</f>
        <v>4.6613799392823489</v>
      </c>
      <c r="G436" s="299" t="str">
        <f>CONCATENATE("(",ROUND((F436/$H436)*100,1),")")</f>
        <v>(9.3)</v>
      </c>
      <c r="H436" s="302">
        <f>SUM(H434:H435)</f>
        <v>50.259000000000029</v>
      </c>
      <c r="I436" s="299" t="str">
        <f>CONCATENATE("(",ROUND((H436/$H436)*100,1),")")</f>
        <v>(100)</v>
      </c>
      <c r="K436" s="302">
        <f t="shared" si="326"/>
        <v>1.3226843184503316</v>
      </c>
      <c r="L436" s="302">
        <f t="shared" si="327"/>
        <v>-0.91064258401570086</v>
      </c>
      <c r="M436" s="302">
        <f t="shared" si="328"/>
        <v>0.27895826556532555</v>
      </c>
      <c r="N436" s="302">
        <f t="shared" si="329"/>
        <v>0.69099999999995632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6.8053848298009685</v>
      </c>
      <c r="C439" s="299" t="str">
        <f>CONCATENATE("(",ROUND((B439/$H441)*100,1),")")</f>
        <v>(13.4)</v>
      </c>
      <c r="D439" s="302">
        <f>'Ind T6'!W180</f>
        <v>3.0182186607932815</v>
      </c>
      <c r="E439" s="299" t="str">
        <f>CONCATENATE("(",ROUND((D439/$H441)*100,1),")")</f>
        <v>(5.9)</v>
      </c>
      <c r="F439" s="302">
        <f>'Ind T6'!X180</f>
        <v>0.81023606836596418</v>
      </c>
      <c r="G439" s="299" t="str">
        <f>CONCATENATE("(",ROUND((F439/$H441)*100,1),")")</f>
        <v>(1.6)</v>
      </c>
      <c r="H439" s="302">
        <f>SUM(B439,D439,F439)</f>
        <v>10.633839558960215</v>
      </c>
      <c r="I439" s="299" t="str">
        <f>CONCATENATE("(",ROUND((H439/$H441)*100,1),")")</f>
        <v>(20.9)</v>
      </c>
      <c r="K439" s="302">
        <f>B439-B429</f>
        <v>0.36312784454409019</v>
      </c>
      <c r="L439" s="302">
        <f>D439-D429</f>
        <v>0.26016063760379415</v>
      </c>
      <c r="M439" s="302">
        <f>F439-F429</f>
        <v>-6.2125191212742625E-2</v>
      </c>
      <c r="N439" s="302">
        <f>SUM(K439:M439)</f>
        <v>0.56116329093514172</v>
      </c>
    </row>
    <row r="440" spans="1:14" x14ac:dyDescent="0.2">
      <c r="A440" s="282" t="s">
        <v>365</v>
      </c>
      <c r="B440" s="302">
        <f>'Ind T6'!V179</f>
        <v>20.365395314169898</v>
      </c>
      <c r="C440" s="299" t="str">
        <f>CONCATENATE("(",ROUND((B440/$H441)*100,1),")")</f>
        <v>(40)</v>
      </c>
      <c r="D440" s="302">
        <f>'Ind T6'!W179</f>
        <v>15.820662990388172</v>
      </c>
      <c r="E440" s="299" t="str">
        <f>CONCATENATE("(",ROUND((D440/$H441)*100,1),")")</f>
        <v>(31.1)</v>
      </c>
      <c r="F440" s="302">
        <f>'Ind T6'!X179</f>
        <v>4.1301021364817103</v>
      </c>
      <c r="G440" s="299" t="str">
        <f>CONCATENATE("(",ROUND((F440/$H441)*100,1),")")</f>
        <v>(8.1)</v>
      </c>
      <c r="H440" s="302">
        <f t="shared" ref="H440" si="330">SUM(B440,D440,F440)</f>
        <v>40.316160441039784</v>
      </c>
      <c r="I440" s="299" t="str">
        <f>CONCATENATE("(",ROUND((H440/$H441)*100,1),")")</f>
        <v>(79.1)</v>
      </c>
      <c r="K440" s="302">
        <f t="shared" ref="K440:K441" si="331">B440-B430</f>
        <v>2.320858259322403</v>
      </c>
      <c r="L440" s="302">
        <f t="shared" ref="L440:L441" si="332">D440-D430</f>
        <v>-1.0299153094750686</v>
      </c>
      <c r="M440" s="302">
        <f t="shared" ref="M440:M441" si="333">F440-F430</f>
        <v>0.64589375921744674</v>
      </c>
      <c r="N440" s="302">
        <f t="shared" ref="N440:N441" si="334">SUM(K440:M440)</f>
        <v>1.9368367090647811</v>
      </c>
    </row>
    <row r="441" spans="1:14" x14ac:dyDescent="0.2">
      <c r="A441" s="282" t="s">
        <v>363</v>
      </c>
      <c r="B441" s="302">
        <f>SUM(B439:B440)</f>
        <v>27.170780143970866</v>
      </c>
      <c r="C441" s="299" t="str">
        <f>CONCATENATE("(",ROUND((B441/$H441)*100,1),")")</f>
        <v>(53.3)</v>
      </c>
      <c r="D441" s="302">
        <f>SUM(D439:D440)</f>
        <v>18.838881651181453</v>
      </c>
      <c r="E441" s="299" t="str">
        <f>CONCATENATE("(",ROUND((D441/$H441)*100,1),")")</f>
        <v>(37)</v>
      </c>
      <c r="F441" s="302">
        <f>SUM(F439:F440)</f>
        <v>4.9403382048476745</v>
      </c>
      <c r="G441" s="299" t="str">
        <f>CONCATENATE("(",ROUND((F441/$H441)*100,1),")")</f>
        <v>(9.7)</v>
      </c>
      <c r="H441" s="302">
        <f>SUM(H439:H440)</f>
        <v>50.95</v>
      </c>
      <c r="I441" s="299" t="str">
        <f>CONCATENATE("(",ROUND((H441/$H441)*100,1),")")</f>
        <v>(100)</v>
      </c>
      <c r="K441" s="302">
        <f t="shared" si="331"/>
        <v>2.6839861038664914</v>
      </c>
      <c r="L441" s="302">
        <f t="shared" si="332"/>
        <v>-0.76975467187127578</v>
      </c>
      <c r="M441" s="302">
        <f t="shared" si="333"/>
        <v>0.58376856800470378</v>
      </c>
      <c r="N441" s="302">
        <f t="shared" si="334"/>
        <v>2.4979999999999194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1.7788268916941896</v>
      </c>
      <c r="C450" s="299" t="str">
        <f>CONCATENATE("(",ROUND((B450/$H452)*100,1),")")</f>
        <v>(18.3)</v>
      </c>
      <c r="D450" s="302">
        <f>'Ind T6'!M189</f>
        <v>1.4250893988703293</v>
      </c>
      <c r="E450" s="299" t="str">
        <f>CONCATENATE("(",ROUND((D450/$H452)*100,1),")")</f>
        <v>(14.7)</v>
      </c>
      <c r="F450" s="302">
        <f>'Ind T6'!N189</f>
        <v>1.3207675424188354</v>
      </c>
      <c r="G450" s="299" t="str">
        <f>CONCATENATE("(",ROUND((F450/$H452)*100,1),")")</f>
        <v>(13.6)</v>
      </c>
      <c r="H450" s="302">
        <f>SUM(B450,D450,F450)</f>
        <v>4.5246838329833539</v>
      </c>
      <c r="I450" s="299" t="str">
        <f>CONCATENATE("(",ROUND((H450/$H452)*100,1),")")</f>
        <v>(46.6)</v>
      </c>
      <c r="K450" s="302">
        <f>B455-B450</f>
        <v>0.11066164943734291</v>
      </c>
      <c r="L450" s="302">
        <f>D455-D450</f>
        <v>0.12745169279534596</v>
      </c>
      <c r="M450" s="302">
        <f>F455-F450</f>
        <v>6.4376001285375795E-2</v>
      </c>
      <c r="N450" s="302">
        <f>SUM(K450:M450)</f>
        <v>0.30248934351806467</v>
      </c>
    </row>
    <row r="451" spans="1:14" x14ac:dyDescent="0.2">
      <c r="A451" s="282" t="s">
        <v>365</v>
      </c>
      <c r="B451" s="302">
        <f>'Ind T6'!L188</f>
        <v>1.3174829390799019</v>
      </c>
      <c r="C451" s="299" t="str">
        <f>CONCATENATE("(",ROUND((B451/$H452)*100,1),")")</f>
        <v>(13.6)</v>
      </c>
      <c r="D451" s="302">
        <f>'Ind T6'!M188</f>
        <v>2.2183924964630397</v>
      </c>
      <c r="E451" s="299" t="str">
        <f>CONCATENATE("(",ROUND((D451/$H452)*100,1),")")</f>
        <v>(22.8)</v>
      </c>
      <c r="F451" s="302">
        <f>'Ind T6'!N188</f>
        <v>1.6534407314737143</v>
      </c>
      <c r="G451" s="299" t="str">
        <f>CONCATENATE("(",ROUND((F451/$H452)*100,1),")")</f>
        <v>(17)</v>
      </c>
      <c r="H451" s="302">
        <f t="shared" ref="H451" si="335">SUM(B451,D451,F451)</f>
        <v>5.1893161670166563</v>
      </c>
      <c r="I451" s="299" t="str">
        <f>CONCATENATE("(",ROUND((H451/$H452)*100,1),")")</f>
        <v>(53.4)</v>
      </c>
      <c r="K451" s="302">
        <f t="shared" ref="K451:K452" si="336">B456-B451</f>
        <v>1.8642492152549872E-2</v>
      </c>
      <c r="L451" s="302">
        <f t="shared" ref="L451:L452" si="337">D456-D451</f>
        <v>0.12843642175462744</v>
      </c>
      <c r="M451" s="302">
        <f t="shared" ref="M451:M452" si="338">F456-F451</f>
        <v>-2.0568257425258807E-2</v>
      </c>
      <c r="N451" s="302">
        <f t="shared" ref="N451:N452" si="339">SUM(K451:M451)</f>
        <v>0.1265106564819185</v>
      </c>
    </row>
    <row r="452" spans="1:14" x14ac:dyDescent="0.2">
      <c r="A452" s="282" t="s">
        <v>363</v>
      </c>
      <c r="B452" s="302">
        <f>SUM(B450:B451)</f>
        <v>3.0963098307740915</v>
      </c>
      <c r="C452" s="299" t="str">
        <f>CONCATENATE("(",ROUND((B452/$H452)*100,1),")")</f>
        <v>(31.9)</v>
      </c>
      <c r="D452" s="302">
        <f>SUM(D450:D451)</f>
        <v>3.6434818953333687</v>
      </c>
      <c r="E452" s="299" t="str">
        <f>CONCATENATE("(",ROUND((D452/$H452)*100,1),")")</f>
        <v>(37.5)</v>
      </c>
      <c r="F452" s="302">
        <f>SUM(F450:F451)</f>
        <v>2.9742082738925495</v>
      </c>
      <c r="G452" s="299" t="str">
        <f>CONCATENATE("(",ROUND((F452/$H452)*100,1),")")</f>
        <v>(30.6)</v>
      </c>
      <c r="H452" s="302">
        <f>SUM(H450:H451)</f>
        <v>9.7140000000000093</v>
      </c>
      <c r="I452" s="299" t="str">
        <f>CONCATENATE("(",ROUND((H452/$H452)*100,1),")")</f>
        <v>(100)</v>
      </c>
      <c r="K452" s="302">
        <f t="shared" si="336"/>
        <v>0.12930414158989256</v>
      </c>
      <c r="L452" s="302">
        <f t="shared" si="337"/>
        <v>0.25588811454997362</v>
      </c>
      <c r="M452" s="302">
        <f t="shared" si="338"/>
        <v>4.380774386011721E-2</v>
      </c>
      <c r="N452" s="302">
        <f t="shared" si="339"/>
        <v>0.42899999999998339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1.8894885411315325</v>
      </c>
      <c r="C455" s="299" t="str">
        <f>CONCATENATE("(",ROUND((B455/$H457)*100,1),")")</f>
        <v>(18.6)</v>
      </c>
      <c r="D455" s="302">
        <f>'Ind T6'!R189</f>
        <v>1.5525410916656752</v>
      </c>
      <c r="E455" s="299" t="str">
        <f>CONCATENATE("(",ROUND((D455/$H457)*100,1),")")</f>
        <v>(15.3)</v>
      </c>
      <c r="F455" s="302">
        <f>'Ind T6'!S189</f>
        <v>1.3851435437042112</v>
      </c>
      <c r="G455" s="299" t="str">
        <f>CONCATENATE("(",ROUND((F455/$H457)*100,1),")")</f>
        <v>(13.7)</v>
      </c>
      <c r="H455" s="302">
        <f>SUM(B455,D455,F455)</f>
        <v>4.827173176501419</v>
      </c>
      <c r="I455" s="299" t="str">
        <f>CONCATENATE("(",ROUND((H455/$H457)*100,1),")")</f>
        <v>(47.6)</v>
      </c>
      <c r="K455" s="302">
        <f>B460-B455</f>
        <v>0.14061398177837026</v>
      </c>
      <c r="L455" s="302">
        <f>D460-D455</f>
        <v>0.17435011412443568</v>
      </c>
      <c r="M455" s="302">
        <f>F460-F455</f>
        <v>0.16682593402566748</v>
      </c>
      <c r="N455" s="302">
        <f>SUM(K455:M455)</f>
        <v>0.48179002992847342</v>
      </c>
    </row>
    <row r="456" spans="1:14" x14ac:dyDescent="0.2">
      <c r="A456" s="282" t="s">
        <v>365</v>
      </c>
      <c r="B456" s="302">
        <f>'Ind T6'!Q188</f>
        <v>1.3361254312324518</v>
      </c>
      <c r="C456" s="299" t="str">
        <f>CONCATENATE("(",ROUND((B456/$H457)*100,1),")")</f>
        <v>(13.2)</v>
      </c>
      <c r="D456" s="302">
        <f>'Ind T6'!R188</f>
        <v>2.3468289182176671</v>
      </c>
      <c r="E456" s="299" t="str">
        <f>CONCATENATE("(",ROUND((D456/$H457)*100,1),")")</f>
        <v>(23.1)</v>
      </c>
      <c r="F456" s="302">
        <f>'Ind T6'!S188</f>
        <v>1.6328724740484555</v>
      </c>
      <c r="G456" s="299" t="str">
        <f>CONCATENATE("(",ROUND((F456/$H457)*100,1),")")</f>
        <v>(16.1)</v>
      </c>
      <c r="H456" s="302">
        <f t="shared" ref="H456" si="340">SUM(B456,D456,F456)</f>
        <v>5.3158268234985746</v>
      </c>
      <c r="I456" s="299" t="str">
        <f>CONCATENATE("(",ROUND((H456/$H457)*100,1),")")</f>
        <v>(52.4)</v>
      </c>
      <c r="K456" s="302">
        <f t="shared" ref="K456:K457" si="341">B461-B456</f>
        <v>1.4591025184427231E-3</v>
      </c>
      <c r="L456" s="302">
        <f t="shared" ref="L456:L457" si="342">D461-D456</f>
        <v>0.13832954454431823</v>
      </c>
      <c r="M456" s="302">
        <f t="shared" ref="M456:M457" si="343">F461-F456</f>
        <v>0.12242132300876118</v>
      </c>
      <c r="N456" s="302">
        <f t="shared" ref="N456:N457" si="344">SUM(K456:M456)</f>
        <v>0.26220997007152214</v>
      </c>
    </row>
    <row r="457" spans="1:14" x14ac:dyDescent="0.2">
      <c r="A457" s="282" t="s">
        <v>363</v>
      </c>
      <c r="B457" s="302">
        <f>SUM(B455:B456)</f>
        <v>3.2256139723639841</v>
      </c>
      <c r="C457" s="299" t="str">
        <f>CONCATENATE("(",ROUND((B457/$H457)*100,1),")")</f>
        <v>(31.8)</v>
      </c>
      <c r="D457" s="302">
        <f>SUM(D455:D456)</f>
        <v>3.8993700098833424</v>
      </c>
      <c r="E457" s="299" t="str">
        <f>CONCATENATE("(",ROUND((D457/$H457)*100,1),")")</f>
        <v>(38.4)</v>
      </c>
      <c r="F457" s="302">
        <f>SUM(F455:F456)</f>
        <v>3.0180160177526667</v>
      </c>
      <c r="G457" s="299" t="str">
        <f>CONCATENATE("(",ROUND((F457/$H457)*100,1),")")</f>
        <v>(29.8)</v>
      </c>
      <c r="H457" s="302">
        <f>SUM(H455:H456)</f>
        <v>10.142999999999994</v>
      </c>
      <c r="I457" s="299" t="str">
        <f>CONCATENATE("(",ROUND((H457/$H457)*100,1),")")</f>
        <v>(100)</v>
      </c>
      <c r="K457" s="302">
        <f t="shared" si="341"/>
        <v>0.14207308429681298</v>
      </c>
      <c r="L457" s="302">
        <f t="shared" si="342"/>
        <v>0.31267965866875347</v>
      </c>
      <c r="M457" s="302">
        <f t="shared" si="343"/>
        <v>0.28924725703442844</v>
      </c>
      <c r="N457" s="302">
        <f t="shared" si="344"/>
        <v>0.74399999999999489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2.0301025229099028</v>
      </c>
      <c r="C460" s="299" t="str">
        <f>CONCATENATE("(",ROUND((B460/$H462)*100,1),")")</f>
        <v>(18.6)</v>
      </c>
      <c r="D460" s="302">
        <f>'Ind T6'!W189</f>
        <v>1.7268912057901109</v>
      </c>
      <c r="E460" s="299" t="str">
        <f>CONCATENATE("(",ROUND((D460/$H462)*100,1),")")</f>
        <v>(15.9)</v>
      </c>
      <c r="F460" s="302">
        <f>'Ind T6'!X189</f>
        <v>1.5519694777298787</v>
      </c>
      <c r="G460" s="299" t="str">
        <f>CONCATENATE("(",ROUND((F460/$H462)*100,1),")")</f>
        <v>(14.3)</v>
      </c>
      <c r="H460" s="302">
        <f>SUM(B460,D460,F460)</f>
        <v>5.3089632064298922</v>
      </c>
      <c r="I460" s="299" t="str">
        <f>CONCATENATE("(",ROUND((H460/$H462)*100,1),")")</f>
        <v>(48.8)</v>
      </c>
      <c r="K460" s="302">
        <f>B460-B450</f>
        <v>0.25127563121571317</v>
      </c>
      <c r="L460" s="302">
        <f>D460-D450</f>
        <v>0.30180180691978165</v>
      </c>
      <c r="M460" s="302">
        <f>F460-F450</f>
        <v>0.23120193531104327</v>
      </c>
      <c r="N460" s="302">
        <f>SUM(K460:M460)</f>
        <v>0.78427937344653809</v>
      </c>
    </row>
    <row r="461" spans="1:14" x14ac:dyDescent="0.2">
      <c r="A461" s="282" t="s">
        <v>365</v>
      </c>
      <c r="B461" s="302">
        <f>'Ind T6'!V188</f>
        <v>1.3375845337508945</v>
      </c>
      <c r="C461" s="299" t="str">
        <f>CONCATENATE("(",ROUND((B461/$H462)*100,1),")")</f>
        <v>(12.3)</v>
      </c>
      <c r="D461" s="302">
        <f>'Ind T6'!W188</f>
        <v>2.4851584627619854</v>
      </c>
      <c r="E461" s="299" t="str">
        <f>CONCATENATE("(",ROUND((D461/$H462)*100,1),")")</f>
        <v>(22.8)</v>
      </c>
      <c r="F461" s="302">
        <f>'Ind T6'!X188</f>
        <v>1.7552937970572167</v>
      </c>
      <c r="G461" s="299" t="str">
        <f>CONCATENATE("(",ROUND((F461/$H462)*100,1),")")</f>
        <v>(16.1)</v>
      </c>
      <c r="H461" s="302">
        <f t="shared" ref="H461" si="345">SUM(B461,D461,F461)</f>
        <v>5.5780367935700967</v>
      </c>
      <c r="I461" s="299" t="str">
        <f>CONCATENATE("(",ROUND((H461/$H462)*100,1),")")</f>
        <v>(51.2)</v>
      </c>
      <c r="K461" s="302">
        <f t="shared" ref="K461:K462" si="346">B461-B451</f>
        <v>2.0101594670992595E-2</v>
      </c>
      <c r="L461" s="302">
        <f t="shared" ref="L461:L462" si="347">D461-D451</f>
        <v>0.26676596629894567</v>
      </c>
      <c r="M461" s="302">
        <f t="shared" ref="M461:M462" si="348">F461-F451</f>
        <v>0.10185306558350238</v>
      </c>
      <c r="N461" s="302">
        <f t="shared" ref="N461:N462" si="349">SUM(K461:M461)</f>
        <v>0.38872062655344064</v>
      </c>
    </row>
    <row r="462" spans="1:14" x14ac:dyDescent="0.2">
      <c r="A462" s="282" t="s">
        <v>363</v>
      </c>
      <c r="B462" s="302">
        <f>SUM(B460:B461)</f>
        <v>3.367687056660797</v>
      </c>
      <c r="C462" s="299" t="str">
        <f>CONCATENATE("(",ROUND((B462/$H462)*100,1),")")</f>
        <v>(30.9)</v>
      </c>
      <c r="D462" s="302">
        <f>SUM(D460:D461)</f>
        <v>4.2120496685520958</v>
      </c>
      <c r="E462" s="299" t="str">
        <f>CONCATENATE("(",ROUND((D462/$H462)*100,1),")")</f>
        <v>(38.7)</v>
      </c>
      <c r="F462" s="302">
        <f>SUM(F460:F461)</f>
        <v>3.3072632747870951</v>
      </c>
      <c r="G462" s="299" t="str">
        <f>CONCATENATE("(",ROUND((F462/$H462)*100,1),")")</f>
        <v>(30.4)</v>
      </c>
      <c r="H462" s="302">
        <f>SUM(H460:H461)</f>
        <v>10.88699999999999</v>
      </c>
      <c r="I462" s="299" t="str">
        <f>CONCATENATE("(",ROUND((H462/$H462)*100,1),")")</f>
        <v>(100)</v>
      </c>
      <c r="K462" s="302">
        <f t="shared" si="346"/>
        <v>0.27137722588670554</v>
      </c>
      <c r="L462" s="302">
        <f t="shared" si="347"/>
        <v>0.56856777321872709</v>
      </c>
      <c r="M462" s="302">
        <f t="shared" si="348"/>
        <v>0.33305500089454565</v>
      </c>
      <c r="N462" s="302">
        <f t="shared" si="349"/>
        <v>1.1729999999999783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2.0514209093894102</v>
      </c>
      <c r="C471" s="299" t="str">
        <f>CONCATENATE("(",ROUND((B471/$H473)*100,1),")")</f>
        <v>(16.7)</v>
      </c>
      <c r="D471" s="302">
        <f>'Ind T6'!M198</f>
        <v>0.60759996867753541</v>
      </c>
      <c r="E471" s="299" t="str">
        <f>CONCATENATE("(",ROUND((D471/$H473)*100,1),")")</f>
        <v>(5)</v>
      </c>
      <c r="F471" s="302">
        <f>'Ind T6'!N198</f>
        <v>0.968955731209452</v>
      </c>
      <c r="G471" s="299" t="str">
        <f>CONCATENATE("(",ROUND((F471/$H473)*100,1),")")</f>
        <v>(7.9)</v>
      </c>
      <c r="H471" s="302">
        <f>SUM(B471,D471,F471)</f>
        <v>3.6279766092763976</v>
      </c>
      <c r="I471" s="299" t="str">
        <f>CONCATENATE("(",ROUND((H471/$H473)*100,1),")")</f>
        <v>(29.6)</v>
      </c>
      <c r="K471" s="302">
        <f>B476-B471</f>
        <v>-5.3893477724971328E-2</v>
      </c>
      <c r="L471" s="302">
        <f>D476-D471</f>
        <v>-3.6787114109319008E-2</v>
      </c>
      <c r="M471" s="302">
        <f>F476-F471</f>
        <v>-2.6677877089139268E-2</v>
      </c>
      <c r="N471" s="302">
        <f>SUM(K471:M471)</f>
        <v>-0.1173584689234296</v>
      </c>
    </row>
    <row r="472" spans="1:14" x14ac:dyDescent="0.2">
      <c r="A472" s="282" t="s">
        <v>365</v>
      </c>
      <c r="B472" s="302">
        <f>'Ind T6'!L197</f>
        <v>2.4095724532154854</v>
      </c>
      <c r="C472" s="299" t="str">
        <f>CONCATENATE("(",ROUND((B472/$H473)*100,1),")")</f>
        <v>(19.6)</v>
      </c>
      <c r="D472" s="302">
        <f>'Ind T6'!M197</f>
        <v>3.0797347918247771</v>
      </c>
      <c r="E472" s="299" t="str">
        <f>CONCATENATE("(",ROUND((D472/$H473)*100,1),")")</f>
        <v>(25.1)</v>
      </c>
      <c r="F472" s="302">
        <f>'Ind T6'!N197</f>
        <v>3.1567161456833497</v>
      </c>
      <c r="G472" s="299" t="str">
        <f>CONCATENATE("(",ROUND((F472/$H473)*100,1),")")</f>
        <v>(25.7)</v>
      </c>
      <c r="H472" s="302">
        <f t="shared" ref="H472" si="350">SUM(B472,D472,F472)</f>
        <v>8.6460233907236113</v>
      </c>
      <c r="I472" s="299" t="str">
        <f>CONCATENATE("(",ROUND((H472/$H473)*100,1),")")</f>
        <v>(70.4)</v>
      </c>
      <c r="K472" s="302">
        <f t="shared" ref="K472:K473" si="351">B477-B472</f>
        <v>-0.20888645476622481</v>
      </c>
      <c r="L472" s="302">
        <f t="shared" ref="L472:L473" si="352">D477-D472</f>
        <v>-0.21749336676272257</v>
      </c>
      <c r="M472" s="302">
        <f t="shared" ref="M472:M473" si="353">F477-F472</f>
        <v>-0.17126170954761744</v>
      </c>
      <c r="N472" s="302">
        <f t="shared" ref="N472:N473" si="354">SUM(K472:M472)</f>
        <v>-0.59764153107656481</v>
      </c>
    </row>
    <row r="473" spans="1:14" x14ac:dyDescent="0.2">
      <c r="A473" s="282" t="s">
        <v>363</v>
      </c>
      <c r="B473" s="302">
        <f>SUM(B471:B472)</f>
        <v>4.4609933626048957</v>
      </c>
      <c r="C473" s="299" t="str">
        <f>CONCATENATE("(",ROUND((B473/$H473)*100,1),")")</f>
        <v>(36.3)</v>
      </c>
      <c r="D473" s="302">
        <f>SUM(D471:D472)</f>
        <v>3.6873347605023126</v>
      </c>
      <c r="E473" s="299" t="str">
        <f>CONCATENATE("(",ROUND((D473/$H473)*100,1),")")</f>
        <v>(30)</v>
      </c>
      <c r="F473" s="302">
        <f>SUM(F471:F472)</f>
        <v>4.1256718768928016</v>
      </c>
      <c r="G473" s="299" t="str">
        <f>CONCATENATE("(",ROUND((F473/$H473)*100,1),")")</f>
        <v>(33.6)</v>
      </c>
      <c r="H473" s="302">
        <f>SUM(H471:H472)</f>
        <v>12.274000000000008</v>
      </c>
      <c r="I473" s="299" t="str">
        <f>CONCATENATE("(",ROUND((H473/$H473)*100,1),")")</f>
        <v>(100)</v>
      </c>
      <c r="K473" s="302">
        <f t="shared" si="351"/>
        <v>-0.26277993249119636</v>
      </c>
      <c r="L473" s="302">
        <f t="shared" si="352"/>
        <v>-0.2542804808720418</v>
      </c>
      <c r="M473" s="302">
        <f t="shared" si="353"/>
        <v>-0.19793958663675681</v>
      </c>
      <c r="N473" s="302">
        <f t="shared" si="354"/>
        <v>-0.71499999999999497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1.9975274316644389</v>
      </c>
      <c r="C476" s="299" t="str">
        <f>CONCATENATE("(",ROUND((B476/$H478)*100,1),")")</f>
        <v>(17.3)</v>
      </c>
      <c r="D476" s="302">
        <f>'Ind T6'!R198</f>
        <v>0.5708128545682164</v>
      </c>
      <c r="E476" s="299" t="str">
        <f>CONCATENATE("(",ROUND((D476/$H478)*100,1),")")</f>
        <v>(4.9)</v>
      </c>
      <c r="F476" s="302">
        <f>'Ind T6'!S198</f>
        <v>0.94227785412031273</v>
      </c>
      <c r="G476" s="299" t="str">
        <f>CONCATENATE("(",ROUND((F476/$H478)*100,1),")")</f>
        <v>(8.2)</v>
      </c>
      <c r="H476" s="302">
        <f>SUM(B476,D476,F476)</f>
        <v>3.5106181403529684</v>
      </c>
      <c r="I476" s="299" t="str">
        <f>CONCATENATE("(",ROUND((H476/$H478)*100,1),")")</f>
        <v>(30.4)</v>
      </c>
      <c r="K476" s="302">
        <f>B481-B476</f>
        <v>8.4136293297404796E-2</v>
      </c>
      <c r="L476" s="302">
        <f>D481-D476</f>
        <v>-1.2360803562928568E-3</v>
      </c>
      <c r="M476" s="302">
        <f>F481-F476</f>
        <v>3.5553685275531155E-2</v>
      </c>
      <c r="N476" s="302">
        <f>SUM(K476:M476)</f>
        <v>0.11845389821664309</v>
      </c>
    </row>
    <row r="477" spans="1:14" x14ac:dyDescent="0.2">
      <c r="A477" s="282" t="s">
        <v>365</v>
      </c>
      <c r="B477" s="302">
        <f>'Ind T6'!Q197</f>
        <v>2.2006859984492606</v>
      </c>
      <c r="C477" s="299" t="str">
        <f>CONCATENATE("(",ROUND((B477/$H478)*100,1),")")</f>
        <v>(19)</v>
      </c>
      <c r="D477" s="302">
        <f>'Ind T6'!R197</f>
        <v>2.8622414250620545</v>
      </c>
      <c r="E477" s="299" t="str">
        <f>CONCATENATE("(",ROUND((D477/$H478)*100,1),")")</f>
        <v>(24.8)</v>
      </c>
      <c r="F477" s="302">
        <f>'Ind T6'!S197</f>
        <v>2.9854544361357322</v>
      </c>
      <c r="G477" s="299" t="str">
        <f>CONCATENATE("(",ROUND((F477/$H478)*100,1),")")</f>
        <v>(25.8)</v>
      </c>
      <c r="H477" s="302">
        <f t="shared" ref="H477" si="355">SUM(B477,D477,F477)</f>
        <v>8.0483818596470478</v>
      </c>
      <c r="I477" s="299" t="str">
        <f>CONCATENATE("(",ROUND((H477/$H478)*100,1),")")</f>
        <v>(69.6)</v>
      </c>
      <c r="K477" s="302">
        <f t="shared" ref="K477:K478" si="356">B482-B477</f>
        <v>-0.1111818812809684</v>
      </c>
      <c r="L477" s="302">
        <f t="shared" ref="L477:L478" si="357">D482-D477</f>
        <v>-0.10669995095176299</v>
      </c>
      <c r="M477" s="302">
        <f t="shared" ref="M477:M478" si="358">F482-F477</f>
        <v>-6.2572065983931058E-2</v>
      </c>
      <c r="N477" s="302">
        <f t="shared" ref="N477:N478" si="359">SUM(K477:M477)</f>
        <v>-0.28045389821666245</v>
      </c>
    </row>
    <row r="478" spans="1:14" x14ac:dyDescent="0.2">
      <c r="A478" s="282" t="s">
        <v>363</v>
      </c>
      <c r="B478" s="302">
        <f>SUM(B476:B477)</f>
        <v>4.1982134301136993</v>
      </c>
      <c r="C478" s="299" t="str">
        <f>CONCATENATE("(",ROUND((B478/$H478)*100,1),")")</f>
        <v>(36.3)</v>
      </c>
      <c r="D478" s="302">
        <f>SUM(D476:D477)</f>
        <v>3.4330542796302708</v>
      </c>
      <c r="E478" s="299" t="str">
        <f>CONCATENATE("(",ROUND((D478/$H478)*100,1),")")</f>
        <v>(29.7)</v>
      </c>
      <c r="F478" s="302">
        <f>SUM(F476:F477)</f>
        <v>3.9277322902560448</v>
      </c>
      <c r="G478" s="299" t="str">
        <f>CONCATENATE("(",ROUND((F478/$H478)*100,1),")")</f>
        <v>(34)</v>
      </c>
      <c r="H478" s="302">
        <f>SUM(H476:H477)</f>
        <v>11.559000000000015</v>
      </c>
      <c r="I478" s="299" t="str">
        <f>CONCATENATE("(",ROUND((H478/$H478)*100,1),")")</f>
        <v>(100)</v>
      </c>
      <c r="K478" s="302">
        <f t="shared" si="356"/>
        <v>-2.7045587983563379E-2</v>
      </c>
      <c r="L478" s="302">
        <f t="shared" si="357"/>
        <v>-0.10793603130805574</v>
      </c>
      <c r="M478" s="302">
        <f t="shared" si="358"/>
        <v>-2.7018380708399903E-2</v>
      </c>
      <c r="N478" s="302">
        <f t="shared" si="359"/>
        <v>-0.16200000000001902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2.0816637249618437</v>
      </c>
      <c r="C481" s="299" t="str">
        <f>CONCATENATE("(",ROUND((B481/$H483)*100,1),")")</f>
        <v>(18.3)</v>
      </c>
      <c r="D481" s="302">
        <f>'Ind T6'!W198</f>
        <v>0.56957677421192354</v>
      </c>
      <c r="E481" s="299" t="str">
        <f>CONCATENATE("(",ROUND((D481/$H483)*100,1),")")</f>
        <v>(5)</v>
      </c>
      <c r="F481" s="302">
        <f>'Ind T6'!X198</f>
        <v>0.97783153939584389</v>
      </c>
      <c r="G481" s="299" t="str">
        <f>CONCATENATE("(",ROUND((F481/$H483)*100,1),")")</f>
        <v>(8.6)</v>
      </c>
      <c r="H481" s="302">
        <f>SUM(B481,D481,F481)</f>
        <v>3.6290720385696114</v>
      </c>
      <c r="I481" s="299" t="str">
        <f>CONCATENATE("(",ROUND((H481/$H483)*100,1),")")</f>
        <v>(31.8)</v>
      </c>
      <c r="K481" s="302">
        <f>B481-B471</f>
        <v>3.0242815572433468E-2</v>
      </c>
      <c r="L481" s="302">
        <f>D481-D471</f>
        <v>-3.8023194465611865E-2</v>
      </c>
      <c r="M481" s="302">
        <f>F481-F471</f>
        <v>8.875808186391887E-3</v>
      </c>
      <c r="N481" s="302">
        <f>SUM(K481:M481)</f>
        <v>1.0954292932134901E-3</v>
      </c>
    </row>
    <row r="482" spans="1:14" x14ac:dyDescent="0.2">
      <c r="A482" s="282" t="s">
        <v>365</v>
      </c>
      <c r="B482" s="302">
        <f>'Ind T6'!V197</f>
        <v>2.0895041171682922</v>
      </c>
      <c r="C482" s="299" t="str">
        <f>CONCATENATE("(",ROUND((B482/$H483)*100,1),")")</f>
        <v>(18.3)</v>
      </c>
      <c r="D482" s="302">
        <f>'Ind T6'!W197</f>
        <v>2.7555414741102915</v>
      </c>
      <c r="E482" s="299" t="str">
        <f>CONCATENATE("(",ROUND((D482/$H483)*100,1),")")</f>
        <v>(24.2)</v>
      </c>
      <c r="F482" s="302">
        <f>'Ind T6'!X197</f>
        <v>2.9228823701518012</v>
      </c>
      <c r="G482" s="299" t="str">
        <f>CONCATENATE("(",ROUND((F482/$H483)*100,1),")")</f>
        <v>(25.6)</v>
      </c>
      <c r="H482" s="302">
        <f t="shared" ref="H482" si="360">SUM(B482,D482,F482)</f>
        <v>7.7679279614303853</v>
      </c>
      <c r="I482" s="299" t="str">
        <f>CONCATENATE("(",ROUND((H482/$H483)*100,1),")")</f>
        <v>(68.2)</v>
      </c>
      <c r="K482" s="302">
        <f t="shared" ref="K482:K483" si="361">B482-B472</f>
        <v>-0.3200683360471932</v>
      </c>
      <c r="L482" s="302">
        <f t="shared" ref="L482:L483" si="362">D482-D472</f>
        <v>-0.32419331771448556</v>
      </c>
      <c r="M482" s="302">
        <f t="shared" ref="M482:M483" si="363">F482-F472</f>
        <v>-0.23383377553154849</v>
      </c>
      <c r="N482" s="302">
        <f t="shared" ref="N482:N483" si="364">SUM(K482:M482)</f>
        <v>-0.87809542929322726</v>
      </c>
    </row>
    <row r="483" spans="1:14" x14ac:dyDescent="0.2">
      <c r="A483" s="282" t="s">
        <v>363</v>
      </c>
      <c r="B483" s="302">
        <f>SUM(B481:B482)</f>
        <v>4.1711678421301359</v>
      </c>
      <c r="C483" s="299" t="str">
        <f>CONCATENATE("(",ROUND((B483/$H483)*100,1),")")</f>
        <v>(36.6)</v>
      </c>
      <c r="D483" s="302">
        <f>SUM(D481:D482)</f>
        <v>3.325118248322215</v>
      </c>
      <c r="E483" s="299" t="str">
        <f>CONCATENATE("(",ROUND((D483/$H483)*100,1),")")</f>
        <v>(29.2)</v>
      </c>
      <c r="F483" s="302">
        <f>SUM(F481:F482)</f>
        <v>3.9007139095476449</v>
      </c>
      <c r="G483" s="299" t="str">
        <f>CONCATENATE("(",ROUND((F483/$H483)*100,1),")")</f>
        <v>(34.2)</v>
      </c>
      <c r="H483" s="302">
        <f>SUM(H481:H482)</f>
        <v>11.396999999999997</v>
      </c>
      <c r="I483" s="299" t="str">
        <f>CONCATENATE("(",ROUND((H483/$H483)*100,1),")")</f>
        <v>(100)</v>
      </c>
      <c r="K483" s="302">
        <f t="shared" si="361"/>
        <v>-0.28982552047475973</v>
      </c>
      <c r="L483" s="302">
        <f t="shared" si="362"/>
        <v>-0.36221651218009754</v>
      </c>
      <c r="M483" s="302">
        <f t="shared" si="363"/>
        <v>-0.22495796734515672</v>
      </c>
      <c r="N483" s="302">
        <f t="shared" si="364"/>
        <v>-0.87700000000001399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Oxfordshire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0.56495990166171883</v>
      </c>
      <c r="C8" s="300">
        <v>0.23654934019890092</v>
      </c>
      <c r="D8" s="300">
        <v>0.3126763143940483</v>
      </c>
      <c r="E8" s="300">
        <f>SUM(B8:D8)</f>
        <v>1.1141855562546681</v>
      </c>
      <c r="F8" s="300"/>
      <c r="G8" s="300">
        <v>0.14178185891916703</v>
      </c>
      <c r="H8" s="300">
        <v>0.36878934101894023</v>
      </c>
      <c r="I8" s="300">
        <v>0.20353130877300452</v>
      </c>
      <c r="J8" s="300">
        <f>SUM(G8:I8)</f>
        <v>0.71410250871111181</v>
      </c>
      <c r="K8" s="300"/>
      <c r="L8" s="300">
        <v>0.60904264736028302</v>
      </c>
      <c r="M8" s="300">
        <v>0.2801884465868395</v>
      </c>
      <c r="N8" s="300">
        <v>0.19033869729424333</v>
      </c>
      <c r="O8" s="300">
        <f>SUM(L8:N8)</f>
        <v>1.0795697912413658</v>
      </c>
      <c r="P8" s="300"/>
      <c r="Q8" s="300">
        <v>0.62696307921724259</v>
      </c>
      <c r="R8" s="300">
        <v>0.2796298035390985</v>
      </c>
      <c r="S8" s="300">
        <v>0.19884020758690105</v>
      </c>
      <c r="T8" s="300">
        <f>SUM(Q8:S8)</f>
        <v>1.1054330903432421</v>
      </c>
      <c r="U8" s="300"/>
      <c r="V8" s="300">
        <v>0.63081598057357291</v>
      </c>
      <c r="W8" s="300">
        <v>0.26165901221416626</v>
      </c>
      <c r="X8" s="300">
        <v>0.20621633644368209</v>
      </c>
      <c r="Y8" s="300">
        <f>SUM(V8:X8)</f>
        <v>1.0986913292314213</v>
      </c>
    </row>
    <row r="9" spans="1:25" x14ac:dyDescent="0.2">
      <c r="A9" s="260" t="s">
        <v>364</v>
      </c>
      <c r="B9" s="300">
        <v>1.2531156102848693</v>
      </c>
      <c r="C9" s="300">
        <v>0.11469261810302291</v>
      </c>
      <c r="D9" s="300">
        <v>0.40500621535743597</v>
      </c>
      <c r="E9" s="300">
        <f t="shared" ref="E9:E10" si="0">SUM(B9:D9)</f>
        <v>1.7728144437453284</v>
      </c>
      <c r="F9" s="300"/>
      <c r="G9" s="300">
        <v>1.4499738326652833</v>
      </c>
      <c r="H9" s="300">
        <v>0.16611171127778795</v>
      </c>
      <c r="I9" s="300">
        <v>1.2258119473458198</v>
      </c>
      <c r="J9" s="300">
        <f t="shared" ref="J9:J10" si="1">SUM(G9:I9)</f>
        <v>2.8418974912888908</v>
      </c>
      <c r="K9" s="300"/>
      <c r="L9" s="300">
        <v>1.2277635335693773</v>
      </c>
      <c r="M9" s="300">
        <v>3.5692795743136885E-3</v>
      </c>
      <c r="N9" s="300">
        <v>0.37209739561495114</v>
      </c>
      <c r="O9" s="300">
        <f t="shared" ref="O9:O10" si="2">SUM(L9:N9)</f>
        <v>1.6034302087586421</v>
      </c>
      <c r="P9" s="300"/>
      <c r="Q9" s="300">
        <v>1.3063395279843006</v>
      </c>
      <c r="R9" s="300">
        <v>3.6503397998022412E-3</v>
      </c>
      <c r="S9" s="300">
        <v>0.37157704187265156</v>
      </c>
      <c r="T9" s="300">
        <f t="shared" ref="T9:T10" si="3">SUM(Q9:S9)</f>
        <v>1.6815669096567545</v>
      </c>
      <c r="U9" s="300"/>
      <c r="V9" s="300">
        <v>1.4262317255065282</v>
      </c>
      <c r="W9" s="300">
        <v>3.7330479946215286E-3</v>
      </c>
      <c r="X9" s="300">
        <v>0.34634389726742637</v>
      </c>
      <c r="Y9" s="300">
        <f t="shared" ref="Y9:Y10" si="4">SUM(V9:X9)</f>
        <v>1.7763086707685762</v>
      </c>
    </row>
    <row r="10" spans="1:25" x14ac:dyDescent="0.2">
      <c r="A10" s="264" t="s">
        <v>363</v>
      </c>
      <c r="B10" s="301">
        <f>SUM(B8:B9)</f>
        <v>1.8180755119465881</v>
      </c>
      <c r="C10" s="301">
        <f t="shared" ref="C10:D10" si="5">SUM(C8:C9)</f>
        <v>0.35124195830192384</v>
      </c>
      <c r="D10" s="301">
        <f t="shared" si="5"/>
        <v>0.71768252975148428</v>
      </c>
      <c r="E10" s="301">
        <f t="shared" si="0"/>
        <v>2.8869999999999965</v>
      </c>
      <c r="F10" s="301"/>
      <c r="G10" s="301">
        <f>SUM(G8:G9)</f>
        <v>1.5917556915844504</v>
      </c>
      <c r="H10" s="301">
        <f t="shared" ref="H10" si="6">SUM(H8:H9)</f>
        <v>0.53490105229672813</v>
      </c>
      <c r="I10" s="301">
        <f t="shared" ref="I10" si="7">SUM(I8:I9)</f>
        <v>1.4293432561188242</v>
      </c>
      <c r="J10" s="301">
        <f t="shared" si="1"/>
        <v>3.5560000000000027</v>
      </c>
      <c r="K10" s="301"/>
      <c r="L10" s="301">
        <f>SUM(L8:L9)</f>
        <v>1.8368061809296603</v>
      </c>
      <c r="M10" s="301">
        <f t="shared" ref="M10" si="8">SUM(M8:M9)</f>
        <v>0.28375772616115319</v>
      </c>
      <c r="N10" s="301">
        <f t="shared" ref="N10" si="9">SUM(N8:N9)</f>
        <v>0.5624360929091945</v>
      </c>
      <c r="O10" s="301">
        <f t="shared" si="2"/>
        <v>2.6830000000000078</v>
      </c>
      <c r="P10" s="301"/>
      <c r="Q10" s="301">
        <f>SUM(Q8:Q9)</f>
        <v>1.9333026072015431</v>
      </c>
      <c r="R10" s="301">
        <f t="shared" ref="R10" si="10">SUM(R8:R9)</f>
        <v>0.28328014333890073</v>
      </c>
      <c r="S10" s="301">
        <f t="shared" ref="S10" si="11">SUM(S8:S9)</f>
        <v>0.57041724945955263</v>
      </c>
      <c r="T10" s="301">
        <f t="shared" si="3"/>
        <v>2.7869999999999964</v>
      </c>
      <c r="U10" s="301"/>
      <c r="V10" s="301">
        <f>SUM(V8:V9)</f>
        <v>2.0570477060801009</v>
      </c>
      <c r="W10" s="301">
        <f t="shared" ref="W10" si="12">SUM(W8:W9)</f>
        <v>0.26539206020878781</v>
      </c>
      <c r="X10" s="301">
        <f t="shared" ref="X10" si="13">SUM(X8:X9)</f>
        <v>0.55256023371110841</v>
      </c>
      <c r="Y10" s="301">
        <f t="shared" si="4"/>
        <v>2.8749999999999969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1.3873506266301121E-2</v>
      </c>
      <c r="C17" s="300">
        <v>4.0629554066096175E-3</v>
      </c>
      <c r="D17" s="300">
        <v>4.9548236666112449E-5</v>
      </c>
      <c r="E17" s="300">
        <f>SUM(B17:D17)</f>
        <v>1.7986009909576852E-2</v>
      </c>
      <c r="F17" s="300"/>
      <c r="G17" s="300">
        <v>3.0110171662344854E-2</v>
      </c>
      <c r="H17" s="300">
        <v>8.6856264412490461E-3</v>
      </c>
      <c r="I17" s="300">
        <v>0.1423284652838625</v>
      </c>
      <c r="J17" s="300">
        <f>SUM(G17:I17)</f>
        <v>0.18112426338745641</v>
      </c>
      <c r="K17" s="300"/>
      <c r="L17" s="300">
        <v>3.4249504950246E-2</v>
      </c>
      <c r="M17" s="300">
        <v>8.2587458746508878E-3</v>
      </c>
      <c r="N17" s="300">
        <v>0</v>
      </c>
      <c r="O17" s="300">
        <f>SUM(L17:N17)</f>
        <v>4.2508250824896884E-2</v>
      </c>
      <c r="P17" s="300"/>
      <c r="Q17" s="300">
        <v>2.9812615271441977E-2</v>
      </c>
      <c r="R17" s="300">
        <v>7.3640722981406642E-3</v>
      </c>
      <c r="S17" s="300">
        <v>0</v>
      </c>
      <c r="T17" s="300">
        <f>SUM(Q17:S17)</f>
        <v>3.7176687569582645E-2</v>
      </c>
      <c r="U17" s="300"/>
      <c r="V17" s="300">
        <v>2.582673267319455E-2</v>
      </c>
      <c r="W17" s="300">
        <v>6.863861386152764E-3</v>
      </c>
      <c r="X17" s="300">
        <v>0</v>
      </c>
      <c r="Y17" s="300">
        <f>SUM(V17:X17)</f>
        <v>3.2690594059347315E-2</v>
      </c>
    </row>
    <row r="18" spans="1:25" x14ac:dyDescent="0.2">
      <c r="A18" s="260" t="s">
        <v>364</v>
      </c>
      <c r="B18" s="300">
        <v>0.10405129699792103</v>
      </c>
      <c r="C18" s="300">
        <v>1.3724861556460036E-2</v>
      </c>
      <c r="D18" s="300">
        <v>3.4237831536041832E-2</v>
      </c>
      <c r="E18" s="300">
        <f t="shared" ref="E18:E19" si="14">SUM(B18:D18)</f>
        <v>0.15201399009042288</v>
      </c>
      <c r="F18" s="300"/>
      <c r="G18" s="300">
        <v>0.19513707404502448</v>
      </c>
      <c r="H18" s="300">
        <v>1.9687419933367015E-3</v>
      </c>
      <c r="I18" s="300">
        <v>7.3769920574181511E-2</v>
      </c>
      <c r="J18" s="300">
        <f t="shared" ref="J18:J19" si="15">SUM(G18:I18)</f>
        <v>0.27087573661254272</v>
      </c>
      <c r="K18" s="300"/>
      <c r="L18" s="300">
        <v>0.19930297029721566</v>
      </c>
      <c r="M18" s="300">
        <v>1.4574257425805797E-3</v>
      </c>
      <c r="N18" s="300">
        <v>0.12473135313530673</v>
      </c>
      <c r="O18" s="300">
        <f t="shared" ref="O18:O19" si="16">SUM(L18:N18)</f>
        <v>0.32549174917510298</v>
      </c>
      <c r="P18" s="300"/>
      <c r="Q18" s="300">
        <v>0.17436222796066264</v>
      </c>
      <c r="R18" s="300">
        <v>1.30652895610576E-3</v>
      </c>
      <c r="S18" s="300">
        <v>0.10915455551364812</v>
      </c>
      <c r="T18" s="300">
        <f t="shared" ref="T18:T19" si="17">SUM(Q18:S18)</f>
        <v>0.28482331243041653</v>
      </c>
      <c r="U18" s="300"/>
      <c r="V18" s="300">
        <v>0.15612376237668074</v>
      </c>
      <c r="W18" s="300">
        <v>1.2797029702982714E-3</v>
      </c>
      <c r="X18" s="300">
        <v>9.190594059367356E-2</v>
      </c>
      <c r="Y18" s="300">
        <f t="shared" ref="Y18:Y19" si="18">SUM(V18:X18)</f>
        <v>0.2493094059406526</v>
      </c>
    </row>
    <row r="19" spans="1:25" x14ac:dyDescent="0.2">
      <c r="A19" s="264" t="s">
        <v>363</v>
      </c>
      <c r="B19" s="301">
        <f>SUM(B17:B18)</f>
        <v>0.11792480326422214</v>
      </c>
      <c r="C19" s="301">
        <f t="shared" ref="C19" si="19">SUM(C17:C18)</f>
        <v>1.7787816963069653E-2</v>
      </c>
      <c r="D19" s="301">
        <f t="shared" ref="D19" si="20">SUM(D17:D18)</f>
        <v>3.4287379772707946E-2</v>
      </c>
      <c r="E19" s="301">
        <f t="shared" si="14"/>
        <v>0.16999999999999976</v>
      </c>
      <c r="F19" s="301"/>
      <c r="G19" s="301">
        <f>SUM(G17:G18)</f>
        <v>0.22524724570736934</v>
      </c>
      <c r="H19" s="301">
        <f t="shared" ref="H19" si="21">SUM(H17:H18)</f>
        <v>1.0654368434585747E-2</v>
      </c>
      <c r="I19" s="301">
        <f t="shared" ref="I19" si="22">SUM(I17:I18)</f>
        <v>0.21609838585804403</v>
      </c>
      <c r="J19" s="301">
        <f t="shared" si="15"/>
        <v>0.45199999999999912</v>
      </c>
      <c r="K19" s="301"/>
      <c r="L19" s="301">
        <f>SUM(L17:L18)</f>
        <v>0.23355247524746167</v>
      </c>
      <c r="M19" s="301">
        <f t="shared" ref="M19" si="23">SUM(M17:M18)</f>
        <v>9.7161716172314682E-3</v>
      </c>
      <c r="N19" s="301">
        <f t="shared" ref="N19" si="24">SUM(N17:N18)</f>
        <v>0.12473135313530673</v>
      </c>
      <c r="O19" s="301">
        <f t="shared" si="16"/>
        <v>0.36799999999999988</v>
      </c>
      <c r="P19" s="301"/>
      <c r="Q19" s="301">
        <f>SUM(Q17:Q18)</f>
        <v>0.20417484323210461</v>
      </c>
      <c r="R19" s="301">
        <f t="shared" ref="R19" si="25">SUM(R17:R18)</f>
        <v>8.6706012542464243E-3</v>
      </c>
      <c r="S19" s="301">
        <f t="shared" ref="S19" si="26">SUM(S17:S18)</f>
        <v>0.10915455551364812</v>
      </c>
      <c r="T19" s="301">
        <f t="shared" si="17"/>
        <v>0.32199999999999918</v>
      </c>
      <c r="U19" s="301"/>
      <c r="V19" s="301">
        <f>SUM(V17:V18)</f>
        <v>0.18195049504987529</v>
      </c>
      <c r="W19" s="301">
        <f t="shared" ref="W19" si="27">SUM(W17:W18)</f>
        <v>8.1435643564510361E-3</v>
      </c>
      <c r="X19" s="301">
        <f t="shared" ref="X19" si="28">SUM(X17:X18)</f>
        <v>9.190594059367356E-2</v>
      </c>
      <c r="Y19" s="301">
        <f t="shared" si="18"/>
        <v>0.28199999999999986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0.62953933873774304</v>
      </c>
      <c r="C26" s="300">
        <v>0.21058230053858629</v>
      </c>
      <c r="D26" s="300">
        <v>0.12141595723784131</v>
      </c>
      <c r="E26" s="300">
        <f>SUM(B26:D26)</f>
        <v>0.96153759651417059</v>
      </c>
      <c r="F26" s="300"/>
      <c r="G26" s="300">
        <v>0.91372824254890228</v>
      </c>
      <c r="H26" s="300">
        <v>0.336687254361342</v>
      </c>
      <c r="I26" s="300">
        <v>0.13868613138866548</v>
      </c>
      <c r="J26" s="300">
        <f>SUM(G26:I26)</f>
        <v>1.3891016282989099</v>
      </c>
      <c r="K26" s="300"/>
      <c r="L26" s="300">
        <v>0.82475007828910174</v>
      </c>
      <c r="M26" s="300">
        <v>0.4508719073090367</v>
      </c>
      <c r="N26" s="300">
        <v>0.10706608205252222</v>
      </c>
      <c r="O26" s="300">
        <f>SUM(L26:N26)</f>
        <v>1.3826880676506605</v>
      </c>
      <c r="P26" s="300"/>
      <c r="Q26" s="300">
        <v>0.94852572503537291</v>
      </c>
      <c r="R26" s="300">
        <v>0.49882627772420496</v>
      </c>
      <c r="S26" s="300">
        <v>0.12200729303000875</v>
      </c>
      <c r="T26" s="300">
        <f>SUM(Q26:S26)</f>
        <v>1.5693592957895866</v>
      </c>
      <c r="U26" s="300"/>
      <c r="V26" s="300">
        <v>1.131157391943727</v>
      </c>
      <c r="W26" s="300">
        <v>0.5527793328321936</v>
      </c>
      <c r="X26" s="300">
        <v>0.14177756092434596</v>
      </c>
      <c r="Y26" s="300">
        <f>SUM(V26:X26)</f>
        <v>1.8257142857002666</v>
      </c>
    </row>
    <row r="27" spans="1:25" x14ac:dyDescent="0.2">
      <c r="A27" s="260" t="s">
        <v>364</v>
      </c>
      <c r="B27" s="300">
        <v>1.307261136410476</v>
      </c>
      <c r="C27" s="300">
        <v>8.2831597703415374E-2</v>
      </c>
      <c r="D27" s="300">
        <v>7.2369669371935896E-2</v>
      </c>
      <c r="E27" s="300">
        <f t="shared" ref="E27:E28" si="29">SUM(B27:D27)</f>
        <v>1.4624624034858273</v>
      </c>
      <c r="F27" s="300"/>
      <c r="G27" s="300">
        <v>1.840364963504002</v>
      </c>
      <c r="H27" s="300">
        <v>0.15575519371097493</v>
      </c>
      <c r="I27" s="300">
        <v>3.4778214486108426E-2</v>
      </c>
      <c r="J27" s="300">
        <f t="shared" ref="J27:J28" si="30">SUM(G27:I27)</f>
        <v>2.0308983717010856</v>
      </c>
      <c r="K27" s="300"/>
      <c r="L27" s="300">
        <v>1.8119121515805712</v>
      </c>
      <c r="M27" s="300">
        <v>0.14076417162407426</v>
      </c>
      <c r="N27" s="300">
        <v>6.9635609144702015E-2</v>
      </c>
      <c r="O27" s="300">
        <f t="shared" ref="O27:O28" si="31">SUM(L27:N27)</f>
        <v>2.0223119323493473</v>
      </c>
      <c r="P27" s="300"/>
      <c r="Q27" s="300">
        <v>1.9867753973947786</v>
      </c>
      <c r="R27" s="300">
        <v>0.15601817559927703</v>
      </c>
      <c r="S27" s="300">
        <v>7.7847131216352505E-2</v>
      </c>
      <c r="T27" s="300">
        <f t="shared" ref="T27:T28" si="32">SUM(Q27:S27)</f>
        <v>2.2206407042104082</v>
      </c>
      <c r="U27" s="300"/>
      <c r="V27" s="300">
        <v>2.1699843352931438</v>
      </c>
      <c r="W27" s="300">
        <v>0.17426825196871354</v>
      </c>
      <c r="X27" s="300">
        <v>9.0033127037882882E-2</v>
      </c>
      <c r="Y27" s="300">
        <f t="shared" ref="Y27:Y28" si="33">SUM(V27:X27)</f>
        <v>2.4342857142997403</v>
      </c>
    </row>
    <row r="28" spans="1:25" x14ac:dyDescent="0.2">
      <c r="A28" s="264" t="s">
        <v>363</v>
      </c>
      <c r="B28" s="301">
        <f>SUM(B26:B27)</f>
        <v>1.9368004751482191</v>
      </c>
      <c r="C28" s="301">
        <f t="shared" ref="C28" si="34">SUM(C26:C27)</f>
        <v>0.29341389824200165</v>
      </c>
      <c r="D28" s="301">
        <f t="shared" ref="D28" si="35">SUM(D26:D27)</f>
        <v>0.19378562660977722</v>
      </c>
      <c r="E28" s="301">
        <f t="shared" si="29"/>
        <v>2.4239999999999977</v>
      </c>
      <c r="F28" s="301"/>
      <c r="G28" s="301">
        <f>SUM(G26:G27)</f>
        <v>2.7540932060529042</v>
      </c>
      <c r="H28" s="301">
        <f t="shared" ref="H28" si="36">SUM(H26:H27)</f>
        <v>0.49244244807231696</v>
      </c>
      <c r="I28" s="301">
        <f t="shared" ref="I28" si="37">SUM(I26:I27)</f>
        <v>0.17346434587477391</v>
      </c>
      <c r="J28" s="301">
        <f t="shared" si="30"/>
        <v>3.419999999999995</v>
      </c>
      <c r="K28" s="301"/>
      <c r="L28" s="301">
        <f>SUM(L26:L27)</f>
        <v>2.6366622298696729</v>
      </c>
      <c r="M28" s="301">
        <f t="shared" ref="M28" si="38">SUM(M26:M27)</f>
        <v>0.59163607893311099</v>
      </c>
      <c r="N28" s="301">
        <f t="shared" ref="N28" si="39">SUM(N26:N27)</f>
        <v>0.17670169119722423</v>
      </c>
      <c r="O28" s="301">
        <f t="shared" si="31"/>
        <v>3.4050000000000082</v>
      </c>
      <c r="P28" s="301"/>
      <c r="Q28" s="301">
        <f>SUM(Q26:Q27)</f>
        <v>2.9353011224301513</v>
      </c>
      <c r="R28" s="301">
        <f t="shared" ref="R28" si="40">SUM(R26:R27)</f>
        <v>0.65484445332348196</v>
      </c>
      <c r="S28" s="301">
        <f t="shared" ref="S28" si="41">SUM(S26:S27)</f>
        <v>0.19985442424636124</v>
      </c>
      <c r="T28" s="301">
        <f t="shared" si="32"/>
        <v>3.7899999999999947</v>
      </c>
      <c r="U28" s="301"/>
      <c r="V28" s="301">
        <f>SUM(V26:V27)</f>
        <v>3.301141727236871</v>
      </c>
      <c r="W28" s="301">
        <f t="shared" ref="W28" si="42">SUM(W26:W27)</f>
        <v>0.72704758480090714</v>
      </c>
      <c r="X28" s="301">
        <f t="shared" ref="X28" si="43">SUM(X26:X27)</f>
        <v>0.23181068796222884</v>
      </c>
      <c r="Y28" s="301">
        <f t="shared" si="33"/>
        <v>4.2600000000000069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0.82035372547288976</v>
      </c>
      <c r="C35" s="300">
        <v>0.21578680581705925</v>
      </c>
      <c r="D35" s="300">
        <v>9.0412140413638667E-2</v>
      </c>
      <c r="E35" s="300">
        <f>SUM(B35:D35)</f>
        <v>1.1265526717035876</v>
      </c>
      <c r="F35" s="300"/>
      <c r="G35" s="300">
        <v>0.96682729453606953</v>
      </c>
      <c r="H35" s="300">
        <v>0.24928849011963736</v>
      </c>
      <c r="I35" s="300">
        <v>0.15039718825184495</v>
      </c>
      <c r="J35" s="300">
        <f>SUM(G35:I35)</f>
        <v>1.3665129729075518</v>
      </c>
      <c r="K35" s="300"/>
      <c r="L35" s="300">
        <v>0.96110953584772563</v>
      </c>
      <c r="M35" s="300">
        <v>0.31990656803881273</v>
      </c>
      <c r="N35" s="300">
        <v>0.13685755044300291</v>
      </c>
      <c r="O35" s="300">
        <f>SUM(L35:N35)</f>
        <v>1.4178736543295414</v>
      </c>
      <c r="P35" s="300"/>
      <c r="Q35" s="300">
        <v>0.87811131725986769</v>
      </c>
      <c r="R35" s="300">
        <v>0.30717452072507262</v>
      </c>
      <c r="S35" s="300">
        <v>0.13294999999898843</v>
      </c>
      <c r="T35" s="300">
        <f>SUM(Q35:S35)</f>
        <v>1.3182358379839287</v>
      </c>
      <c r="U35" s="300"/>
      <c r="V35" s="300">
        <v>0.66288441770363193</v>
      </c>
      <c r="W35" s="300">
        <v>0.24468433005268544</v>
      </c>
      <c r="X35" s="300">
        <v>0.11471696083442177</v>
      </c>
      <c r="Y35" s="300">
        <f>SUM(V35:X35)</f>
        <v>1.0222857085907391</v>
      </c>
    </row>
    <row r="36" spans="1:25" x14ac:dyDescent="0.2">
      <c r="A36" s="260" t="s">
        <v>364</v>
      </c>
      <c r="B36" s="300">
        <v>3.2081676210465733</v>
      </c>
      <c r="C36" s="300">
        <v>0.1087635109952713</v>
      </c>
      <c r="D36" s="300">
        <v>0.22551619625456562</v>
      </c>
      <c r="E36" s="300">
        <f t="shared" ref="E36:E37" si="44">SUM(B36:D36)</f>
        <v>3.5424473282964102</v>
      </c>
      <c r="F36" s="300"/>
      <c r="G36" s="300">
        <v>3.9708154074756927</v>
      </c>
      <c r="H36" s="300">
        <v>0.12097702594578855</v>
      </c>
      <c r="I36" s="300">
        <v>0.30969459367096336</v>
      </c>
      <c r="J36" s="300">
        <f t="shared" ref="J36:J37" si="45">SUM(G36:I36)</f>
        <v>4.4014870270924451</v>
      </c>
      <c r="K36" s="300"/>
      <c r="L36" s="300">
        <v>3.8187671333625777</v>
      </c>
      <c r="M36" s="300">
        <v>0.12451257426895085</v>
      </c>
      <c r="N36" s="300">
        <v>0.19784663803893041</v>
      </c>
      <c r="O36" s="300">
        <f t="shared" ref="O36:O37" si="46">SUM(L36:N36)</f>
        <v>4.1411263456704592</v>
      </c>
      <c r="P36" s="300"/>
      <c r="Q36" s="300">
        <v>3.6778722325175752</v>
      </c>
      <c r="R36" s="300">
        <v>0.12217915893522735</v>
      </c>
      <c r="S36" s="300">
        <v>0.19971277056326944</v>
      </c>
      <c r="T36" s="300">
        <f t="shared" ref="T36:T37" si="47">SUM(Q36:S36)</f>
        <v>3.999764162016072</v>
      </c>
      <c r="U36" s="300"/>
      <c r="V36" s="300">
        <v>2.9549360731540144</v>
      </c>
      <c r="W36" s="300">
        <v>0.10294025658276844</v>
      </c>
      <c r="X36" s="300">
        <v>0.17283796167249116</v>
      </c>
      <c r="Y36" s="300">
        <f t="shared" ref="Y36:Y37" si="48">SUM(V36:X36)</f>
        <v>3.2307142914092744</v>
      </c>
    </row>
    <row r="37" spans="1:25" x14ac:dyDescent="0.2">
      <c r="A37" s="264" t="s">
        <v>363</v>
      </c>
      <c r="B37" s="301">
        <f>SUM(B35:B36)</f>
        <v>4.0285213465194634</v>
      </c>
      <c r="C37" s="301">
        <f t="shared" ref="C37" si="49">SUM(C35:C36)</f>
        <v>0.32455031681233054</v>
      </c>
      <c r="D37" s="301">
        <f t="shared" ref="D37" si="50">SUM(D35:D36)</f>
        <v>0.3159283366682043</v>
      </c>
      <c r="E37" s="301">
        <f t="shared" si="44"/>
        <v>4.6689999999999978</v>
      </c>
      <c r="F37" s="301"/>
      <c r="G37" s="301">
        <f>SUM(G35:G36)</f>
        <v>4.9376427020117619</v>
      </c>
      <c r="H37" s="301">
        <f t="shared" ref="H37" si="51">SUM(H35:H36)</f>
        <v>0.3702655160654259</v>
      </c>
      <c r="I37" s="301">
        <f t="shared" ref="I37" si="52">SUM(I35:I36)</f>
        <v>0.46009178192280831</v>
      </c>
      <c r="J37" s="301">
        <f t="shared" si="45"/>
        <v>5.7679999999999962</v>
      </c>
      <c r="K37" s="301"/>
      <c r="L37" s="301">
        <f>SUM(L35:L36)</f>
        <v>4.779876669210303</v>
      </c>
      <c r="M37" s="301">
        <f t="shared" ref="M37" si="53">SUM(M35:M36)</f>
        <v>0.44441914230776358</v>
      </c>
      <c r="N37" s="301">
        <f t="shared" ref="N37" si="54">SUM(N35:N36)</f>
        <v>0.33470418848193328</v>
      </c>
      <c r="O37" s="301">
        <f t="shared" si="46"/>
        <v>5.5590000000000002</v>
      </c>
      <c r="P37" s="301"/>
      <c r="Q37" s="301">
        <f>SUM(Q35:Q36)</f>
        <v>4.5559835497774426</v>
      </c>
      <c r="R37" s="301">
        <f t="shared" ref="R37" si="55">SUM(R35:R36)</f>
        <v>0.42935367966029997</v>
      </c>
      <c r="S37" s="301">
        <f t="shared" ref="S37" si="56">SUM(S35:S36)</f>
        <v>0.3326627705622579</v>
      </c>
      <c r="T37" s="301">
        <f t="shared" si="47"/>
        <v>5.3180000000000005</v>
      </c>
      <c r="U37" s="301"/>
      <c r="V37" s="301">
        <f>SUM(V35:V36)</f>
        <v>3.6178204908576461</v>
      </c>
      <c r="W37" s="301">
        <f t="shared" ref="W37" si="57">SUM(W35:W36)</f>
        <v>0.34762458663545387</v>
      </c>
      <c r="X37" s="301">
        <f t="shared" ref="X37" si="58">SUM(X35:X36)</f>
        <v>0.28755492250691295</v>
      </c>
      <c r="Y37" s="301">
        <f t="shared" si="48"/>
        <v>4.2530000000000125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2.7303508521355493</v>
      </c>
      <c r="C44" s="300">
        <v>0.89842026015713627</v>
      </c>
      <c r="D44" s="300">
        <v>0.68549599345077006</v>
      </c>
      <c r="E44" s="300">
        <f>SUM(B44:D44)</f>
        <v>4.3142671057434558</v>
      </c>
      <c r="F44" s="300"/>
      <c r="G44" s="300">
        <v>3.1554679029919481</v>
      </c>
      <c r="H44" s="300">
        <v>0.8889409424266782</v>
      </c>
      <c r="I44" s="300">
        <v>0.68237115030084416</v>
      </c>
      <c r="J44" s="300">
        <f>SUM(G44:I44)</f>
        <v>4.7267799957194709</v>
      </c>
      <c r="K44" s="300"/>
      <c r="L44" s="300">
        <v>2.8897169475404607</v>
      </c>
      <c r="M44" s="300">
        <v>1.1642777973951224</v>
      </c>
      <c r="N44" s="300">
        <v>0.57556241404520481</v>
      </c>
      <c r="O44" s="300">
        <f>SUM(L44:N44)</f>
        <v>4.6295571589807878</v>
      </c>
      <c r="P44" s="300"/>
      <c r="Q44" s="300">
        <v>2.6933355527047387</v>
      </c>
      <c r="R44" s="300">
        <v>1.0871219365616349</v>
      </c>
      <c r="S44" s="300">
        <v>0.51766351102125296</v>
      </c>
      <c r="T44" s="300">
        <f>SUM(Q44:S44)</f>
        <v>4.298121000287626</v>
      </c>
      <c r="U44" s="300"/>
      <c r="V44" s="300">
        <v>2.4088393575686573</v>
      </c>
      <c r="W44" s="300">
        <v>0.97246703842947468</v>
      </c>
      <c r="X44" s="300">
        <v>0.45374336842696844</v>
      </c>
      <c r="Y44" s="300">
        <f>SUM(V44:X44)</f>
        <v>3.8350497644251003</v>
      </c>
    </row>
    <row r="45" spans="1:25" x14ac:dyDescent="0.2">
      <c r="A45" s="260" t="s">
        <v>364</v>
      </c>
      <c r="B45" s="300">
        <v>11.784924303970183</v>
      </c>
      <c r="C45" s="300">
        <v>0.37073423598822314</v>
      </c>
      <c r="D45" s="300">
        <v>1.4390743542981488</v>
      </c>
      <c r="E45" s="300">
        <f t="shared" ref="E45:E46" si="59">SUM(B45:D45)</f>
        <v>13.594732894256556</v>
      </c>
      <c r="F45" s="300"/>
      <c r="G45" s="300">
        <v>12.950554022783193</v>
      </c>
      <c r="H45" s="300">
        <v>0.51160808616247921</v>
      </c>
      <c r="I45" s="300">
        <v>0.98205789533485999</v>
      </c>
      <c r="J45" s="300">
        <f t="shared" ref="J45:J46" si="60">SUM(G45:I45)</f>
        <v>14.444220004280531</v>
      </c>
      <c r="K45" s="300"/>
      <c r="L45" s="300">
        <v>12.373871849148216</v>
      </c>
      <c r="M45" s="300">
        <v>0.52621477755621604</v>
      </c>
      <c r="N45" s="300">
        <v>1.2513562143148169</v>
      </c>
      <c r="O45" s="300">
        <f t="shared" ref="O45:O46" si="61">SUM(L45:N45)</f>
        <v>14.15144284101925</v>
      </c>
      <c r="P45" s="300"/>
      <c r="Q45" s="300">
        <v>11.441153846967588</v>
      </c>
      <c r="R45" s="300">
        <v>0.48919535031200878</v>
      </c>
      <c r="S45" s="300">
        <v>1.1605298024327539</v>
      </c>
      <c r="T45" s="300">
        <f t="shared" ref="T45:T46" si="62">SUM(Q45:S45)</f>
        <v>13.09087899971235</v>
      </c>
      <c r="U45" s="300"/>
      <c r="V45" s="300">
        <v>9.8791500969372894</v>
      </c>
      <c r="W45" s="300">
        <v>0.43052945867683368</v>
      </c>
      <c r="X45" s="300">
        <v>1.0522706799608086</v>
      </c>
      <c r="Y45" s="300">
        <f t="shared" ref="Y45:Y46" si="63">SUM(V45:X45)</f>
        <v>11.36195023557493</v>
      </c>
    </row>
    <row r="46" spans="1:25" x14ac:dyDescent="0.2">
      <c r="A46" s="264" t="s">
        <v>363</v>
      </c>
      <c r="B46" s="301">
        <f>SUM(B44:B45)</f>
        <v>14.515275156105732</v>
      </c>
      <c r="C46" s="301">
        <f t="shared" ref="C46" si="64">SUM(C44:C45)</f>
        <v>1.2691544961453594</v>
      </c>
      <c r="D46" s="301">
        <f t="shared" ref="D46" si="65">SUM(D44:D45)</f>
        <v>2.1245703477489188</v>
      </c>
      <c r="E46" s="301">
        <f t="shared" si="59"/>
        <v>17.90900000000001</v>
      </c>
      <c r="F46" s="301"/>
      <c r="G46" s="301">
        <f>SUM(G44:G45)</f>
        <v>16.106021925775142</v>
      </c>
      <c r="H46" s="301">
        <f t="shared" ref="H46" si="66">SUM(H44:H45)</f>
        <v>1.4005490285891575</v>
      </c>
      <c r="I46" s="301">
        <f t="shared" ref="I46" si="67">SUM(I44:I45)</f>
        <v>1.6644290456357043</v>
      </c>
      <c r="J46" s="301">
        <f t="shared" si="60"/>
        <v>19.171000000000003</v>
      </c>
      <c r="K46" s="301"/>
      <c r="L46" s="301">
        <f>SUM(L44:L45)</f>
        <v>15.263588796688676</v>
      </c>
      <c r="M46" s="301">
        <f t="shared" ref="M46" si="68">SUM(M44:M45)</f>
        <v>1.6904925749513384</v>
      </c>
      <c r="N46" s="301">
        <f t="shared" ref="N46" si="69">SUM(N44:N45)</f>
        <v>1.8269186283600218</v>
      </c>
      <c r="O46" s="301">
        <f t="shared" si="61"/>
        <v>18.781000000000038</v>
      </c>
      <c r="P46" s="301"/>
      <c r="Q46" s="301">
        <f>SUM(Q44:Q45)</f>
        <v>14.134489399672326</v>
      </c>
      <c r="R46" s="301">
        <f t="shared" ref="R46" si="70">SUM(R44:R45)</f>
        <v>1.5763172868736437</v>
      </c>
      <c r="S46" s="301">
        <f t="shared" ref="S46" si="71">SUM(S44:S45)</f>
        <v>1.678193313454007</v>
      </c>
      <c r="T46" s="301">
        <f t="shared" si="62"/>
        <v>17.388999999999978</v>
      </c>
      <c r="U46" s="301"/>
      <c r="V46" s="301">
        <f>SUM(V44:V45)</f>
        <v>12.287989454505947</v>
      </c>
      <c r="W46" s="301">
        <f t="shared" ref="W46" si="72">SUM(W44:W45)</f>
        <v>1.4029964971063085</v>
      </c>
      <c r="X46" s="301">
        <f t="shared" ref="X46" si="73">SUM(X44:X45)</f>
        <v>1.5060140483877771</v>
      </c>
      <c r="Y46" s="301">
        <f t="shared" si="63"/>
        <v>15.197000000000033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0.15289631795844422</v>
      </c>
      <c r="C53" s="300">
        <v>4.1123487971258518E-2</v>
      </c>
      <c r="D53" s="300">
        <v>5.0644689619340276E-5</v>
      </c>
      <c r="E53" s="300">
        <f>SUM(B53:D53)</f>
        <v>0.1940704506193221</v>
      </c>
      <c r="F53" s="300"/>
      <c r="G53" s="300">
        <v>0.21081201334913566</v>
      </c>
      <c r="H53" s="300">
        <v>5.8546162404808227E-2</v>
      </c>
      <c r="I53" s="300">
        <v>5.7285873193557362E-5</v>
      </c>
      <c r="J53" s="300">
        <f>SUM(G53:I53)</f>
        <v>0.26941546162713742</v>
      </c>
      <c r="K53" s="300"/>
      <c r="L53" s="300">
        <v>0.26052681599385552</v>
      </c>
      <c r="M53" s="300">
        <v>7.0919070548568053E-2</v>
      </c>
      <c r="N53" s="300">
        <v>0.10872078710482518</v>
      </c>
      <c r="O53" s="300">
        <f>SUM(L53:N53)</f>
        <v>0.44016667364724876</v>
      </c>
      <c r="P53" s="300"/>
      <c r="Q53" s="300">
        <v>0.25633376344884939</v>
      </c>
      <c r="R53" s="300">
        <v>6.9153032261244543E-2</v>
      </c>
      <c r="S53" s="300">
        <v>0.1044906666668054</v>
      </c>
      <c r="T53" s="300">
        <f>SUM(Q53:S53)</f>
        <v>0.42997746237689932</v>
      </c>
      <c r="U53" s="300"/>
      <c r="V53" s="300">
        <v>0.26327694674844876</v>
      </c>
      <c r="W53" s="300">
        <v>6.9690956492192729E-2</v>
      </c>
      <c r="X53" s="300">
        <v>0.10364296094215457</v>
      </c>
      <c r="Y53" s="300">
        <f>SUM(V53:X53)</f>
        <v>0.4366108641827961</v>
      </c>
    </row>
    <row r="54" spans="1:25" x14ac:dyDescent="0.2">
      <c r="A54" s="260" t="s">
        <v>364</v>
      </c>
      <c r="B54" s="300">
        <v>0.50690269839017787</v>
      </c>
      <c r="C54" s="300">
        <v>7.5967034428688577E-3</v>
      </c>
      <c r="D54" s="300">
        <v>5.3430147547630411E-2</v>
      </c>
      <c r="E54" s="300">
        <f t="shared" ref="E54:E55" si="74">SUM(B54:D54)</f>
        <v>0.56792954938067719</v>
      </c>
      <c r="F54" s="300"/>
      <c r="G54" s="300">
        <v>0.70054894326702966</v>
      </c>
      <c r="H54" s="300">
        <v>1.4264182425063001E-2</v>
      </c>
      <c r="I54" s="300">
        <v>0.14877141268076893</v>
      </c>
      <c r="J54" s="300">
        <f t="shared" ref="J54:J55" si="75">SUM(G54:I54)</f>
        <v>0.86358453837286153</v>
      </c>
      <c r="K54" s="300"/>
      <c r="L54" s="300">
        <v>0.84781515595289336</v>
      </c>
      <c r="M54" s="300">
        <v>1.3018170399859679E-2</v>
      </c>
      <c r="N54" s="300">
        <v>0</v>
      </c>
      <c r="O54" s="300">
        <f t="shared" ref="O54:O55" si="76">SUM(L54:N54)</f>
        <v>0.860833326352753</v>
      </c>
      <c r="P54" s="300"/>
      <c r="Q54" s="300">
        <v>0.82113789246188851</v>
      </c>
      <c r="R54" s="300">
        <v>1.2884645161212285E-2</v>
      </c>
      <c r="S54" s="300">
        <v>0</v>
      </c>
      <c r="T54" s="300">
        <f t="shared" ref="T54:T55" si="77">SUM(Q54:S54)</f>
        <v>0.83402253762310075</v>
      </c>
      <c r="U54" s="300"/>
      <c r="V54" s="300">
        <v>0.81701410376306094</v>
      </c>
      <c r="W54" s="300">
        <v>1.3375032054144028E-2</v>
      </c>
      <c r="X54" s="300">
        <v>0</v>
      </c>
      <c r="Y54" s="300">
        <f t="shared" ref="Y54:Y55" si="78">SUM(V54:X54)</f>
        <v>0.83038913581720497</v>
      </c>
    </row>
    <row r="55" spans="1:25" x14ac:dyDescent="0.2">
      <c r="A55" s="264" t="s">
        <v>363</v>
      </c>
      <c r="B55" s="301">
        <f>SUM(B53:B54)</f>
        <v>0.65979901634862204</v>
      </c>
      <c r="C55" s="301">
        <f t="shared" ref="C55" si="79">SUM(C53:C54)</f>
        <v>4.8720191414127374E-2</v>
      </c>
      <c r="D55" s="301">
        <f t="shared" ref="D55" si="80">SUM(D53:D54)</f>
        <v>5.3480792237249754E-2</v>
      </c>
      <c r="E55" s="301">
        <f t="shared" si="74"/>
        <v>0.76199999999999923</v>
      </c>
      <c r="F55" s="301"/>
      <c r="G55" s="301">
        <f>SUM(G53:G54)</f>
        <v>0.91136095661616534</v>
      </c>
      <c r="H55" s="301">
        <f t="shared" ref="H55" si="81">SUM(H53:H54)</f>
        <v>7.2810344829871226E-2</v>
      </c>
      <c r="I55" s="301">
        <f t="shared" ref="I55" si="82">SUM(I53:I54)</f>
        <v>0.1488286985539625</v>
      </c>
      <c r="J55" s="301">
        <f t="shared" si="75"/>
        <v>1.1329999999999991</v>
      </c>
      <c r="K55" s="301"/>
      <c r="L55" s="301">
        <f>SUM(L53:L54)</f>
        <v>1.1083419719467489</v>
      </c>
      <c r="M55" s="301">
        <f t="shared" ref="M55" si="83">SUM(M53:M54)</f>
        <v>8.3937240948427735E-2</v>
      </c>
      <c r="N55" s="301">
        <f t="shared" ref="N55" si="84">SUM(N53:N54)</f>
        <v>0.10872078710482518</v>
      </c>
      <c r="O55" s="301">
        <f t="shared" si="76"/>
        <v>1.3010000000000019</v>
      </c>
      <c r="P55" s="301"/>
      <c r="Q55" s="301">
        <f>SUM(Q53:Q54)</f>
        <v>1.0774716559107378</v>
      </c>
      <c r="R55" s="301">
        <f t="shared" ref="R55" si="85">SUM(R53:R54)</f>
        <v>8.2037677422456823E-2</v>
      </c>
      <c r="S55" s="301">
        <f t="shared" ref="S55" si="86">SUM(S53:S54)</f>
        <v>0.1044906666668054</v>
      </c>
      <c r="T55" s="301">
        <f t="shared" si="77"/>
        <v>1.2640000000000002</v>
      </c>
      <c r="U55" s="301"/>
      <c r="V55" s="301">
        <f>SUM(V53:V54)</f>
        <v>1.0802910505115098</v>
      </c>
      <c r="W55" s="301">
        <f t="shared" ref="W55" si="87">SUM(W53:W54)</f>
        <v>8.3065988546336761E-2</v>
      </c>
      <c r="X55" s="301">
        <f t="shared" ref="X55" si="88">SUM(X53:X54)</f>
        <v>0.10364296094215457</v>
      </c>
      <c r="Y55" s="301">
        <f t="shared" si="78"/>
        <v>1.267000000000001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0.36377365364499747</v>
      </c>
      <c r="C62" s="300">
        <v>0.1281779194658558</v>
      </c>
      <c r="D62" s="300">
        <v>5.7640745379897503E-2</v>
      </c>
      <c r="E62" s="300">
        <f>SUM(B62:D62)</f>
        <v>0.54959231849075074</v>
      </c>
      <c r="F62" s="300"/>
      <c r="G62" s="300">
        <v>0.42764715957100419</v>
      </c>
      <c r="H62" s="300">
        <v>0.10353325720826791</v>
      </c>
      <c r="I62" s="300">
        <v>7.5904367685982493E-2</v>
      </c>
      <c r="J62" s="300">
        <f>SUM(G62:I62)</f>
        <v>0.6070847844652546</v>
      </c>
      <c r="K62" s="300"/>
      <c r="L62" s="300">
        <v>0.35860872260282772</v>
      </c>
      <c r="M62" s="300">
        <v>8.6028021450197917E-2</v>
      </c>
      <c r="N62" s="300">
        <v>5.8572269923096417E-3</v>
      </c>
      <c r="O62" s="300">
        <f>SUM(L62:N62)</f>
        <v>0.45049397104533528</v>
      </c>
      <c r="P62" s="300"/>
      <c r="Q62" s="300">
        <v>0.40904722615211997</v>
      </c>
      <c r="R62" s="300">
        <v>9.5564088509538653E-2</v>
      </c>
      <c r="S62" s="300">
        <v>6.3609612555351721E-3</v>
      </c>
      <c r="T62" s="300">
        <f>SUM(Q62:S62)</f>
        <v>0.51097227591719385</v>
      </c>
      <c r="U62" s="300"/>
      <c r="V62" s="300">
        <v>0.50827568850997507</v>
      </c>
      <c r="W62" s="300">
        <v>0.11270965077525519</v>
      </c>
      <c r="X62" s="300">
        <v>7.111994424834278E-3</v>
      </c>
      <c r="Y62" s="300">
        <f>SUM(V62:X62)</f>
        <v>0.62809733371006449</v>
      </c>
    </row>
    <row r="63" spans="1:25" x14ac:dyDescent="0.2">
      <c r="A63" s="260" t="s">
        <v>364</v>
      </c>
      <c r="B63" s="300">
        <v>1.4764051766699933</v>
      </c>
      <c r="C63" s="300">
        <v>4.6002504839257288E-2</v>
      </c>
      <c r="D63" s="300">
        <v>0</v>
      </c>
      <c r="E63" s="300">
        <f t="shared" ref="E63:E64" si="89">SUM(B63:D63)</f>
        <v>1.5224076815092507</v>
      </c>
      <c r="F63" s="300"/>
      <c r="G63" s="300">
        <v>1.8572169568980912</v>
      </c>
      <c r="H63" s="300">
        <v>4.279474735987087E-2</v>
      </c>
      <c r="I63" s="300">
        <v>0.12290351127678503</v>
      </c>
      <c r="J63" s="300">
        <f t="shared" ref="J63:J64" si="90">SUM(G63:I63)</f>
        <v>2.0229152155347472</v>
      </c>
      <c r="K63" s="300"/>
      <c r="L63" s="300">
        <v>1.5906764204486108</v>
      </c>
      <c r="M63" s="300">
        <v>0.21898707417710384</v>
      </c>
      <c r="N63" s="300">
        <v>0.10184253432894735</v>
      </c>
      <c r="O63" s="300">
        <f t="shared" ref="O63:O64" si="91">SUM(L63:N63)</f>
        <v>1.9115060289546619</v>
      </c>
      <c r="P63" s="300"/>
      <c r="Q63" s="300">
        <v>1.7339980382518929</v>
      </c>
      <c r="R63" s="300">
        <v>0.24141718835701279</v>
      </c>
      <c r="S63" s="300">
        <v>0.10761249747390489</v>
      </c>
      <c r="T63" s="300">
        <f t="shared" ref="T63:T64" si="92">SUM(Q63:S63)</f>
        <v>2.0830277240828106</v>
      </c>
      <c r="U63" s="300"/>
      <c r="V63" s="300">
        <v>1.9735784528818094</v>
      </c>
      <c r="W63" s="300">
        <v>0.27906847688904513</v>
      </c>
      <c r="X63" s="300">
        <v>0.11425573651907779</v>
      </c>
      <c r="Y63" s="300">
        <f t="shared" ref="Y63:Y64" si="93">SUM(V63:X63)</f>
        <v>2.3669026662899322</v>
      </c>
    </row>
    <row r="64" spans="1:25" x14ac:dyDescent="0.2">
      <c r="A64" s="264" t="s">
        <v>363</v>
      </c>
      <c r="B64" s="301">
        <f>SUM(B62:B63)</f>
        <v>1.8401788303149909</v>
      </c>
      <c r="C64" s="301">
        <f t="shared" ref="C64" si="94">SUM(C62:C63)</f>
        <v>0.1741804243051131</v>
      </c>
      <c r="D64" s="301">
        <f t="shared" ref="D64" si="95">SUM(D62:D63)</f>
        <v>5.7640745379897503E-2</v>
      </c>
      <c r="E64" s="301">
        <f t="shared" si="89"/>
        <v>2.0720000000000014</v>
      </c>
      <c r="F64" s="301"/>
      <c r="G64" s="301">
        <f>SUM(G62:G63)</f>
        <v>2.2848641164690955</v>
      </c>
      <c r="H64" s="301">
        <f t="shared" ref="H64" si="96">SUM(H62:H63)</f>
        <v>0.14632800456813877</v>
      </c>
      <c r="I64" s="301">
        <f t="shared" ref="I64" si="97">SUM(I62:I63)</f>
        <v>0.19880787896276753</v>
      </c>
      <c r="J64" s="301">
        <f t="shared" si="90"/>
        <v>2.6300000000000017</v>
      </c>
      <c r="K64" s="301"/>
      <c r="L64" s="301">
        <f>SUM(L62:L63)</f>
        <v>1.9492851430514384</v>
      </c>
      <c r="M64" s="301">
        <f t="shared" ref="M64" si="98">SUM(M62:M63)</f>
        <v>0.30501509562730178</v>
      </c>
      <c r="N64" s="301">
        <f t="shared" ref="N64" si="99">SUM(N62:N63)</f>
        <v>0.107699761321257</v>
      </c>
      <c r="O64" s="301">
        <f t="shared" si="91"/>
        <v>2.361999999999997</v>
      </c>
      <c r="P64" s="301"/>
      <c r="Q64" s="301">
        <f>SUM(Q62:Q63)</f>
        <v>2.1430452644040128</v>
      </c>
      <c r="R64" s="301">
        <f t="shared" ref="R64" si="100">SUM(R62:R63)</f>
        <v>0.33698127686655144</v>
      </c>
      <c r="S64" s="301">
        <f t="shared" ref="S64" si="101">SUM(S62:S63)</f>
        <v>0.11397345872944006</v>
      </c>
      <c r="T64" s="301">
        <f t="shared" si="92"/>
        <v>2.5940000000000039</v>
      </c>
      <c r="U64" s="301"/>
      <c r="V64" s="301">
        <f>SUM(V62:V63)</f>
        <v>2.4818541413917847</v>
      </c>
      <c r="W64" s="301">
        <f t="shared" ref="W64" si="102">SUM(W62:W63)</f>
        <v>0.39177812766430031</v>
      </c>
      <c r="X64" s="301">
        <f t="shared" ref="X64" si="103">SUM(X62:X63)</f>
        <v>0.12136773094391207</v>
      </c>
      <c r="Y64" s="301">
        <f t="shared" si="93"/>
        <v>2.9949999999999974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1.767017995770453</v>
      </c>
      <c r="C71" s="300">
        <v>1.2433841989672978</v>
      </c>
      <c r="D71" s="300">
        <v>0.69506152794772413</v>
      </c>
      <c r="E71" s="300">
        <f>SUM(B71:D71)</f>
        <v>3.705463722685475</v>
      </c>
      <c r="F71" s="300"/>
      <c r="G71" s="300">
        <v>2.5140125796795729</v>
      </c>
      <c r="H71" s="300">
        <v>1.6271103571276684</v>
      </c>
      <c r="I71" s="300">
        <v>1.0397369936001644</v>
      </c>
      <c r="J71" s="300">
        <f>SUM(G71:I71)</f>
        <v>5.1808599304074052</v>
      </c>
      <c r="K71" s="300"/>
      <c r="L71" s="300">
        <v>2.4729301668441974</v>
      </c>
      <c r="M71" s="300">
        <v>1.9469928023149572</v>
      </c>
      <c r="N71" s="300">
        <v>0.81622746842039096</v>
      </c>
      <c r="O71" s="300">
        <f>SUM(L71:N71)</f>
        <v>5.2361504375795453</v>
      </c>
      <c r="P71" s="300"/>
      <c r="Q71" s="300">
        <v>2.6452452784092073</v>
      </c>
      <c r="R71" s="300">
        <v>2.0964757533095608</v>
      </c>
      <c r="S71" s="300">
        <v>0.87707343771852952</v>
      </c>
      <c r="T71" s="300">
        <f>SUM(Q71:S71)</f>
        <v>5.6187944694372973</v>
      </c>
      <c r="U71" s="300"/>
      <c r="V71" s="300">
        <v>2.8893444774641428</v>
      </c>
      <c r="W71" s="300">
        <v>2.3155684774837773</v>
      </c>
      <c r="X71" s="300">
        <v>0.98486368480866204</v>
      </c>
      <c r="Y71" s="300">
        <f>SUM(V71:X71)</f>
        <v>6.1897766397565821</v>
      </c>
    </row>
    <row r="72" spans="1:25" x14ac:dyDescent="0.2">
      <c r="A72" s="260" t="s">
        <v>364</v>
      </c>
      <c r="B72" s="300">
        <v>11.110321478085076</v>
      </c>
      <c r="C72" s="300">
        <v>0.54471366616258221</v>
      </c>
      <c r="D72" s="300">
        <v>9.3205011330669159</v>
      </c>
      <c r="E72" s="300">
        <f t="shared" ref="E72:E73" si="104">SUM(B72:D72)</f>
        <v>20.975536277314575</v>
      </c>
      <c r="F72" s="300"/>
      <c r="G72" s="300">
        <v>13.841440091987222</v>
      </c>
      <c r="H72" s="300">
        <v>0.52528423783586631</v>
      </c>
      <c r="I72" s="300">
        <v>9.9374157397695395</v>
      </c>
      <c r="J72" s="300">
        <f t="shared" ref="J72:J73" si="105">SUM(G72:I72)</f>
        <v>24.304140069592627</v>
      </c>
      <c r="K72" s="300"/>
      <c r="L72" s="300">
        <v>13.26864836954859</v>
      </c>
      <c r="M72" s="300">
        <v>0.98126593039824617</v>
      </c>
      <c r="N72" s="300">
        <v>10.856935262473575</v>
      </c>
      <c r="O72" s="300">
        <f t="shared" ref="O72:O73" si="106">SUM(L72:N72)</f>
        <v>25.106849562420411</v>
      </c>
      <c r="P72" s="300"/>
      <c r="Q72" s="300">
        <v>13.953728706268304</v>
      </c>
      <c r="R72" s="300">
        <v>1.0641869987206876</v>
      </c>
      <c r="S72" s="300">
        <v>11.679289825573804</v>
      </c>
      <c r="T72" s="300">
        <f t="shared" ref="T72:T73" si="107">SUM(Q72:S72)</f>
        <v>26.697205530562798</v>
      </c>
      <c r="U72" s="300"/>
      <c r="V72" s="300">
        <v>14.560261706442152</v>
      </c>
      <c r="W72" s="300">
        <v>1.1883953296319945</v>
      </c>
      <c r="X72" s="300">
        <v>12.862566324169258</v>
      </c>
      <c r="Y72" s="300">
        <f t="shared" ref="Y72:Y73" si="108">SUM(V72:X72)</f>
        <v>28.611223360243404</v>
      </c>
    </row>
    <row r="73" spans="1:25" x14ac:dyDescent="0.2">
      <c r="A73" s="264" t="s">
        <v>363</v>
      </c>
      <c r="B73" s="301">
        <f>SUM(B71:B72)</f>
        <v>12.87733947385553</v>
      </c>
      <c r="C73" s="301">
        <f t="shared" ref="C73" si="109">SUM(C71:C72)</f>
        <v>1.78809786512988</v>
      </c>
      <c r="D73" s="301">
        <f t="shared" ref="D73" si="110">SUM(D71:D72)</f>
        <v>10.01556266101464</v>
      </c>
      <c r="E73" s="301">
        <f t="shared" si="104"/>
        <v>24.681000000000047</v>
      </c>
      <c r="F73" s="301"/>
      <c r="G73" s="301">
        <f>SUM(G71:G72)</f>
        <v>16.355452671666797</v>
      </c>
      <c r="H73" s="301">
        <f t="shared" ref="H73" si="111">SUM(H71:H72)</f>
        <v>2.1523945949635346</v>
      </c>
      <c r="I73" s="301">
        <f t="shared" ref="I73" si="112">SUM(I71:I72)</f>
        <v>10.977152733369703</v>
      </c>
      <c r="J73" s="301">
        <f t="shared" si="105"/>
        <v>29.485000000000035</v>
      </c>
      <c r="K73" s="301"/>
      <c r="L73" s="301">
        <f>SUM(L71:L72)</f>
        <v>15.741578536392787</v>
      </c>
      <c r="M73" s="301">
        <f t="shared" ref="M73" si="113">SUM(M71:M72)</f>
        <v>2.9282587327132035</v>
      </c>
      <c r="N73" s="301">
        <f t="shared" ref="N73" si="114">SUM(N71:N72)</f>
        <v>11.673162730893967</v>
      </c>
      <c r="O73" s="301">
        <f t="shared" si="106"/>
        <v>30.342999999999957</v>
      </c>
      <c r="P73" s="301"/>
      <c r="Q73" s="301">
        <f>SUM(Q71:Q72)</f>
        <v>16.59897398467751</v>
      </c>
      <c r="R73" s="301">
        <f t="shared" ref="R73" si="115">SUM(R71:R72)</f>
        <v>3.1606627520302482</v>
      </c>
      <c r="S73" s="301">
        <f t="shared" ref="S73" si="116">SUM(S71:S72)</f>
        <v>12.556363263292333</v>
      </c>
      <c r="T73" s="301">
        <f t="shared" si="107"/>
        <v>32.316000000000088</v>
      </c>
      <c r="U73" s="301"/>
      <c r="V73" s="301">
        <f>SUM(V71:V72)</f>
        <v>17.449606183906294</v>
      </c>
      <c r="W73" s="301">
        <f t="shared" ref="W73" si="117">SUM(W71:W72)</f>
        <v>3.5039638071157717</v>
      </c>
      <c r="X73" s="301">
        <f t="shared" ref="X73" si="118">SUM(X71:X72)</f>
        <v>13.84743000897792</v>
      </c>
      <c r="Y73" s="301">
        <f t="shared" si="108"/>
        <v>34.800999999999988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11.116214378555151</v>
      </c>
      <c r="C80" s="300">
        <v>13.87904394557596</v>
      </c>
      <c r="D80" s="300">
        <v>1.3945776740638469</v>
      </c>
      <c r="E80" s="300">
        <f>SUM(B80:D80)</f>
        <v>26.389835998194958</v>
      </c>
      <c r="F80" s="300"/>
      <c r="G80" s="300">
        <v>12.254604629436875</v>
      </c>
      <c r="H80" s="300">
        <v>14.510187198237199</v>
      </c>
      <c r="I80" s="300">
        <v>1.1254334765292497</v>
      </c>
      <c r="J80" s="300">
        <f>SUM(G80:I80)</f>
        <v>27.890225304203323</v>
      </c>
      <c r="K80" s="300"/>
      <c r="L80" s="300">
        <v>13.321603741525237</v>
      </c>
      <c r="M80" s="300">
        <v>15.045146853788804</v>
      </c>
      <c r="N80" s="300">
        <v>1.3889998581103327</v>
      </c>
      <c r="O80" s="300">
        <f>SUM(L80:N80)</f>
        <v>29.755750453424373</v>
      </c>
      <c r="P80" s="300"/>
      <c r="Q80" s="300">
        <v>13.893445474121227</v>
      </c>
      <c r="R80" s="300">
        <v>14.473956681597613</v>
      </c>
      <c r="S80" s="300">
        <v>1.4310257643109328</v>
      </c>
      <c r="T80" s="300">
        <f>SUM(Q80:S80)</f>
        <v>29.798427920029773</v>
      </c>
      <c r="U80" s="300"/>
      <c r="V80" s="300">
        <v>14.997122330112701</v>
      </c>
      <c r="W80" s="300">
        <v>13.486150179751379</v>
      </c>
      <c r="X80" s="300">
        <v>1.5267264381870502</v>
      </c>
      <c r="Y80" s="300">
        <f>SUM(V80:X80)</f>
        <v>30.00999894805113</v>
      </c>
    </row>
    <row r="81" spans="1:25" x14ac:dyDescent="0.2">
      <c r="A81" s="260" t="s">
        <v>364</v>
      </c>
      <c r="B81" s="300">
        <v>19.502889060184895</v>
      </c>
      <c r="C81" s="300">
        <v>6.4563979614061182</v>
      </c>
      <c r="D81" s="300">
        <v>1.9928769802139912</v>
      </c>
      <c r="E81" s="300">
        <f t="shared" ref="E81:E82" si="119">SUM(B81:D81)</f>
        <v>27.952164001805006</v>
      </c>
      <c r="F81" s="300"/>
      <c r="G81" s="300">
        <v>22.705446550415061</v>
      </c>
      <c r="H81" s="300">
        <v>6.3994092866725767</v>
      </c>
      <c r="I81" s="300">
        <v>1.8509188587090861</v>
      </c>
      <c r="J81" s="300">
        <f t="shared" ref="J81:J82" si="120">SUM(G81:I81)</f>
        <v>30.955774695796723</v>
      </c>
      <c r="K81" s="300"/>
      <c r="L81" s="300">
        <v>21.287950036284286</v>
      </c>
      <c r="M81" s="300">
        <v>7.6867986492485691</v>
      </c>
      <c r="N81" s="300">
        <v>1.7415008610427409</v>
      </c>
      <c r="O81" s="300">
        <f t="shared" ref="O81:O82" si="121">SUM(L81:N81)</f>
        <v>30.716249546575597</v>
      </c>
      <c r="P81" s="300"/>
      <c r="Q81" s="300">
        <v>21.645735575249752</v>
      </c>
      <c r="R81" s="300">
        <v>7.6840087916670523</v>
      </c>
      <c r="S81" s="300">
        <v>1.7648277130534256</v>
      </c>
      <c r="T81" s="300">
        <f t="shared" ref="T81:T82" si="122">SUM(Q81:S81)</f>
        <v>31.094572079970231</v>
      </c>
      <c r="U81" s="300"/>
      <c r="V81" s="300">
        <v>22.098947344505742</v>
      </c>
      <c r="W81" s="300">
        <v>7.7559878271998732</v>
      </c>
      <c r="X81" s="300">
        <v>1.8040658802432381</v>
      </c>
      <c r="Y81" s="300">
        <f t="shared" ref="Y81:Y82" si="123">SUM(V81:X81)</f>
        <v>31.659001051948856</v>
      </c>
    </row>
    <row r="82" spans="1:25" x14ac:dyDescent="0.2">
      <c r="A82" s="264" t="s">
        <v>363</v>
      </c>
      <c r="B82" s="301">
        <f>SUM(B80:B81)</f>
        <v>30.619103438740048</v>
      </c>
      <c r="C82" s="301">
        <f t="shared" ref="C82" si="124">SUM(C80:C81)</f>
        <v>20.335441906982076</v>
      </c>
      <c r="D82" s="301">
        <f t="shared" ref="D82" si="125">SUM(D80:D81)</f>
        <v>3.3874546542778381</v>
      </c>
      <c r="E82" s="301">
        <f t="shared" si="119"/>
        <v>54.341999999999963</v>
      </c>
      <c r="F82" s="301"/>
      <c r="G82" s="301">
        <f>SUM(G80:G81)</f>
        <v>34.960051179851938</v>
      </c>
      <c r="H82" s="301">
        <f t="shared" ref="H82" si="126">SUM(H80:H81)</f>
        <v>20.909596484909777</v>
      </c>
      <c r="I82" s="301">
        <f t="shared" ref="I82" si="127">SUM(I80:I81)</f>
        <v>2.9763523352383361</v>
      </c>
      <c r="J82" s="301">
        <f t="shared" si="120"/>
        <v>58.846000000000053</v>
      </c>
      <c r="K82" s="301"/>
      <c r="L82" s="301">
        <f>SUM(L80:L81)</f>
        <v>34.609553777809523</v>
      </c>
      <c r="M82" s="301">
        <f t="shared" ref="M82" si="128">SUM(M80:M81)</f>
        <v>22.731945503037373</v>
      </c>
      <c r="N82" s="301">
        <f t="shared" ref="N82" si="129">SUM(N80:N81)</f>
        <v>3.1305007191530736</v>
      </c>
      <c r="O82" s="301">
        <f t="shared" si="121"/>
        <v>60.471999999999973</v>
      </c>
      <c r="P82" s="301"/>
      <c r="Q82" s="301">
        <f>SUM(Q80:Q81)</f>
        <v>35.539181049370981</v>
      </c>
      <c r="R82" s="301">
        <f t="shared" ref="R82" si="130">SUM(R80:R81)</f>
        <v>22.157965473264667</v>
      </c>
      <c r="S82" s="301">
        <f t="shared" ref="S82" si="131">SUM(S80:S81)</f>
        <v>3.1958534773643583</v>
      </c>
      <c r="T82" s="301">
        <f t="shared" si="122"/>
        <v>60.893000000000008</v>
      </c>
      <c r="U82" s="301"/>
      <c r="V82" s="301">
        <f>SUM(V80:V81)</f>
        <v>37.096069674618441</v>
      </c>
      <c r="W82" s="301">
        <f t="shared" ref="W82" si="132">SUM(W80:W81)</f>
        <v>21.242138006951251</v>
      </c>
      <c r="X82" s="301">
        <f t="shared" ref="X82" si="133">SUM(X80:X81)</f>
        <v>3.3307923184302881</v>
      </c>
      <c r="Y82" s="301">
        <f t="shared" si="123"/>
        <v>61.668999999999983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1.9173910087689841</v>
      </c>
      <c r="C89" s="300">
        <v>1.0583326244729139</v>
      </c>
      <c r="D89" s="300">
        <v>0.1858186343270995</v>
      </c>
      <c r="E89" s="300">
        <f>SUM(B89:D89)</f>
        <v>3.1615422675689975</v>
      </c>
      <c r="F89" s="300"/>
      <c r="G89" s="300">
        <v>2.222421676851758</v>
      </c>
      <c r="H89" s="300">
        <v>1.3257020442492817</v>
      </c>
      <c r="I89" s="300">
        <v>0.29657559165819841</v>
      </c>
      <c r="J89" s="300">
        <f>SUM(G89:I89)</f>
        <v>3.8446993127592379</v>
      </c>
      <c r="K89" s="300"/>
      <c r="L89" s="300">
        <v>2.162088485587915</v>
      </c>
      <c r="M89" s="300">
        <v>1.2988480532704854</v>
      </c>
      <c r="N89" s="300">
        <v>0.119622140786606</v>
      </c>
      <c r="O89" s="300">
        <f>SUM(L89:N89)</f>
        <v>3.5805586796450064</v>
      </c>
      <c r="P89" s="300"/>
      <c r="Q89" s="300">
        <v>2.2374728184778365</v>
      </c>
      <c r="R89" s="300">
        <v>1.3816816421120215</v>
      </c>
      <c r="S89" s="300">
        <v>0.1197422275900237</v>
      </c>
      <c r="T89" s="300">
        <f>SUM(Q89:S89)</f>
        <v>3.7388966881798815</v>
      </c>
      <c r="U89" s="300"/>
      <c r="V89" s="300">
        <v>2.3208873837936541</v>
      </c>
      <c r="W89" s="300">
        <v>1.4951959773001307</v>
      </c>
      <c r="X89" s="300">
        <v>0.11805049938364877</v>
      </c>
      <c r="Y89" s="300">
        <f>SUM(V89:X89)</f>
        <v>3.9341338604774339</v>
      </c>
    </row>
    <row r="90" spans="1:25" x14ac:dyDescent="0.2">
      <c r="A90" s="260" t="s">
        <v>364</v>
      </c>
      <c r="B90" s="300">
        <v>7.9865912353779347</v>
      </c>
      <c r="C90" s="300">
        <v>0.8132436874987512</v>
      </c>
      <c r="D90" s="300">
        <v>2.1746228095543176</v>
      </c>
      <c r="E90" s="300">
        <f t="shared" ref="E90:E91" si="134">SUM(B90:D90)</f>
        <v>10.974457732431004</v>
      </c>
      <c r="F90" s="300"/>
      <c r="G90" s="300">
        <v>7.7889324787253225</v>
      </c>
      <c r="H90" s="300">
        <v>1.1690489606648216</v>
      </c>
      <c r="I90" s="300">
        <v>2.7253192478505723</v>
      </c>
      <c r="J90" s="300">
        <f t="shared" ref="J90:J91" si="135">SUM(G90:I90)</f>
        <v>11.683300687240717</v>
      </c>
      <c r="K90" s="300"/>
      <c r="L90" s="300">
        <v>7.9479434295534714</v>
      </c>
      <c r="M90" s="300">
        <v>1.2813296195074959</v>
      </c>
      <c r="N90" s="300">
        <v>1.353168271294013</v>
      </c>
      <c r="O90" s="300">
        <f t="shared" ref="O90:O91" si="136">SUM(L90:N90)</f>
        <v>10.582441320354981</v>
      </c>
      <c r="P90" s="300"/>
      <c r="Q90" s="300">
        <v>8.2001349042362364</v>
      </c>
      <c r="R90" s="300">
        <v>1.3366712174854669</v>
      </c>
      <c r="S90" s="300">
        <v>1.4032971900983802</v>
      </c>
      <c r="T90" s="300">
        <f t="shared" ref="T90:T91" si="137">SUM(Q90:S90)</f>
        <v>10.940103311820083</v>
      </c>
      <c r="U90" s="300"/>
      <c r="V90" s="300">
        <v>8.091457980992578</v>
      </c>
      <c r="W90" s="300">
        <v>1.3915128129869363</v>
      </c>
      <c r="X90" s="300">
        <v>1.4518953455430341</v>
      </c>
      <c r="Y90" s="300">
        <f t="shared" ref="Y90:Y91" si="138">SUM(V90:X90)</f>
        <v>10.934866139522549</v>
      </c>
    </row>
    <row r="91" spans="1:25" x14ac:dyDescent="0.2">
      <c r="A91" s="264" t="s">
        <v>363</v>
      </c>
      <c r="B91" s="301">
        <f>SUM(B89:B90)</f>
        <v>9.9039822441469187</v>
      </c>
      <c r="C91" s="301">
        <f t="shared" ref="C91" si="139">SUM(C89:C90)</f>
        <v>1.8715763119716651</v>
      </c>
      <c r="D91" s="301">
        <f t="shared" ref="D91" si="140">SUM(D89:D90)</f>
        <v>2.3604414438814172</v>
      </c>
      <c r="E91" s="301">
        <f t="shared" si="134"/>
        <v>14.136000000000001</v>
      </c>
      <c r="F91" s="301"/>
      <c r="G91" s="301">
        <f>SUM(G89:G90)</f>
        <v>10.011354155577081</v>
      </c>
      <c r="H91" s="301">
        <f t="shared" ref="H91" si="141">SUM(H89:H90)</f>
        <v>2.4947510049141033</v>
      </c>
      <c r="I91" s="301">
        <f t="shared" ref="I91" si="142">SUM(I89:I90)</f>
        <v>3.0218948395087706</v>
      </c>
      <c r="J91" s="301">
        <f t="shared" si="135"/>
        <v>15.527999999999956</v>
      </c>
      <c r="K91" s="301"/>
      <c r="L91" s="301">
        <f>SUM(L89:L90)</f>
        <v>10.110031915141386</v>
      </c>
      <c r="M91" s="301">
        <f t="shared" ref="M91" si="143">SUM(M89:M90)</f>
        <v>2.5801776727779813</v>
      </c>
      <c r="N91" s="301">
        <f t="shared" ref="N91" si="144">SUM(N89:N90)</f>
        <v>1.472790412080619</v>
      </c>
      <c r="O91" s="301">
        <f t="shared" si="136"/>
        <v>14.162999999999986</v>
      </c>
      <c r="P91" s="301"/>
      <c r="Q91" s="301">
        <f>SUM(Q89:Q90)</f>
        <v>10.437607722714073</v>
      </c>
      <c r="R91" s="301">
        <f t="shared" ref="R91" si="145">SUM(R89:R90)</f>
        <v>2.7183528595974886</v>
      </c>
      <c r="S91" s="301">
        <f t="shared" ref="S91" si="146">SUM(S89:S90)</f>
        <v>1.5230394176884039</v>
      </c>
      <c r="T91" s="301">
        <f t="shared" si="137"/>
        <v>14.678999999999965</v>
      </c>
      <c r="U91" s="301"/>
      <c r="V91" s="301">
        <f>SUM(V89:V90)</f>
        <v>10.412345364786232</v>
      </c>
      <c r="W91" s="301">
        <f t="shared" ref="W91" si="147">SUM(W89:W90)</f>
        <v>2.886708790287067</v>
      </c>
      <c r="X91" s="301">
        <f t="shared" ref="X91" si="148">SUM(X89:X90)</f>
        <v>1.569945844926683</v>
      </c>
      <c r="Y91" s="301">
        <f t="shared" si="138"/>
        <v>14.868999999999982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4.9892726387860016</v>
      </c>
      <c r="C98" s="300">
        <v>8.1096270160126007</v>
      </c>
      <c r="D98" s="300">
        <v>0.56375866574420763</v>
      </c>
      <c r="E98" s="300">
        <f>SUM(B98:D98)</f>
        <v>13.66265832054281</v>
      </c>
      <c r="F98" s="300"/>
      <c r="G98" s="300">
        <v>5.4888155931987859</v>
      </c>
      <c r="H98" s="300">
        <v>9.1381093522230703</v>
      </c>
      <c r="I98" s="300">
        <v>0.78301421118436043</v>
      </c>
      <c r="J98" s="300">
        <f>SUM(G98:I98)</f>
        <v>15.409939156606216</v>
      </c>
      <c r="K98" s="300"/>
      <c r="L98" s="300">
        <v>5.207126426978447</v>
      </c>
      <c r="M98" s="300">
        <v>8.8991016936228782</v>
      </c>
      <c r="N98" s="300">
        <v>0.50641010523228114</v>
      </c>
      <c r="O98" s="300">
        <f>SUM(L98:N98)</f>
        <v>14.612638225833606</v>
      </c>
      <c r="P98" s="300"/>
      <c r="Q98" s="300">
        <v>5.5709578381915685</v>
      </c>
      <c r="R98" s="300">
        <v>9.4548410210646949</v>
      </c>
      <c r="S98" s="300">
        <v>0.54860021928052061</v>
      </c>
      <c r="T98" s="300">
        <f>SUM(Q98:S98)</f>
        <v>15.574399078536784</v>
      </c>
      <c r="U98" s="300"/>
      <c r="V98" s="300">
        <v>6.4963522286193918</v>
      </c>
      <c r="W98" s="300">
        <v>10.966879144842071</v>
      </c>
      <c r="X98" s="300">
        <v>0.64111392199881201</v>
      </c>
      <c r="Y98" s="300">
        <f>SUM(V98:X98)</f>
        <v>18.104345295460273</v>
      </c>
    </row>
    <row r="99" spans="1:25" x14ac:dyDescent="0.2">
      <c r="A99" s="260" t="s">
        <v>364</v>
      </c>
      <c r="B99" s="300">
        <v>6.6062987308236494</v>
      </c>
      <c r="C99" s="300">
        <v>5.169195617317035</v>
      </c>
      <c r="D99" s="300">
        <v>0.61984733131650227</v>
      </c>
      <c r="E99" s="300">
        <f t="shared" ref="E99:E100" si="149">SUM(B99:D99)</f>
        <v>12.395341679457186</v>
      </c>
      <c r="F99" s="300"/>
      <c r="G99" s="300">
        <v>7.2726956645193512</v>
      </c>
      <c r="H99" s="300">
        <v>6.2605985702638076</v>
      </c>
      <c r="I99" s="300">
        <v>0.94376660861066863</v>
      </c>
      <c r="J99" s="300">
        <f t="shared" ref="J99:J100" si="150">SUM(G99:I99)</f>
        <v>14.477060843393829</v>
      </c>
      <c r="K99" s="300"/>
      <c r="L99" s="300">
        <v>6.1164380775883131</v>
      </c>
      <c r="M99" s="300">
        <v>6.3801384562554553</v>
      </c>
      <c r="N99" s="300">
        <v>0.33678524032257351</v>
      </c>
      <c r="O99" s="300">
        <f t="shared" ref="O99:O100" si="151">SUM(L99:N99)</f>
        <v>12.833361774166342</v>
      </c>
      <c r="P99" s="300"/>
      <c r="Q99" s="300">
        <v>6.5575783577302804</v>
      </c>
      <c r="R99" s="300">
        <v>6.7564674340874369</v>
      </c>
      <c r="S99" s="300">
        <v>0.36355512964549735</v>
      </c>
      <c r="T99" s="300">
        <f t="shared" ref="T99:T100" si="152">SUM(Q99:S99)</f>
        <v>13.677600921463215</v>
      </c>
      <c r="U99" s="300"/>
      <c r="V99" s="300">
        <v>7.7235247543636181</v>
      </c>
      <c r="W99" s="300">
        <v>7.8496785809019363</v>
      </c>
      <c r="X99" s="300">
        <v>0.42545136927416033</v>
      </c>
      <c r="Y99" s="300">
        <f t="shared" ref="Y99:Y100" si="153">SUM(V99:X99)</f>
        <v>15.998654704539714</v>
      </c>
    </row>
    <row r="100" spans="1:25" x14ac:dyDescent="0.2">
      <c r="A100" s="264" t="s">
        <v>363</v>
      </c>
      <c r="B100" s="301">
        <f>SUM(B98:B99)</f>
        <v>11.595571369609651</v>
      </c>
      <c r="C100" s="301">
        <f t="shared" ref="C100" si="154">SUM(C98:C99)</f>
        <v>13.278822633329636</v>
      </c>
      <c r="D100" s="301">
        <f t="shared" ref="D100" si="155">SUM(D98:D99)</f>
        <v>1.18360599706071</v>
      </c>
      <c r="E100" s="301">
        <f t="shared" si="149"/>
        <v>26.057999999999996</v>
      </c>
      <c r="F100" s="301"/>
      <c r="G100" s="301">
        <f>SUM(G98:G99)</f>
        <v>12.761511257718137</v>
      </c>
      <c r="H100" s="301">
        <f t="shared" ref="H100" si="156">SUM(H98:H99)</f>
        <v>15.398707922486878</v>
      </c>
      <c r="I100" s="301">
        <f t="shared" ref="I100" si="157">SUM(I98:I99)</f>
        <v>1.726780819795029</v>
      </c>
      <c r="J100" s="301">
        <f t="shared" si="150"/>
        <v>29.887000000000043</v>
      </c>
      <c r="K100" s="301"/>
      <c r="L100" s="301">
        <f>SUM(L98:L99)</f>
        <v>11.323564504566761</v>
      </c>
      <c r="M100" s="301">
        <f t="shared" ref="M100" si="158">SUM(M98:M99)</f>
        <v>15.279240149878333</v>
      </c>
      <c r="N100" s="301">
        <f t="shared" ref="N100" si="159">SUM(N98:N99)</f>
        <v>0.84319534555485465</v>
      </c>
      <c r="O100" s="301">
        <f t="shared" si="151"/>
        <v>27.445999999999948</v>
      </c>
      <c r="P100" s="301"/>
      <c r="Q100" s="301">
        <f>SUM(Q98:Q99)</f>
        <v>12.12853619592185</v>
      </c>
      <c r="R100" s="301">
        <f t="shared" ref="R100" si="160">SUM(R98:R99)</f>
        <v>16.211308455152132</v>
      </c>
      <c r="S100" s="301">
        <f t="shared" ref="S100" si="161">SUM(S98:S99)</f>
        <v>0.91215534892601791</v>
      </c>
      <c r="T100" s="301">
        <f t="shared" si="152"/>
        <v>29.251999999999999</v>
      </c>
      <c r="U100" s="301"/>
      <c r="V100" s="301">
        <f>SUM(V98:V99)</f>
        <v>14.21987698298301</v>
      </c>
      <c r="W100" s="301">
        <f t="shared" ref="W100" si="162">SUM(W98:W99)</f>
        <v>18.816557725744008</v>
      </c>
      <c r="X100" s="301">
        <f t="shared" ref="X100" si="163">SUM(X98:X99)</f>
        <v>1.0665652912729724</v>
      </c>
      <c r="Y100" s="301">
        <f t="shared" si="153"/>
        <v>34.102999999999987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2.181052396102273</v>
      </c>
      <c r="C107" s="300">
        <v>0.77804834582623161</v>
      </c>
      <c r="D107" s="300">
        <v>0.73710681739144468</v>
      </c>
      <c r="E107" s="300">
        <f>SUM(B107:D107)</f>
        <v>3.6962075593199493</v>
      </c>
      <c r="F107" s="300"/>
      <c r="G107" s="300">
        <v>1.6991494682675206</v>
      </c>
      <c r="H107" s="300">
        <v>0.87361930210963468</v>
      </c>
      <c r="I107" s="300">
        <v>0.44864110510961419</v>
      </c>
      <c r="J107" s="300">
        <f>SUM(G107:I107)</f>
        <v>3.0214098754867695</v>
      </c>
      <c r="K107" s="300"/>
      <c r="L107" s="300">
        <v>1.7623149133804248</v>
      </c>
      <c r="M107" s="300">
        <v>0.86410045487040177</v>
      </c>
      <c r="N107" s="300">
        <v>1.2896182134468526</v>
      </c>
      <c r="O107" s="300">
        <f>SUM(L107:N107)</f>
        <v>3.916033581697679</v>
      </c>
      <c r="P107" s="300"/>
      <c r="Q107" s="300">
        <v>1.7320464050650599</v>
      </c>
      <c r="R107" s="300">
        <v>0.86203829107141461</v>
      </c>
      <c r="S107" s="300">
        <v>1.2551544413580615</v>
      </c>
      <c r="T107" s="300">
        <f>SUM(Q107:S107)</f>
        <v>3.8492391374945356</v>
      </c>
      <c r="U107" s="300"/>
      <c r="V107" s="300">
        <v>1.7384892528147837</v>
      </c>
      <c r="W107" s="300">
        <v>0.85992221085177289</v>
      </c>
      <c r="X107" s="300">
        <v>1.1955291709315159</v>
      </c>
      <c r="Y107" s="300">
        <f>SUM(V107:X107)</f>
        <v>3.7939406345980728</v>
      </c>
    </row>
    <row r="108" spans="1:25" x14ac:dyDescent="0.2">
      <c r="A108" s="260" t="s">
        <v>364</v>
      </c>
      <c r="B108" s="300">
        <v>2.7986800449000895</v>
      </c>
      <c r="C108" s="300">
        <v>0.72770778946002301</v>
      </c>
      <c r="D108" s="300">
        <v>1.4304046063199352</v>
      </c>
      <c r="E108" s="300">
        <f t="shared" ref="E108:E109" si="164">SUM(B108:D108)</f>
        <v>4.9567924406800472</v>
      </c>
      <c r="F108" s="300"/>
      <c r="G108" s="300">
        <v>2.3048435846655457</v>
      </c>
      <c r="H108" s="300">
        <v>0.81408037194149396</v>
      </c>
      <c r="I108" s="300">
        <v>1.0016661679061989</v>
      </c>
      <c r="J108" s="300">
        <f t="shared" ref="J108:J109" si="165">SUM(G108:I108)</f>
        <v>4.1205901245132388</v>
      </c>
      <c r="K108" s="300"/>
      <c r="L108" s="300">
        <v>2.1421053904994936</v>
      </c>
      <c r="M108" s="300">
        <v>0.67574760476820228</v>
      </c>
      <c r="N108" s="300">
        <v>0.76611342303462449</v>
      </c>
      <c r="O108" s="300">
        <f t="shared" ref="O108:O109" si="166">SUM(L108:N108)</f>
        <v>3.5839664183023205</v>
      </c>
      <c r="P108" s="300"/>
      <c r="Q108" s="300">
        <v>2.0962487791250952</v>
      </c>
      <c r="R108" s="300">
        <v>0.69671080113296791</v>
      </c>
      <c r="S108" s="300">
        <v>0.75880128224739651</v>
      </c>
      <c r="T108" s="300">
        <f t="shared" ref="T108:T109" si="167">SUM(Q108:S108)</f>
        <v>3.5517608625054597</v>
      </c>
      <c r="U108" s="300"/>
      <c r="V108" s="300">
        <v>2.0643029682392435</v>
      </c>
      <c r="W108" s="300">
        <v>0.73938996929904965</v>
      </c>
      <c r="X108" s="300">
        <v>0.76236642786363895</v>
      </c>
      <c r="Y108" s="300">
        <f t="shared" ref="Y108:Y109" si="168">SUM(V108:X108)</f>
        <v>3.5660593654019319</v>
      </c>
    </row>
    <row r="109" spans="1:25" x14ac:dyDescent="0.2">
      <c r="A109" s="264" t="s">
        <v>363</v>
      </c>
      <c r="B109" s="301">
        <f>SUM(B107:B108)</f>
        <v>4.979732441002362</v>
      </c>
      <c r="C109" s="301">
        <f t="shared" ref="C109" si="169">SUM(C107:C108)</f>
        <v>1.5057561352862545</v>
      </c>
      <c r="D109" s="301">
        <f t="shared" ref="D109" si="170">SUM(D107:D108)</f>
        <v>2.1675114237113799</v>
      </c>
      <c r="E109" s="301">
        <f t="shared" si="164"/>
        <v>8.6529999999999969</v>
      </c>
      <c r="F109" s="301"/>
      <c r="G109" s="301">
        <f>SUM(G107:G108)</f>
        <v>4.0039930529330663</v>
      </c>
      <c r="H109" s="301">
        <f t="shared" ref="H109" si="171">SUM(H107:H108)</f>
        <v>1.6876996740511285</v>
      </c>
      <c r="I109" s="301">
        <f t="shared" ref="I109" si="172">SUM(I107:I108)</f>
        <v>1.4503072730158131</v>
      </c>
      <c r="J109" s="301">
        <f t="shared" si="165"/>
        <v>7.1420000000000083</v>
      </c>
      <c r="K109" s="301"/>
      <c r="L109" s="301">
        <f>SUM(L107:L108)</f>
        <v>3.9044203038799186</v>
      </c>
      <c r="M109" s="301">
        <f t="shared" ref="M109" si="173">SUM(M107:M108)</f>
        <v>1.5398480596386039</v>
      </c>
      <c r="N109" s="301">
        <f t="shared" ref="N109" si="174">SUM(N107:N108)</f>
        <v>2.0557316364814771</v>
      </c>
      <c r="O109" s="301">
        <f t="shared" si="166"/>
        <v>7.5</v>
      </c>
      <c r="P109" s="301"/>
      <c r="Q109" s="301">
        <f>SUM(Q107:Q108)</f>
        <v>3.8282951841901554</v>
      </c>
      <c r="R109" s="301">
        <f t="shared" ref="R109" si="175">SUM(R107:R108)</f>
        <v>1.5587490922043825</v>
      </c>
      <c r="S109" s="301">
        <f t="shared" ref="S109" si="176">SUM(S107:S108)</f>
        <v>2.0139557236054579</v>
      </c>
      <c r="T109" s="301">
        <f t="shared" si="167"/>
        <v>7.4009999999999962</v>
      </c>
      <c r="U109" s="301"/>
      <c r="V109" s="301">
        <f>SUM(V107:V108)</f>
        <v>3.8027922210540273</v>
      </c>
      <c r="W109" s="301">
        <f t="shared" ref="W109" si="177">SUM(W107:W108)</f>
        <v>1.5993121801508225</v>
      </c>
      <c r="X109" s="301">
        <f t="shared" ref="X109" si="178">SUM(X107:X108)</f>
        <v>1.957895598795155</v>
      </c>
      <c r="Y109" s="301">
        <f t="shared" si="168"/>
        <v>7.3600000000000048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2.6032406123911733</v>
      </c>
      <c r="C116" s="300">
        <v>0.7028422028311504</v>
      </c>
      <c r="D116" s="300">
        <v>0.31210608124119438</v>
      </c>
      <c r="E116" s="300">
        <f>SUM(B116:D116)</f>
        <v>3.618188896463518</v>
      </c>
      <c r="F116" s="300"/>
      <c r="G116" s="300">
        <v>2.6526451873039605</v>
      </c>
      <c r="H116" s="300">
        <v>0.98186586177724511</v>
      </c>
      <c r="I116" s="300">
        <v>7.9992766241381616E-2</v>
      </c>
      <c r="J116" s="300">
        <f>SUM(G116:I116)</f>
        <v>3.7145038153225873</v>
      </c>
      <c r="K116" s="300"/>
      <c r="L116" s="300">
        <v>3.0547261919667736</v>
      </c>
      <c r="M116" s="300">
        <v>0.8144058414033396</v>
      </c>
      <c r="N116" s="300">
        <v>0.43646994589832783</v>
      </c>
      <c r="O116" s="300">
        <f>SUM(L116:N116)</f>
        <v>4.3056019792684408</v>
      </c>
      <c r="P116" s="300"/>
      <c r="Q116" s="300">
        <v>3.3870954726292091</v>
      </c>
      <c r="R116" s="300">
        <v>0.87026396059695443</v>
      </c>
      <c r="S116" s="300">
        <v>0.480353548689263</v>
      </c>
      <c r="T116" s="300">
        <f>SUM(Q116:S116)</f>
        <v>4.7377129819154264</v>
      </c>
      <c r="U116" s="300"/>
      <c r="V116" s="300">
        <v>3.8580710292998535</v>
      </c>
      <c r="W116" s="300">
        <v>0.91802396039930712</v>
      </c>
      <c r="X116" s="300">
        <v>0.52640434482367282</v>
      </c>
      <c r="Y116" s="300">
        <f>SUM(V116:X116)</f>
        <v>5.3024993345228335</v>
      </c>
    </row>
    <row r="117" spans="1:25" x14ac:dyDescent="0.2">
      <c r="A117" s="260" t="s">
        <v>364</v>
      </c>
      <c r="B117" s="300">
        <v>8.5740656066116419</v>
      </c>
      <c r="C117" s="300">
        <v>0.44045467781076897</v>
      </c>
      <c r="D117" s="300">
        <v>1.3822908191140686</v>
      </c>
      <c r="E117" s="300">
        <f t="shared" ref="E117:E118" si="179">SUM(B117:D117)</f>
        <v>10.396811103536479</v>
      </c>
      <c r="F117" s="300"/>
      <c r="G117" s="300">
        <v>9.3864224899469448</v>
      </c>
      <c r="H117" s="300">
        <v>0.71655756279992833</v>
      </c>
      <c r="I117" s="300">
        <v>0.83751613193054941</v>
      </c>
      <c r="J117" s="300">
        <f t="shared" ref="J117:J118" si="180">SUM(G117:I117)</f>
        <v>10.940496184677421</v>
      </c>
      <c r="K117" s="300"/>
      <c r="L117" s="300">
        <v>8.8082164255365427</v>
      </c>
      <c r="M117" s="300">
        <v>0.66591090284409027</v>
      </c>
      <c r="N117" s="300">
        <v>1.1492706923509288</v>
      </c>
      <c r="O117" s="300">
        <f t="shared" ref="O117:O118" si="181">SUM(L117:N117)</f>
        <v>10.62339802073156</v>
      </c>
      <c r="P117" s="300"/>
      <c r="Q117" s="300">
        <v>9.4742326167027873</v>
      </c>
      <c r="R117" s="300">
        <v>0.72712513510112087</v>
      </c>
      <c r="S117" s="300">
        <v>1.2739292662806694</v>
      </c>
      <c r="T117" s="300">
        <f t="shared" ref="T117:T118" si="182">SUM(Q117:S117)</f>
        <v>11.475287018084577</v>
      </c>
      <c r="U117" s="300"/>
      <c r="V117" s="300">
        <v>10.234939566464641</v>
      </c>
      <c r="W117" s="300">
        <v>0.8003237314324384</v>
      </c>
      <c r="X117" s="300">
        <v>1.4222373675801174</v>
      </c>
      <c r="Y117" s="300">
        <f t="shared" ref="Y117:Y118" si="183">SUM(V117:X117)</f>
        <v>12.457500665477198</v>
      </c>
    </row>
    <row r="118" spans="1:25" x14ac:dyDescent="0.2">
      <c r="A118" s="264" t="s">
        <v>363</v>
      </c>
      <c r="B118" s="301">
        <f>SUM(B116:B117)</f>
        <v>11.177306219002816</v>
      </c>
      <c r="C118" s="301">
        <f t="shared" ref="C118" si="184">SUM(C116:C117)</f>
        <v>1.1432968806419193</v>
      </c>
      <c r="D118" s="301">
        <f t="shared" ref="D118" si="185">SUM(D116:D117)</f>
        <v>1.694396900355263</v>
      </c>
      <c r="E118" s="301">
        <f t="shared" si="179"/>
        <v>14.014999999999999</v>
      </c>
      <c r="F118" s="301"/>
      <c r="G118" s="301">
        <f>SUM(G116:G117)</f>
        <v>12.039067677250905</v>
      </c>
      <c r="H118" s="301">
        <f t="shared" ref="H118" si="186">SUM(H116:H117)</f>
        <v>1.6984234245771734</v>
      </c>
      <c r="I118" s="301">
        <f t="shared" ref="I118" si="187">SUM(I116:I117)</f>
        <v>0.91750889817193104</v>
      </c>
      <c r="J118" s="301">
        <f t="shared" si="180"/>
        <v>14.65500000000001</v>
      </c>
      <c r="K118" s="301"/>
      <c r="L118" s="301">
        <f>SUM(L116:L117)</f>
        <v>11.862942617503316</v>
      </c>
      <c r="M118" s="301">
        <f t="shared" ref="M118" si="188">SUM(M116:M117)</f>
        <v>1.4803167442474299</v>
      </c>
      <c r="N118" s="301">
        <f t="shared" ref="N118" si="189">SUM(N116:N117)</f>
        <v>1.5857406382492567</v>
      </c>
      <c r="O118" s="301">
        <f t="shared" si="181"/>
        <v>14.929000000000004</v>
      </c>
      <c r="P118" s="301"/>
      <c r="Q118" s="301">
        <f>SUM(Q116:Q117)</f>
        <v>12.861328089331996</v>
      </c>
      <c r="R118" s="301">
        <f t="shared" ref="R118" si="190">SUM(R116:R117)</f>
        <v>1.5973890956980754</v>
      </c>
      <c r="S118" s="301">
        <f t="shared" ref="S118" si="191">SUM(S116:S117)</f>
        <v>1.7542828149699323</v>
      </c>
      <c r="T118" s="301">
        <f t="shared" si="182"/>
        <v>16.213000000000005</v>
      </c>
      <c r="U118" s="301"/>
      <c r="V118" s="301">
        <f>SUM(V116:V117)</f>
        <v>14.093010595764495</v>
      </c>
      <c r="W118" s="301">
        <f t="shared" ref="W118" si="192">SUM(W116:W117)</f>
        <v>1.7183476918317455</v>
      </c>
      <c r="X118" s="301">
        <f t="shared" ref="X118" si="193">SUM(X116:X117)</f>
        <v>1.9486417124037902</v>
      </c>
      <c r="Y118" s="301">
        <f t="shared" si="183"/>
        <v>17.76000000000003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1.9312991155146082</v>
      </c>
      <c r="C125" s="300">
        <v>0.70203319602189718</v>
      </c>
      <c r="D125" s="300">
        <v>0.1952294338025243</v>
      </c>
      <c r="E125" s="300">
        <f>SUM(B125:D125)</f>
        <v>2.8285617453390297</v>
      </c>
      <c r="F125" s="300"/>
      <c r="G125" s="300">
        <v>1.9438414896340679</v>
      </c>
      <c r="H125" s="300">
        <v>0.60087223798389844</v>
      </c>
      <c r="I125" s="300">
        <v>0.20612648052909069</v>
      </c>
      <c r="J125" s="300">
        <f>SUM(G125:I125)</f>
        <v>2.7508402081470571</v>
      </c>
      <c r="K125" s="300"/>
      <c r="L125" s="300">
        <v>1.8843750028723356</v>
      </c>
      <c r="M125" s="300">
        <v>0.53103373641270057</v>
      </c>
      <c r="N125" s="300">
        <v>0.10385991271420035</v>
      </c>
      <c r="O125" s="300">
        <f>SUM(L125:N125)</f>
        <v>2.5192686519992362</v>
      </c>
      <c r="P125" s="300"/>
      <c r="Q125" s="300">
        <v>1.8201530494636784</v>
      </c>
      <c r="R125" s="300">
        <v>0.50743837099479305</v>
      </c>
      <c r="S125" s="300">
        <v>0.10482099857710667</v>
      </c>
      <c r="T125" s="300">
        <f>SUM(Q125:S125)</f>
        <v>2.432412419035578</v>
      </c>
      <c r="U125" s="300"/>
      <c r="V125" s="300">
        <v>1.6709908571913348</v>
      </c>
      <c r="W125" s="300">
        <v>0.46157715323075543</v>
      </c>
      <c r="X125" s="300">
        <v>9.7999837347446869E-2</v>
      </c>
      <c r="Y125" s="300">
        <f>SUM(V125:X125)</f>
        <v>2.230567847769537</v>
      </c>
    </row>
    <row r="126" spans="1:25" x14ac:dyDescent="0.2">
      <c r="A126" s="260" t="s">
        <v>364</v>
      </c>
      <c r="B126" s="300">
        <v>2.4775233680348254</v>
      </c>
      <c r="C126" s="300">
        <v>9.5567464916816239E-2</v>
      </c>
      <c r="D126" s="300">
        <v>0.42434742170933187</v>
      </c>
      <c r="E126" s="300">
        <f t="shared" ref="E126:E127" si="194">SUM(B126:D126)</f>
        <v>2.9974382546609735</v>
      </c>
      <c r="F126" s="300"/>
      <c r="G126" s="300">
        <v>2.2761032037564535</v>
      </c>
      <c r="H126" s="300">
        <v>8.2033754030081243E-2</v>
      </c>
      <c r="I126" s="300">
        <v>0.25802283406641496</v>
      </c>
      <c r="J126" s="300">
        <f t="shared" ref="J126:J127" si="195">SUM(G126:I126)</f>
        <v>2.6161597918529496</v>
      </c>
      <c r="K126" s="300"/>
      <c r="L126" s="300">
        <v>2.2864992803162423</v>
      </c>
      <c r="M126" s="300">
        <v>9.8533763345905967E-2</v>
      </c>
      <c r="N126" s="300">
        <v>0.50169830433862395</v>
      </c>
      <c r="O126" s="300">
        <f t="shared" ref="O126:O127" si="196">SUM(L126:N126)</f>
        <v>2.8867313480007719</v>
      </c>
      <c r="P126" s="300"/>
      <c r="Q126" s="300">
        <v>2.2179491546537395</v>
      </c>
      <c r="R126" s="300">
        <v>9.9584104914150415E-2</v>
      </c>
      <c r="S126" s="300">
        <v>0.5110543213965304</v>
      </c>
      <c r="T126" s="300">
        <f t="shared" ref="T126:T127" si="197">SUM(Q126:S126)</f>
        <v>2.8285875809644203</v>
      </c>
      <c r="U126" s="300"/>
      <c r="V126" s="300">
        <v>2.0427660362834152</v>
      </c>
      <c r="W126" s="300">
        <v>9.7999837349378546E-2</v>
      </c>
      <c r="X126" s="300">
        <v>0.48966627859767214</v>
      </c>
      <c r="Y126" s="300">
        <f t="shared" ref="Y126:Y127" si="198">SUM(V126:X126)</f>
        <v>2.6304321522304659</v>
      </c>
    </row>
    <row r="127" spans="1:25" x14ac:dyDescent="0.2">
      <c r="A127" s="264" t="s">
        <v>363</v>
      </c>
      <c r="B127" s="301">
        <f>SUM(B125:B126)</f>
        <v>4.4088224835494341</v>
      </c>
      <c r="C127" s="301">
        <f t="shared" ref="C127" si="199">SUM(C125:C126)</f>
        <v>0.7976006609387134</v>
      </c>
      <c r="D127" s="301">
        <f t="shared" ref="D127" si="200">SUM(D125:D126)</f>
        <v>0.61957685551185615</v>
      </c>
      <c r="E127" s="301">
        <f t="shared" si="194"/>
        <v>5.8260000000000041</v>
      </c>
      <c r="F127" s="301"/>
      <c r="G127" s="301">
        <f>SUM(G125:G126)</f>
        <v>4.2199446933905218</v>
      </c>
      <c r="H127" s="301">
        <f t="shared" ref="H127" si="201">SUM(H125:H126)</f>
        <v>0.68290599201397972</v>
      </c>
      <c r="I127" s="301">
        <f t="shared" ref="I127" si="202">SUM(I125:I126)</f>
        <v>0.46414931459550568</v>
      </c>
      <c r="J127" s="301">
        <f t="shared" si="195"/>
        <v>5.367000000000008</v>
      </c>
      <c r="K127" s="301"/>
      <c r="L127" s="301">
        <f>SUM(L125:L126)</f>
        <v>4.1708742831885779</v>
      </c>
      <c r="M127" s="301">
        <f t="shared" ref="M127" si="203">SUM(M125:M126)</f>
        <v>0.62956749975860649</v>
      </c>
      <c r="N127" s="301">
        <f t="shared" ref="N127" si="204">SUM(N125:N126)</f>
        <v>0.60555821705282431</v>
      </c>
      <c r="O127" s="301">
        <f t="shared" si="196"/>
        <v>5.4060000000000086</v>
      </c>
      <c r="P127" s="301"/>
      <c r="Q127" s="301">
        <f>SUM(Q125:Q126)</f>
        <v>4.0381022041174184</v>
      </c>
      <c r="R127" s="301">
        <f t="shared" ref="R127" si="205">SUM(R125:R126)</f>
        <v>0.60702247590894343</v>
      </c>
      <c r="S127" s="301">
        <f t="shared" ref="S127" si="206">SUM(S125:S126)</f>
        <v>0.61587531997363709</v>
      </c>
      <c r="T127" s="301">
        <f t="shared" si="197"/>
        <v>5.2609999999999983</v>
      </c>
      <c r="U127" s="301"/>
      <c r="V127" s="301">
        <f>SUM(V125:V126)</f>
        <v>3.7137568934747502</v>
      </c>
      <c r="W127" s="301">
        <f t="shared" ref="W127" si="207">SUM(W125:W126)</f>
        <v>0.55957699058013399</v>
      </c>
      <c r="X127" s="301">
        <f t="shared" ref="X127" si="208">SUM(X125:X126)</f>
        <v>0.58766611594511897</v>
      </c>
      <c r="Y127" s="301">
        <f t="shared" si="198"/>
        <v>4.8610000000000033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2.0238999031876785</v>
      </c>
      <c r="C134" s="300">
        <v>1.217844530509272</v>
      </c>
      <c r="D134" s="300">
        <v>0.36157918683951429</v>
      </c>
      <c r="E134" s="300">
        <f>SUM(B134:D134)</f>
        <v>3.6033236205364649</v>
      </c>
      <c r="F134" s="300"/>
      <c r="G134" s="300">
        <v>2.1529695188460032</v>
      </c>
      <c r="H134" s="300">
        <v>1.1034718425604941</v>
      </c>
      <c r="I134" s="300">
        <v>0.66291347731541939</v>
      </c>
      <c r="J134" s="300">
        <f>SUM(G134:I134)</f>
        <v>3.9193548387219166</v>
      </c>
      <c r="K134" s="300"/>
      <c r="L134" s="300">
        <v>2.3820803572340297</v>
      </c>
      <c r="M134" s="300">
        <v>1.8196007048786549</v>
      </c>
      <c r="N134" s="300">
        <v>0.4940687054353432</v>
      </c>
      <c r="O134" s="300">
        <f>SUM(L134:N134)</f>
        <v>4.695749767548028</v>
      </c>
      <c r="P134" s="300"/>
      <c r="Q134" s="300">
        <v>2.4545837788319766</v>
      </c>
      <c r="R134" s="300">
        <v>1.731643731716622</v>
      </c>
      <c r="S134" s="300">
        <v>0.49861792262104049</v>
      </c>
      <c r="T134" s="300">
        <f>SUM(Q134:S134)</f>
        <v>4.684845433169639</v>
      </c>
      <c r="U134" s="300"/>
      <c r="V134" s="300">
        <v>2.9102941772919557</v>
      </c>
      <c r="W134" s="300">
        <v>1.7552905148293172</v>
      </c>
      <c r="X134" s="300">
        <v>0.55602952739729239</v>
      </c>
      <c r="Y134" s="300">
        <f>SUM(V134:X134)</f>
        <v>5.2216142195185657</v>
      </c>
    </row>
    <row r="135" spans="1:25" x14ac:dyDescent="0.2">
      <c r="A135" s="260" t="s">
        <v>364</v>
      </c>
      <c r="B135" s="300">
        <v>2.1741928363826331</v>
      </c>
      <c r="C135" s="300">
        <v>0.52931081800284252</v>
      </c>
      <c r="D135" s="300">
        <v>0.65517272507806479</v>
      </c>
      <c r="E135" s="300">
        <f t="shared" ref="E135:E136" si="209">SUM(B135:D135)</f>
        <v>3.3586763794635406</v>
      </c>
      <c r="F135" s="300"/>
      <c r="G135" s="300">
        <v>2.0777747402791786</v>
      </c>
      <c r="H135" s="300">
        <v>0.28518657736280567</v>
      </c>
      <c r="I135" s="300">
        <v>0.46768384363609733</v>
      </c>
      <c r="J135" s="300">
        <f t="shared" ref="J135:J136" si="210">SUM(G135:I135)</f>
        <v>2.8306451612780816</v>
      </c>
      <c r="K135" s="300"/>
      <c r="L135" s="300">
        <v>2.4454583462359478</v>
      </c>
      <c r="M135" s="300">
        <v>0.59696473464762589</v>
      </c>
      <c r="N135" s="300">
        <v>0.3808271515683983</v>
      </c>
      <c r="O135" s="300">
        <f t="shared" ref="O135:O136" si="211">SUM(L135:N135)</f>
        <v>3.4232502324519722</v>
      </c>
      <c r="P135" s="300"/>
      <c r="Q135" s="300">
        <v>2.4314616312768171</v>
      </c>
      <c r="R135" s="300">
        <v>0.59511559463308439</v>
      </c>
      <c r="S135" s="300">
        <v>0.39857734092046154</v>
      </c>
      <c r="T135" s="300">
        <f t="shared" ref="T135:T136" si="212">SUM(Q135:S135)</f>
        <v>3.4251545668303631</v>
      </c>
      <c r="U135" s="300"/>
      <c r="V135" s="300">
        <v>2.691351690513113</v>
      </c>
      <c r="W135" s="300">
        <v>0.67070475707091037</v>
      </c>
      <c r="X135" s="300">
        <v>0.47932933289740315</v>
      </c>
      <c r="Y135" s="300">
        <f t="shared" ref="Y135:Y136" si="213">SUM(V135:X135)</f>
        <v>3.8413857804814264</v>
      </c>
    </row>
    <row r="136" spans="1:25" x14ac:dyDescent="0.2">
      <c r="A136" s="264" t="s">
        <v>363</v>
      </c>
      <c r="B136" s="301">
        <f>SUM(B134:B135)</f>
        <v>4.1980927395703116</v>
      </c>
      <c r="C136" s="301">
        <f t="shared" ref="C136" si="214">SUM(C134:C135)</f>
        <v>1.7471553485121145</v>
      </c>
      <c r="D136" s="301">
        <f t="shared" ref="D136" si="215">SUM(D134:D135)</f>
        <v>1.016751911917579</v>
      </c>
      <c r="E136" s="301">
        <f t="shared" si="209"/>
        <v>6.9620000000000051</v>
      </c>
      <c r="F136" s="301"/>
      <c r="G136" s="301">
        <f>SUM(G134:G135)</f>
        <v>4.2307442591251814</v>
      </c>
      <c r="H136" s="301">
        <f t="shared" ref="H136" si="216">SUM(H134:H135)</f>
        <v>1.3886584199232999</v>
      </c>
      <c r="I136" s="301">
        <f t="shared" ref="I136" si="217">SUM(I134:I135)</f>
        <v>1.1305973209515168</v>
      </c>
      <c r="J136" s="301">
        <f t="shared" si="210"/>
        <v>6.7499999999999982</v>
      </c>
      <c r="K136" s="301"/>
      <c r="L136" s="301">
        <f>SUM(L134:L135)</f>
        <v>4.8275387034699779</v>
      </c>
      <c r="M136" s="301">
        <f t="shared" ref="M136" si="218">SUM(M134:M135)</f>
        <v>2.4165654395262806</v>
      </c>
      <c r="N136" s="301">
        <f t="shared" ref="N136" si="219">SUM(N134:N135)</f>
        <v>0.87489585700374151</v>
      </c>
      <c r="O136" s="301">
        <f t="shared" si="211"/>
        <v>8.1189999999999998</v>
      </c>
      <c r="P136" s="301"/>
      <c r="Q136" s="301">
        <f>SUM(Q134:Q135)</f>
        <v>4.8860454101087942</v>
      </c>
      <c r="R136" s="301">
        <f t="shared" ref="R136" si="220">SUM(R134:R135)</f>
        <v>2.3267593263497064</v>
      </c>
      <c r="S136" s="301">
        <f t="shared" ref="S136" si="221">SUM(S134:S135)</f>
        <v>0.89719526354150203</v>
      </c>
      <c r="T136" s="301">
        <f t="shared" si="212"/>
        <v>8.110000000000003</v>
      </c>
      <c r="U136" s="301"/>
      <c r="V136" s="301">
        <f>SUM(V134:V135)</f>
        <v>5.6016458678050682</v>
      </c>
      <c r="W136" s="301">
        <f t="shared" ref="W136" si="222">SUM(W134:W135)</f>
        <v>2.4259952719002276</v>
      </c>
      <c r="X136" s="301">
        <f t="shared" ref="X136" si="223">SUM(X134:X135)</f>
        <v>1.0353588602946955</v>
      </c>
      <c r="Y136" s="301">
        <f t="shared" si="213"/>
        <v>9.0629999999999917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11.233343930710838</v>
      </c>
      <c r="C143" s="300">
        <v>7.408480457828782</v>
      </c>
      <c r="D143" s="300">
        <v>3.7737369236757119</v>
      </c>
      <c r="E143" s="300">
        <f>SUM(B143:D143)</f>
        <v>22.415561312215331</v>
      </c>
      <c r="F143" s="300"/>
      <c r="G143" s="300">
        <v>13.554429999334801</v>
      </c>
      <c r="H143" s="300">
        <v>5.8491552103556348</v>
      </c>
      <c r="I143" s="300">
        <v>5.2750776366529264</v>
      </c>
      <c r="J143" s="300">
        <f>SUM(G143:I143)</f>
        <v>24.678662846343361</v>
      </c>
      <c r="K143" s="300"/>
      <c r="L143" s="300">
        <v>12.732706051015464</v>
      </c>
      <c r="M143" s="300">
        <v>5.390431232799779</v>
      </c>
      <c r="N143" s="300">
        <v>3.2331588057045066</v>
      </c>
      <c r="O143" s="300">
        <f>SUM(L143:N143)</f>
        <v>21.356296089519748</v>
      </c>
      <c r="P143" s="300"/>
      <c r="Q143" s="300">
        <v>13.637919886037899</v>
      </c>
      <c r="R143" s="300">
        <v>5.7803377286114275</v>
      </c>
      <c r="S143" s="300">
        <v>3.5717663883031583</v>
      </c>
      <c r="T143" s="300">
        <f>SUM(Q143:S143)</f>
        <v>22.990024002952484</v>
      </c>
      <c r="U143" s="300"/>
      <c r="V143" s="300">
        <v>14.896565533072103</v>
      </c>
      <c r="W143" s="300">
        <v>6.3362146713802288</v>
      </c>
      <c r="X143" s="300">
        <v>4.13387085428423</v>
      </c>
      <c r="Y143" s="300">
        <f>SUM(V143:X143)</f>
        <v>25.366651058736561</v>
      </c>
    </row>
    <row r="144" spans="1:25" x14ac:dyDescent="0.2">
      <c r="A144" s="260" t="s">
        <v>364</v>
      </c>
      <c r="B144" s="300">
        <v>18.405115104796376</v>
      </c>
      <c r="C144" s="300">
        <v>2.3369923566323236</v>
      </c>
      <c r="D144" s="300">
        <v>5.0553312263559729</v>
      </c>
      <c r="E144" s="300">
        <f t="shared" ref="E144:E145" si="224">SUM(B144:D144)</f>
        <v>25.79743868778467</v>
      </c>
      <c r="F144" s="300"/>
      <c r="G144" s="300">
        <v>19.136026745648483</v>
      </c>
      <c r="H144" s="300">
        <v>2.3366700787840271</v>
      </c>
      <c r="I144" s="300">
        <v>5.0106403292240982</v>
      </c>
      <c r="J144" s="300">
        <f t="shared" ref="J144:J145" si="225">SUM(G144:I144)</f>
        <v>26.48333715365661</v>
      </c>
      <c r="K144" s="300"/>
      <c r="L144" s="300">
        <v>19.034464916057846</v>
      </c>
      <c r="M144" s="300">
        <v>3.0488659500670976</v>
      </c>
      <c r="N144" s="300">
        <v>3.9103730443552958</v>
      </c>
      <c r="O144" s="300">
        <f t="shared" ref="O144:O145" si="226">SUM(L144:N144)</f>
        <v>25.993703910480239</v>
      </c>
      <c r="P144" s="300"/>
      <c r="Q144" s="300">
        <v>19.770995186707424</v>
      </c>
      <c r="R144" s="300">
        <v>3.2839325295021493</v>
      </c>
      <c r="S144" s="300">
        <v>4.1730482808378779</v>
      </c>
      <c r="T144" s="300">
        <f t="shared" ref="T144:T145" si="227">SUM(Q144:S144)</f>
        <v>27.227975997047452</v>
      </c>
      <c r="U144" s="300"/>
      <c r="V144" s="300">
        <v>20.769993421958386</v>
      </c>
      <c r="W144" s="300">
        <v>3.6930954645017482</v>
      </c>
      <c r="X144" s="300">
        <v>4.5782600548034127</v>
      </c>
      <c r="Y144" s="300">
        <f t="shared" ref="Y144:Y145" si="228">SUM(V144:X144)</f>
        <v>29.041348941263546</v>
      </c>
    </row>
    <row r="145" spans="1:25" x14ac:dyDescent="0.2">
      <c r="A145" s="264" t="s">
        <v>363</v>
      </c>
      <c r="B145" s="301">
        <f>SUM(B143:B144)</f>
        <v>29.638459035507214</v>
      </c>
      <c r="C145" s="301">
        <f t="shared" ref="C145" si="229">SUM(C143:C144)</f>
        <v>9.745472814461106</v>
      </c>
      <c r="D145" s="301">
        <f t="shared" ref="D145" si="230">SUM(D143:D144)</f>
        <v>8.8290681500316843</v>
      </c>
      <c r="E145" s="301">
        <f t="shared" si="224"/>
        <v>48.213000000000008</v>
      </c>
      <c r="F145" s="301"/>
      <c r="G145" s="301">
        <f>SUM(G143:G144)</f>
        <v>32.69045674498328</v>
      </c>
      <c r="H145" s="301">
        <f t="shared" ref="H145" si="231">SUM(H143:H144)</f>
        <v>8.185825289139661</v>
      </c>
      <c r="I145" s="301">
        <f t="shared" ref="I145" si="232">SUM(I143:I144)</f>
        <v>10.285717965877025</v>
      </c>
      <c r="J145" s="301">
        <f t="shared" si="225"/>
        <v>51.161999999999964</v>
      </c>
      <c r="K145" s="301"/>
      <c r="L145" s="301">
        <f>SUM(L143:L144)</f>
        <v>31.767170967073312</v>
      </c>
      <c r="M145" s="301">
        <f t="shared" ref="M145" si="233">SUM(M143:M144)</f>
        <v>8.439297182866877</v>
      </c>
      <c r="N145" s="301">
        <f t="shared" ref="N145" si="234">SUM(N143:N144)</f>
        <v>7.1435318500598024</v>
      </c>
      <c r="O145" s="301">
        <f t="shared" si="226"/>
        <v>47.349999999999994</v>
      </c>
      <c r="P145" s="301"/>
      <c r="Q145" s="301">
        <f>SUM(Q143:Q144)</f>
        <v>33.408915072745323</v>
      </c>
      <c r="R145" s="301">
        <f t="shared" ref="R145" si="235">SUM(R143:R144)</f>
        <v>9.0642702581135772</v>
      </c>
      <c r="S145" s="301">
        <f t="shared" ref="S145" si="236">SUM(S143:S144)</f>
        <v>7.7448146691410358</v>
      </c>
      <c r="T145" s="301">
        <f t="shared" si="227"/>
        <v>50.217999999999932</v>
      </c>
      <c r="U145" s="301"/>
      <c r="V145" s="301">
        <f>SUM(V143:V144)</f>
        <v>35.666558955030489</v>
      </c>
      <c r="W145" s="301">
        <f t="shared" ref="W145" si="237">SUM(W143:W144)</f>
        <v>10.029310135881977</v>
      </c>
      <c r="X145" s="301">
        <f t="shared" ref="X145" si="238">SUM(X143:X144)</f>
        <v>8.7121309090876426</v>
      </c>
      <c r="Y145" s="301">
        <f t="shared" si="228"/>
        <v>54.408000000000108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5.0183745539472193</v>
      </c>
      <c r="C152" s="300">
        <v>4.4962737455897894</v>
      </c>
      <c r="D152" s="300">
        <v>1.5823264983517618</v>
      </c>
      <c r="E152" s="300">
        <f>SUM(B152:D152)</f>
        <v>11.09697479788877</v>
      </c>
      <c r="F152" s="300"/>
      <c r="G152" s="300">
        <v>6.4622938929449809</v>
      </c>
      <c r="H152" s="300">
        <v>5.4357065545511523</v>
      </c>
      <c r="I152" s="300">
        <v>2.4345693540007654</v>
      </c>
      <c r="J152" s="300">
        <f>SUM(G152:I152)</f>
        <v>14.332569801496899</v>
      </c>
      <c r="K152" s="300"/>
      <c r="L152" s="300">
        <v>5.1086353818792043</v>
      </c>
      <c r="M152" s="300">
        <v>5.2038782725654764</v>
      </c>
      <c r="N152" s="300">
        <v>2.0877300175887905</v>
      </c>
      <c r="O152" s="300">
        <f>SUM(L152:N152)</f>
        <v>12.400243672033472</v>
      </c>
      <c r="P152" s="300"/>
      <c r="Q152" s="300">
        <v>5.5229887566225013</v>
      </c>
      <c r="R152" s="300">
        <v>5.4228924170453841</v>
      </c>
      <c r="S152" s="300">
        <v>2.1803017137888014</v>
      </c>
      <c r="T152" s="300">
        <f>SUM(Q152:S152)</f>
        <v>13.126182887456686</v>
      </c>
      <c r="U152" s="300"/>
      <c r="V152" s="300">
        <v>6.2836518320901824</v>
      </c>
      <c r="W152" s="300">
        <v>5.8290063224258493</v>
      </c>
      <c r="X152" s="300">
        <v>2.4481721346862759</v>
      </c>
      <c r="Y152" s="300">
        <f>SUM(V152:X152)</f>
        <v>14.560830289202308</v>
      </c>
    </row>
    <row r="153" spans="1:25" x14ac:dyDescent="0.2">
      <c r="A153" s="260" t="s">
        <v>364</v>
      </c>
      <c r="B153" s="300">
        <v>8.9993763153868969</v>
      </c>
      <c r="C153" s="300">
        <v>3.1513334086340983</v>
      </c>
      <c r="D153" s="300">
        <v>2.2013154780901911</v>
      </c>
      <c r="E153" s="300">
        <f t="shared" ref="E153:E154" si="239">SUM(B153:D153)</f>
        <v>14.352025202111186</v>
      </c>
      <c r="F153" s="300"/>
      <c r="G153" s="300">
        <v>10.799447565546002</v>
      </c>
      <c r="H153" s="300">
        <v>4.3954223038510563</v>
      </c>
      <c r="I153" s="300">
        <v>2.9475603291060892</v>
      </c>
      <c r="J153" s="300">
        <f t="shared" ref="J153:J154" si="240">SUM(G153:I153)</f>
        <v>18.142430198503149</v>
      </c>
      <c r="K153" s="300"/>
      <c r="L153" s="300">
        <v>9.2511520652933878</v>
      </c>
      <c r="M153" s="300">
        <v>4.0559854792496655</v>
      </c>
      <c r="N153" s="300">
        <v>2.303618783423437</v>
      </c>
      <c r="O153" s="300">
        <f t="shared" ref="O153:O154" si="241">SUM(L153:N153)</f>
        <v>15.61075632796649</v>
      </c>
      <c r="P153" s="300"/>
      <c r="Q153" s="300">
        <v>9.8249201028490862</v>
      </c>
      <c r="R153" s="300">
        <v>4.2986881660180591</v>
      </c>
      <c r="S153" s="300">
        <v>2.4082088436761633</v>
      </c>
      <c r="T153" s="300">
        <f t="shared" ref="T153:T154" si="242">SUM(Q153:S153)</f>
        <v>16.531817112543308</v>
      </c>
      <c r="U153" s="300"/>
      <c r="V153" s="300">
        <v>10.934337230258082</v>
      </c>
      <c r="W153" s="300">
        <v>4.7403369838091098</v>
      </c>
      <c r="X153" s="300">
        <v>2.6884954967304844</v>
      </c>
      <c r="Y153" s="300">
        <f t="shared" ref="Y153:Y154" si="243">SUM(V153:X153)</f>
        <v>18.363169710797678</v>
      </c>
    </row>
    <row r="154" spans="1:25" x14ac:dyDescent="0.2">
      <c r="A154" s="264" t="s">
        <v>363</v>
      </c>
      <c r="B154" s="301">
        <f>SUM(B152:B153)</f>
        <v>14.017750869334115</v>
      </c>
      <c r="C154" s="301">
        <f t="shared" ref="C154" si="244">SUM(C152:C153)</f>
        <v>7.6476071542238877</v>
      </c>
      <c r="D154" s="301">
        <f t="shared" ref="D154" si="245">SUM(D152:D153)</f>
        <v>3.7836419764419529</v>
      </c>
      <c r="E154" s="301">
        <f t="shared" si="239"/>
        <v>25.448999999999955</v>
      </c>
      <c r="F154" s="301"/>
      <c r="G154" s="301">
        <f>SUM(G152:G153)</f>
        <v>17.261741458490981</v>
      </c>
      <c r="H154" s="301">
        <f t="shared" ref="H154" si="246">SUM(H152:H153)</f>
        <v>9.8311288584022094</v>
      </c>
      <c r="I154" s="301">
        <f t="shared" ref="I154" si="247">SUM(I152:I153)</f>
        <v>5.3821296831068546</v>
      </c>
      <c r="J154" s="301">
        <f t="shared" si="240"/>
        <v>32.475000000000044</v>
      </c>
      <c r="K154" s="301"/>
      <c r="L154" s="301">
        <f>SUM(L152:L153)</f>
        <v>14.359787447172593</v>
      </c>
      <c r="M154" s="301">
        <f t="shared" ref="M154" si="248">SUM(M152:M153)</f>
        <v>9.2598637518151428</v>
      </c>
      <c r="N154" s="301">
        <f t="shared" ref="N154" si="249">SUM(N152:N153)</f>
        <v>4.3913488010122279</v>
      </c>
      <c r="O154" s="301">
        <f t="shared" si="241"/>
        <v>28.010999999999964</v>
      </c>
      <c r="P154" s="301"/>
      <c r="Q154" s="301">
        <f>SUM(Q152:Q153)</f>
        <v>15.347908859471588</v>
      </c>
      <c r="R154" s="301">
        <f t="shared" ref="R154" si="250">SUM(R152:R153)</f>
        <v>9.7215805830634423</v>
      </c>
      <c r="S154" s="301">
        <f t="shared" ref="S154" si="251">SUM(S152:S153)</f>
        <v>4.5885105574649643</v>
      </c>
      <c r="T154" s="301">
        <f t="shared" si="242"/>
        <v>29.657999999999994</v>
      </c>
      <c r="U154" s="301"/>
      <c r="V154" s="301">
        <f>SUM(V152:V153)</f>
        <v>17.217989062348266</v>
      </c>
      <c r="W154" s="301">
        <f t="shared" ref="W154" si="252">SUM(W152:W153)</f>
        <v>10.569343306234959</v>
      </c>
      <c r="X154" s="301">
        <f t="shared" ref="X154" si="253">SUM(X152:X153)</f>
        <v>5.1366676314167599</v>
      </c>
      <c r="Y154" s="301">
        <f t="shared" si="243"/>
        <v>32.923999999999985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4.2265229525698143</v>
      </c>
      <c r="C161" s="300">
        <v>3.4991807425200334</v>
      </c>
      <c r="D161" s="300">
        <v>0.42112655173462965</v>
      </c>
      <c r="E161" s="300">
        <f>SUM(B161:D161)</f>
        <v>8.1468302468244786</v>
      </c>
      <c r="F161" s="300"/>
      <c r="G161" s="300">
        <v>4.3774340350332475</v>
      </c>
      <c r="H161" s="300">
        <v>3.5334246711327997</v>
      </c>
      <c r="I161" s="300">
        <v>0.34352891133304225</v>
      </c>
      <c r="J161" s="300">
        <f>SUM(G161:I161)</f>
        <v>8.2543876174990896</v>
      </c>
      <c r="K161" s="300"/>
      <c r="L161" s="300">
        <v>4.490416286807041</v>
      </c>
      <c r="M161" s="300">
        <v>3.5742026999732515</v>
      </c>
      <c r="N161" s="300">
        <v>0.48278539700521689</v>
      </c>
      <c r="O161" s="300">
        <f>SUM(L161:N161)</f>
        <v>8.5474043837855085</v>
      </c>
      <c r="P161" s="300"/>
      <c r="Q161" s="300">
        <v>4.6936511143765003</v>
      </c>
      <c r="R161" s="300">
        <v>3.7436636909136243</v>
      </c>
      <c r="S161" s="300">
        <v>0.50528503390893953</v>
      </c>
      <c r="T161" s="300">
        <f>SUM(Q161:S161)</f>
        <v>8.9425998391990653</v>
      </c>
      <c r="U161" s="300"/>
      <c r="V161" s="300">
        <v>4.6865534089488259</v>
      </c>
      <c r="W161" s="300">
        <v>3.739653599185377</v>
      </c>
      <c r="X161" s="300">
        <v>0.50869154481835743</v>
      </c>
      <c r="Y161" s="300">
        <f>SUM(V161:X161)</f>
        <v>8.9348985529525606</v>
      </c>
    </row>
    <row r="162" spans="1:25" x14ac:dyDescent="0.2">
      <c r="A162" s="260" t="s">
        <v>364</v>
      </c>
      <c r="B162" s="300">
        <v>5.3250582899652139</v>
      </c>
      <c r="C162" s="300">
        <v>0.76841992034033313</v>
      </c>
      <c r="D162" s="300">
        <v>0.43969154286998008</v>
      </c>
      <c r="E162" s="300">
        <f t="shared" ref="E162:E163" si="254">SUM(B162:D162)</f>
        <v>6.5331697531755273</v>
      </c>
      <c r="F162" s="300"/>
      <c r="G162" s="300">
        <v>5.2489997765294936</v>
      </c>
      <c r="H162" s="300">
        <v>0.75992429118578453</v>
      </c>
      <c r="I162" s="300">
        <v>0.35768831478564717</v>
      </c>
      <c r="J162" s="300">
        <f t="shared" ref="J162:J163" si="255">SUM(G162:I162)</f>
        <v>6.3666123825009251</v>
      </c>
      <c r="K162" s="300"/>
      <c r="L162" s="300">
        <v>5.3957342430031421</v>
      </c>
      <c r="M162" s="300">
        <v>0.77707638264251633</v>
      </c>
      <c r="N162" s="300">
        <v>0.29178499056880552</v>
      </c>
      <c r="O162" s="300">
        <f t="shared" ref="O162:O163" si="256">SUM(L162:N162)</f>
        <v>6.4645956162144635</v>
      </c>
      <c r="P162" s="300"/>
      <c r="Q162" s="300">
        <v>5.5261253942856596</v>
      </c>
      <c r="R162" s="300">
        <v>0.85599839185001092</v>
      </c>
      <c r="S162" s="300">
        <v>0.30527637466526159</v>
      </c>
      <c r="T162" s="300">
        <f t="shared" ref="T162:T163" si="257">SUM(Q162:S162)</f>
        <v>6.6874001608009319</v>
      </c>
      <c r="U162" s="300"/>
      <c r="V162" s="300">
        <v>5.2931561162453473</v>
      </c>
      <c r="W162" s="300">
        <v>0.94286004409204516</v>
      </c>
      <c r="X162" s="300">
        <v>0.30808528671006286</v>
      </c>
      <c r="Y162" s="300">
        <f t="shared" ref="Y162:Y163" si="258">SUM(V162:X162)</f>
        <v>6.5441014470474554</v>
      </c>
    </row>
    <row r="163" spans="1:25" x14ac:dyDescent="0.2">
      <c r="A163" s="264" t="s">
        <v>363</v>
      </c>
      <c r="B163" s="301">
        <f>SUM(B161:B162)</f>
        <v>9.551581242535029</v>
      </c>
      <c r="C163" s="301">
        <f t="shared" ref="C163" si="259">SUM(C161:C162)</f>
        <v>4.2676006628603664</v>
      </c>
      <c r="D163" s="301">
        <f t="shared" ref="D163" si="260">SUM(D161:D162)</f>
        <v>0.86081809460460978</v>
      </c>
      <c r="E163" s="301">
        <f t="shared" si="254"/>
        <v>14.680000000000007</v>
      </c>
      <c r="F163" s="301"/>
      <c r="G163" s="301">
        <f>SUM(G161:G162)</f>
        <v>9.626433811562741</v>
      </c>
      <c r="H163" s="301">
        <f t="shared" ref="H163" si="261">SUM(H161:H162)</f>
        <v>4.2933489623185839</v>
      </c>
      <c r="I163" s="301">
        <f t="shared" ref="I163" si="262">SUM(I161:I162)</f>
        <v>0.70121722611868942</v>
      </c>
      <c r="J163" s="301">
        <f t="shared" si="255"/>
        <v>14.621000000000015</v>
      </c>
      <c r="K163" s="301"/>
      <c r="L163" s="301">
        <f>SUM(L161:L162)</f>
        <v>9.8861505298101839</v>
      </c>
      <c r="M163" s="301">
        <f t="shared" ref="M163" si="263">SUM(M161:M162)</f>
        <v>4.3512790826157675</v>
      </c>
      <c r="N163" s="301">
        <f t="shared" ref="N163" si="264">SUM(N161:N162)</f>
        <v>0.77457038757402241</v>
      </c>
      <c r="O163" s="301">
        <f t="shared" si="256"/>
        <v>15.011999999999976</v>
      </c>
      <c r="P163" s="301"/>
      <c r="Q163" s="301">
        <f>SUM(Q161:Q162)</f>
        <v>10.219776508662161</v>
      </c>
      <c r="R163" s="301">
        <f t="shared" ref="R163" si="265">SUM(R161:R162)</f>
        <v>4.5996620827636354</v>
      </c>
      <c r="S163" s="301">
        <f t="shared" ref="S163" si="266">SUM(S161:S162)</f>
        <v>0.81056140857420111</v>
      </c>
      <c r="T163" s="301">
        <f t="shared" si="257"/>
        <v>15.629999999999999</v>
      </c>
      <c r="U163" s="301"/>
      <c r="V163" s="301">
        <f>SUM(V161:V162)</f>
        <v>9.9797095251941741</v>
      </c>
      <c r="W163" s="301">
        <f t="shared" ref="W163" si="267">SUM(W161:W162)</f>
        <v>4.6825136432774226</v>
      </c>
      <c r="X163" s="301">
        <f t="shared" ref="X163" si="268">SUM(X161:X162)</f>
        <v>0.81677683152842029</v>
      </c>
      <c r="Y163" s="301">
        <f t="shared" si="258"/>
        <v>15.479000000000017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16.96043255973882</v>
      </c>
      <c r="C170" s="300">
        <v>21.622348833543182</v>
      </c>
      <c r="D170" s="300">
        <v>5.2216101612998544</v>
      </c>
      <c r="E170" s="300">
        <f>SUM(B170:D170)</f>
        <v>43.804391554581862</v>
      </c>
      <c r="F170" s="300"/>
      <c r="G170" s="300">
        <v>16.9023974260163</v>
      </c>
      <c r="H170" s="300">
        <v>22.347325270045957</v>
      </c>
      <c r="I170" s="300">
        <v>5.0724065145399768</v>
      </c>
      <c r="J170" s="300">
        <f>SUM(G170:I170)</f>
        <v>44.322129210602235</v>
      </c>
      <c r="K170" s="300"/>
      <c r="L170" s="300">
        <v>15.581971755160813</v>
      </c>
      <c r="M170" s="300">
        <v>21.471255718019229</v>
      </c>
      <c r="N170" s="300">
        <v>4.8541425497194934</v>
      </c>
      <c r="O170" s="300">
        <f>SUM(L170:N170)</f>
        <v>41.907370022899535</v>
      </c>
      <c r="P170" s="300"/>
      <c r="Q170" s="300">
        <v>15.816779071793473</v>
      </c>
      <c r="R170" s="300">
        <v>20.862052008913697</v>
      </c>
      <c r="S170" s="300">
        <v>4.8739964019871698</v>
      </c>
      <c r="T170" s="300">
        <f>SUM(Q170:S170)</f>
        <v>41.55282748269434</v>
      </c>
      <c r="U170" s="300"/>
      <c r="V170" s="300">
        <v>17.182229946169738</v>
      </c>
      <c r="W170" s="300">
        <v>20.716934771070868</v>
      </c>
      <c r="X170" s="300">
        <v>5.0671245422336781</v>
      </c>
      <c r="Y170" s="300">
        <f>SUM(V170:X170)</f>
        <v>42.966289259474287</v>
      </c>
    </row>
    <row r="171" spans="1:25" x14ac:dyDescent="0.2">
      <c r="A171" s="260" t="s">
        <v>364</v>
      </c>
      <c r="B171" s="300">
        <v>11.129317567347602</v>
      </c>
      <c r="C171" s="300">
        <v>4.4336915833149471</v>
      </c>
      <c r="D171" s="300">
        <v>2.3775992947555347</v>
      </c>
      <c r="E171" s="300">
        <f t="shared" ref="E171" si="269">SUM(B171:D171)</f>
        <v>17.940608445418082</v>
      </c>
      <c r="F171" s="300"/>
      <c r="G171" s="300">
        <v>10.703595025746058</v>
      </c>
      <c r="H171" s="300">
        <v>4.8978777663603772</v>
      </c>
      <c r="I171" s="300">
        <v>2.989397997291217</v>
      </c>
      <c r="J171" s="300">
        <f t="shared" ref="J171:J172" si="270">SUM(G171:I171)</f>
        <v>18.590870789397652</v>
      </c>
      <c r="K171" s="300"/>
      <c r="L171" s="300">
        <v>9.9556324268202321</v>
      </c>
      <c r="M171" s="300">
        <v>5.0134950579910988</v>
      </c>
      <c r="N171" s="300">
        <v>3.2315024922891635</v>
      </c>
      <c r="O171" s="300">
        <f t="shared" ref="O171:O172" si="271">SUM(L171:N171)</f>
        <v>18.200629977100494</v>
      </c>
      <c r="P171" s="300"/>
      <c r="Q171" s="300">
        <v>9.7568027921181599</v>
      </c>
      <c r="R171" s="300">
        <v>5.0452729369944285</v>
      </c>
      <c r="S171" s="300">
        <v>3.2710967881930384</v>
      </c>
      <c r="T171" s="300">
        <f t="shared" ref="T171:T172" si="272">SUM(Q171:S171)</f>
        <v>18.073172517305625</v>
      </c>
      <c r="U171" s="300"/>
      <c r="V171" s="300">
        <v>9.8733143830192951</v>
      </c>
      <c r="W171" s="300">
        <v>5.3511866554394842</v>
      </c>
      <c r="X171" s="300">
        <v>3.5002097020669214</v>
      </c>
      <c r="Y171" s="300">
        <f t="shared" ref="Y171:Y172" si="273">SUM(V171:X171)</f>
        <v>18.724710740525701</v>
      </c>
    </row>
    <row r="172" spans="1:25" x14ac:dyDescent="0.2">
      <c r="A172" s="264" t="s">
        <v>363</v>
      </c>
      <c r="B172" s="301">
        <f>SUM(B170:B171)</f>
        <v>28.089750127086422</v>
      </c>
      <c r="C172" s="301">
        <f t="shared" ref="C172" si="274">SUM(C170:C171)</f>
        <v>26.056040416858128</v>
      </c>
      <c r="D172" s="301">
        <f t="shared" ref="D172" si="275">SUM(D170:D171)</f>
        <v>7.5992094560553891</v>
      </c>
      <c r="E172" s="301">
        <f>SUM(B172:D172)</f>
        <v>61.744999999999941</v>
      </c>
      <c r="F172" s="301"/>
      <c r="G172" s="301">
        <f>SUM(G170:G171)</f>
        <v>27.605992451762358</v>
      </c>
      <c r="H172" s="301">
        <f t="shared" ref="H172" si="276">SUM(H170:H171)</f>
        <v>27.245203036406334</v>
      </c>
      <c r="I172" s="301">
        <f t="shared" ref="I172" si="277">SUM(I170:I171)</f>
        <v>8.0618045118311947</v>
      </c>
      <c r="J172" s="301">
        <f t="shared" si="270"/>
        <v>62.912999999999883</v>
      </c>
      <c r="K172" s="301"/>
      <c r="L172" s="301">
        <f>SUM(L170:L171)</f>
        <v>25.537604181981045</v>
      </c>
      <c r="M172" s="301">
        <f t="shared" ref="M172" si="278">SUM(M170:M171)</f>
        <v>26.48475077601033</v>
      </c>
      <c r="N172" s="301">
        <f t="shared" ref="N172" si="279">SUM(N170:N171)</f>
        <v>8.0856450420086574</v>
      </c>
      <c r="O172" s="301">
        <f t="shared" si="271"/>
        <v>60.108000000000033</v>
      </c>
      <c r="P172" s="301"/>
      <c r="Q172" s="301">
        <f>SUM(Q170:Q171)</f>
        <v>25.573581863911635</v>
      </c>
      <c r="R172" s="301">
        <f t="shared" ref="R172" si="280">SUM(R170:R171)</f>
        <v>25.907324945908126</v>
      </c>
      <c r="S172" s="301">
        <f t="shared" ref="S172" si="281">SUM(S170:S171)</f>
        <v>8.1450931901802086</v>
      </c>
      <c r="T172" s="301">
        <f t="shared" si="272"/>
        <v>59.625999999999962</v>
      </c>
      <c r="U172" s="301"/>
      <c r="V172" s="301">
        <f>SUM(V170:V171)</f>
        <v>27.055544329189033</v>
      </c>
      <c r="W172" s="301">
        <f t="shared" ref="W172" si="282">SUM(W170:W171)</f>
        <v>26.068121426510352</v>
      </c>
      <c r="X172" s="301">
        <f t="shared" ref="X172" si="283">SUM(X170:X171)</f>
        <v>8.5673342443006</v>
      </c>
      <c r="Y172" s="301">
        <f t="shared" si="273"/>
        <v>61.690999999999988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16.628162769576036</v>
      </c>
      <c r="C179" s="300">
        <v>15.701252648623564</v>
      </c>
      <c r="D179" s="300">
        <v>3.6601923079384755</v>
      </c>
      <c r="E179" s="300">
        <f>SUM(B179:D179)</f>
        <v>35.989607726138075</v>
      </c>
      <c r="F179" s="300"/>
      <c r="G179" s="300">
        <v>18.421821980493487</v>
      </c>
      <c r="H179" s="300">
        <v>17.390877885253051</v>
      </c>
      <c r="I179" s="300">
        <v>3.5777723034677624</v>
      </c>
      <c r="J179" s="300">
        <f>SUM(G179:I179)</f>
        <v>39.390472169214299</v>
      </c>
      <c r="K179" s="300"/>
      <c r="L179" s="300">
        <v>18.044537054847495</v>
      </c>
      <c r="M179" s="300">
        <v>16.850578299863241</v>
      </c>
      <c r="N179" s="300">
        <v>3.4842083772642636</v>
      </c>
      <c r="O179" s="300">
        <f>SUM(L179:N179)</f>
        <v>38.379323731975006</v>
      </c>
      <c r="P179" s="300"/>
      <c r="Q179" s="300">
        <v>19.16108743874522</v>
      </c>
      <c r="R179" s="300">
        <v>16.850962013834174</v>
      </c>
      <c r="S179" s="300">
        <v>3.7903572140792323</v>
      </c>
      <c r="T179" s="300">
        <f>SUM(Q179:S179)</f>
        <v>39.802406666658619</v>
      </c>
      <c r="U179" s="300"/>
      <c r="V179" s="300">
        <v>20.365395314169898</v>
      </c>
      <c r="W179" s="300">
        <v>15.820662990388172</v>
      </c>
      <c r="X179" s="300">
        <v>4.1301021364817103</v>
      </c>
      <c r="Y179" s="300">
        <f>SUM(V179:X179)</f>
        <v>40.316160441039784</v>
      </c>
    </row>
    <row r="180" spans="1:25" x14ac:dyDescent="0.2">
      <c r="A180" s="260" t="s">
        <v>364</v>
      </c>
      <c r="B180" s="300">
        <v>6.9546661134619452</v>
      </c>
      <c r="C180" s="300">
        <v>2.5987064660543204</v>
      </c>
      <c r="D180" s="300">
        <v>0.55901969434566534</v>
      </c>
      <c r="E180" s="300">
        <f t="shared" ref="E180:E181" si="284">SUM(B180:D180)</f>
        <v>10.11239227386193</v>
      </c>
      <c r="F180" s="300"/>
      <c r="G180" s="300">
        <v>6.3887960334614098</v>
      </c>
      <c r="H180" s="300">
        <v>2.0926279209312262</v>
      </c>
      <c r="I180" s="300">
        <v>0.95110387639307481</v>
      </c>
      <c r="J180" s="300">
        <f t="shared" ref="J180:J181" si="285">SUM(G180:I180)</f>
        <v>9.4325278307857108</v>
      </c>
      <c r="K180" s="300"/>
      <c r="L180" s="300">
        <v>6.4422569852568783</v>
      </c>
      <c r="M180" s="300">
        <v>2.7580580231894873</v>
      </c>
      <c r="N180" s="300">
        <v>0.8723612595787068</v>
      </c>
      <c r="O180" s="300">
        <f t="shared" ref="O180:O181" si="286">SUM(L180:N180)</f>
        <v>10.072676268025072</v>
      </c>
      <c r="P180" s="300"/>
      <c r="Q180" s="300">
        <v>6.6870083867753154</v>
      </c>
      <c r="R180" s="300">
        <v>2.8985622213629791</v>
      </c>
      <c r="S180" s="300">
        <v>0.8710227252031163</v>
      </c>
      <c r="T180" s="300">
        <f t="shared" ref="T180:T181" si="287">SUM(Q180:S180)</f>
        <v>10.456593333341411</v>
      </c>
      <c r="U180" s="300"/>
      <c r="V180" s="300">
        <v>6.8053848298009685</v>
      </c>
      <c r="W180" s="300">
        <v>3.0182186607932815</v>
      </c>
      <c r="X180" s="300">
        <v>0.81023606836596418</v>
      </c>
      <c r="Y180" s="300">
        <f t="shared" ref="Y180:Y181" si="288">SUM(V180:X180)</f>
        <v>10.633839558960215</v>
      </c>
    </row>
    <row r="181" spans="1:25" x14ac:dyDescent="0.2">
      <c r="A181" s="264" t="s">
        <v>363</v>
      </c>
      <c r="B181" s="301">
        <f>SUM(B179:B180)</f>
        <v>23.582828883037983</v>
      </c>
      <c r="C181" s="301">
        <f t="shared" ref="C181" si="289">SUM(C179:C180)</f>
        <v>18.299959114677883</v>
      </c>
      <c r="D181" s="301">
        <f t="shared" ref="D181" si="290">SUM(D179:D180)</f>
        <v>4.2192120022841406</v>
      </c>
      <c r="E181" s="301">
        <f t="shared" si="284"/>
        <v>46.102000000000004</v>
      </c>
      <c r="F181" s="301"/>
      <c r="G181" s="301">
        <f>SUM(G179:G180)</f>
        <v>24.810618013954898</v>
      </c>
      <c r="H181" s="301">
        <f t="shared" ref="H181" si="291">SUM(H179:H180)</f>
        <v>19.483505806184276</v>
      </c>
      <c r="I181" s="301">
        <f t="shared" ref="I181" si="292">SUM(I179:I180)</f>
        <v>4.5288761798608377</v>
      </c>
      <c r="J181" s="301">
        <f t="shared" si="285"/>
        <v>48.823000000000015</v>
      </c>
      <c r="K181" s="301"/>
      <c r="L181" s="301">
        <f>SUM(L179:L180)</f>
        <v>24.486794040104375</v>
      </c>
      <c r="M181" s="301">
        <f t="shared" ref="M181" si="293">SUM(M179:M180)</f>
        <v>19.608636323052728</v>
      </c>
      <c r="N181" s="301">
        <f t="shared" ref="N181" si="294">SUM(N179:N180)</f>
        <v>4.3565696368429707</v>
      </c>
      <c r="O181" s="301">
        <f t="shared" si="286"/>
        <v>48.452000000000076</v>
      </c>
      <c r="P181" s="301"/>
      <c r="Q181" s="301">
        <f>SUM(Q179:Q180)</f>
        <v>25.848095825520534</v>
      </c>
      <c r="R181" s="301">
        <f t="shared" ref="R181" si="295">SUM(R179:R180)</f>
        <v>19.749524235197153</v>
      </c>
      <c r="S181" s="301">
        <f t="shared" ref="S181" si="296">SUM(S179:S180)</f>
        <v>4.6613799392823489</v>
      </c>
      <c r="T181" s="301">
        <f t="shared" si="287"/>
        <v>50.259000000000036</v>
      </c>
      <c r="U181" s="301"/>
      <c r="V181" s="301">
        <f>SUM(V179:V180)</f>
        <v>27.170780143970866</v>
      </c>
      <c r="W181" s="301">
        <f t="shared" ref="W181" si="297">SUM(W179:W180)</f>
        <v>18.838881651181453</v>
      </c>
      <c r="X181" s="301">
        <f t="shared" ref="X181" si="298">SUM(X179:X180)</f>
        <v>4.9403382048476745</v>
      </c>
      <c r="Y181" s="301">
        <f t="shared" si="288"/>
        <v>50.949999999999996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1.3522669769664177</v>
      </c>
      <c r="C188" s="300">
        <v>2.2657861797682557</v>
      </c>
      <c r="D188" s="300">
        <v>1.5010098079055019</v>
      </c>
      <c r="E188" s="300">
        <f>SUM(B188:D188)</f>
        <v>5.1190629646401753</v>
      </c>
      <c r="F188" s="300"/>
      <c r="G188" s="300">
        <v>1.1730924565153031</v>
      </c>
      <c r="H188" s="300">
        <v>2.337903760854295</v>
      </c>
      <c r="I188" s="300">
        <v>1.3929322761148142</v>
      </c>
      <c r="J188" s="300">
        <f>SUM(G188:I188)</f>
        <v>4.903928493484413</v>
      </c>
      <c r="K188" s="300"/>
      <c r="L188" s="300">
        <v>1.3174829390799019</v>
      </c>
      <c r="M188" s="300">
        <v>2.2183924964630397</v>
      </c>
      <c r="N188" s="300">
        <v>1.6534407314737143</v>
      </c>
      <c r="O188" s="300">
        <f>SUM(L188:N188)</f>
        <v>5.1893161670166563</v>
      </c>
      <c r="P188" s="300"/>
      <c r="Q188" s="300">
        <v>1.3361254312324518</v>
      </c>
      <c r="R188" s="300">
        <v>2.3468289182176671</v>
      </c>
      <c r="S188" s="300">
        <v>1.6328724740484555</v>
      </c>
      <c r="T188" s="300">
        <f>SUM(Q188:S188)</f>
        <v>5.3158268234985746</v>
      </c>
      <c r="U188" s="300"/>
      <c r="V188" s="300">
        <v>1.3375845337508945</v>
      </c>
      <c r="W188" s="300">
        <v>2.4851584627619854</v>
      </c>
      <c r="X188" s="300">
        <v>1.7552937970572167</v>
      </c>
      <c r="Y188" s="300">
        <f>SUM(V188:X188)</f>
        <v>5.5780367935700967</v>
      </c>
    </row>
    <row r="189" spans="1:25" x14ac:dyDescent="0.2">
      <c r="A189" s="260" t="s">
        <v>364</v>
      </c>
      <c r="B189" s="300">
        <v>2.2094265914669986</v>
      </c>
      <c r="C189" s="300">
        <v>1.5580956795387162</v>
      </c>
      <c r="D189" s="300">
        <v>2.1914147643541333</v>
      </c>
      <c r="E189" s="300">
        <f t="shared" ref="E189:E190" si="299">SUM(B189:D189)</f>
        <v>5.9589370353598481</v>
      </c>
      <c r="F189" s="300"/>
      <c r="G189" s="300">
        <v>1.7588601149292749</v>
      </c>
      <c r="H189" s="300">
        <v>1.5157339783335644</v>
      </c>
      <c r="I189" s="300">
        <v>1.551477413252744</v>
      </c>
      <c r="J189" s="300">
        <f t="shared" ref="J189:J190" si="300">SUM(G189:I189)</f>
        <v>4.826071506515583</v>
      </c>
      <c r="K189" s="300"/>
      <c r="L189" s="300">
        <v>1.7788268916941896</v>
      </c>
      <c r="M189" s="300">
        <v>1.4250893988703293</v>
      </c>
      <c r="N189" s="300">
        <v>1.3207675424188354</v>
      </c>
      <c r="O189" s="300">
        <f t="shared" ref="O189:O190" si="301">SUM(L189:N189)</f>
        <v>4.5246838329833539</v>
      </c>
      <c r="P189" s="300"/>
      <c r="Q189" s="300">
        <v>1.8894885411315325</v>
      </c>
      <c r="R189" s="300">
        <v>1.5525410916656752</v>
      </c>
      <c r="S189" s="300">
        <v>1.3851435437042112</v>
      </c>
      <c r="T189" s="300">
        <f t="shared" ref="T189:T190" si="302">SUM(Q189:S189)</f>
        <v>4.827173176501419</v>
      </c>
      <c r="U189" s="300"/>
      <c r="V189" s="300">
        <v>2.0301025229099028</v>
      </c>
      <c r="W189" s="300">
        <v>1.7268912057901109</v>
      </c>
      <c r="X189" s="300">
        <v>1.5519694777298787</v>
      </c>
      <c r="Y189" s="300">
        <f t="shared" ref="Y189:Y190" si="303">SUM(V189:X189)</f>
        <v>5.3089632064298922</v>
      </c>
    </row>
    <row r="190" spans="1:25" x14ac:dyDescent="0.2">
      <c r="A190" s="264" t="s">
        <v>363</v>
      </c>
      <c r="B190" s="301">
        <f>SUM(B188:B189)</f>
        <v>3.5616935684334163</v>
      </c>
      <c r="C190" s="301">
        <f t="shared" ref="C190" si="304">SUM(C188:C189)</f>
        <v>3.8238818593069719</v>
      </c>
      <c r="D190" s="301">
        <f t="shared" ref="D190" si="305">SUM(D188:D189)</f>
        <v>3.6924245722596352</v>
      </c>
      <c r="E190" s="301">
        <f t="shared" si="299"/>
        <v>11.078000000000024</v>
      </c>
      <c r="F190" s="301"/>
      <c r="G190" s="301">
        <f>SUM(G188:G189)</f>
        <v>2.9319525714445778</v>
      </c>
      <c r="H190" s="301">
        <f t="shared" ref="H190" si="306">SUM(H188:H189)</f>
        <v>3.8536377391878593</v>
      </c>
      <c r="I190" s="301">
        <f t="shared" ref="I190" si="307">SUM(I188:I189)</f>
        <v>2.944409689367558</v>
      </c>
      <c r="J190" s="301">
        <f t="shared" si="300"/>
        <v>9.7299999999999951</v>
      </c>
      <c r="K190" s="301"/>
      <c r="L190" s="301">
        <f>SUM(L188:L189)</f>
        <v>3.0963098307740915</v>
      </c>
      <c r="M190" s="301">
        <f t="shared" ref="M190" si="308">SUM(M188:M189)</f>
        <v>3.6434818953333687</v>
      </c>
      <c r="N190" s="301">
        <f t="shared" ref="N190" si="309">SUM(N188:N189)</f>
        <v>2.9742082738925495</v>
      </c>
      <c r="O190" s="301">
        <f t="shared" si="301"/>
        <v>9.7140000000000093</v>
      </c>
      <c r="P190" s="301"/>
      <c r="Q190" s="301">
        <f>SUM(Q188:Q189)</f>
        <v>3.2256139723639841</v>
      </c>
      <c r="R190" s="301">
        <f t="shared" ref="R190" si="310">SUM(R188:R189)</f>
        <v>3.8993700098833424</v>
      </c>
      <c r="S190" s="301">
        <f t="shared" ref="S190" si="311">SUM(S188:S189)</f>
        <v>3.0180160177526667</v>
      </c>
      <c r="T190" s="301">
        <f t="shared" si="302"/>
        <v>10.142999999999994</v>
      </c>
      <c r="U190" s="301"/>
      <c r="V190" s="301">
        <f>SUM(V188:V189)</f>
        <v>3.367687056660797</v>
      </c>
      <c r="W190" s="301">
        <f t="shared" ref="W190" si="312">SUM(W188:W189)</f>
        <v>4.2120496685520958</v>
      </c>
      <c r="X190" s="301">
        <f t="shared" ref="X190" si="313">SUM(X188:X189)</f>
        <v>3.3072632747870951</v>
      </c>
      <c r="Y190" s="301">
        <f t="shared" si="303"/>
        <v>10.886999999999988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2.0855173768101434</v>
      </c>
      <c r="C197" s="300">
        <v>2.6109717569728401</v>
      </c>
      <c r="D197" s="300">
        <v>3.1213546474927503</v>
      </c>
      <c r="E197" s="300">
        <f>SUM(B197:D197)</f>
        <v>7.8178437812757338</v>
      </c>
      <c r="F197" s="300"/>
      <c r="G197" s="300">
        <v>2.5041725727260964</v>
      </c>
      <c r="H197" s="300">
        <v>2.4375237393708744</v>
      </c>
      <c r="I197" s="300">
        <v>2.9234308517581526</v>
      </c>
      <c r="J197" s="300">
        <f>SUM(G197:I197)</f>
        <v>7.8651271638551234</v>
      </c>
      <c r="K197" s="300"/>
      <c r="L197" s="300">
        <v>2.4095724532154854</v>
      </c>
      <c r="M197" s="300">
        <v>3.0797347918247771</v>
      </c>
      <c r="N197" s="300">
        <v>3.1567161456833497</v>
      </c>
      <c r="O197" s="300">
        <f>SUM(L197:N197)</f>
        <v>8.6460233907236113</v>
      </c>
      <c r="P197" s="300"/>
      <c r="Q197" s="300">
        <v>2.2006859984492606</v>
      </c>
      <c r="R197" s="300">
        <v>2.8622414250620545</v>
      </c>
      <c r="S197" s="300">
        <v>2.9854544361357322</v>
      </c>
      <c r="T197" s="300">
        <f>SUM(Q197:S197)</f>
        <v>8.0483818596470478</v>
      </c>
      <c r="U197" s="300"/>
      <c r="V197" s="300">
        <v>2.0895041171682922</v>
      </c>
      <c r="W197" s="300">
        <v>2.7555414741102915</v>
      </c>
      <c r="X197" s="300">
        <v>2.9228823701518012</v>
      </c>
      <c r="Y197" s="300">
        <f>SUM(V197:X197)</f>
        <v>7.7679279614303853</v>
      </c>
    </row>
    <row r="198" spans="1:25" x14ac:dyDescent="0.2">
      <c r="A198" s="260" t="s">
        <v>364</v>
      </c>
      <c r="B198" s="300">
        <v>3.1980226598587027</v>
      </c>
      <c r="C198" s="300">
        <v>0.72883757979046004</v>
      </c>
      <c r="D198" s="300">
        <v>1.7672959790750991</v>
      </c>
      <c r="E198" s="300">
        <f t="shared" ref="E198:E199" si="314">SUM(B198:D198)</f>
        <v>5.6941562187242614</v>
      </c>
      <c r="F198" s="300"/>
      <c r="G198" s="300">
        <v>2.9124571938993151</v>
      </c>
      <c r="H198" s="300">
        <v>0.76396023582519912</v>
      </c>
      <c r="I198" s="300">
        <v>1.3234554064203916</v>
      </c>
      <c r="J198" s="300">
        <f t="shared" ref="J198:J199" si="315">SUM(G198:I198)</f>
        <v>4.9998728361449061</v>
      </c>
      <c r="K198" s="300"/>
      <c r="L198" s="300">
        <v>2.0514209093894102</v>
      </c>
      <c r="M198" s="300">
        <v>0.60759996867753541</v>
      </c>
      <c r="N198" s="300">
        <v>0.968955731209452</v>
      </c>
      <c r="O198" s="300">
        <f t="shared" ref="O198:O199" si="316">SUM(L198:N198)</f>
        <v>3.6279766092763976</v>
      </c>
      <c r="P198" s="300"/>
      <c r="Q198" s="300">
        <v>1.9975274316644389</v>
      </c>
      <c r="R198" s="300">
        <v>0.5708128545682164</v>
      </c>
      <c r="S198" s="300">
        <v>0.94227785412031273</v>
      </c>
      <c r="T198" s="300">
        <f t="shared" ref="T198:T199" si="317">SUM(Q198:S198)</f>
        <v>3.5106181403529684</v>
      </c>
      <c r="U198" s="300"/>
      <c r="V198" s="300">
        <v>2.0816637249618437</v>
      </c>
      <c r="W198" s="300">
        <v>0.56957677421192354</v>
      </c>
      <c r="X198" s="300">
        <v>0.97783153939584389</v>
      </c>
      <c r="Y198" s="300">
        <f t="shared" ref="Y198:Y199" si="318">SUM(V198:X198)</f>
        <v>3.6290720385696114</v>
      </c>
    </row>
    <row r="199" spans="1:25" x14ac:dyDescent="0.2">
      <c r="A199" s="264" t="s">
        <v>363</v>
      </c>
      <c r="B199" s="301">
        <f>SUM(B197:B198)</f>
        <v>5.2835400366688461</v>
      </c>
      <c r="C199" s="301">
        <f t="shared" ref="C199" si="319">SUM(C197:C198)</f>
        <v>3.3398093367633002</v>
      </c>
      <c r="D199" s="301">
        <f t="shared" ref="D199" si="320">SUM(D197:D198)</f>
        <v>4.8886506265678493</v>
      </c>
      <c r="E199" s="301">
        <f t="shared" si="314"/>
        <v>13.511999999999997</v>
      </c>
      <c r="F199" s="301"/>
      <c r="G199" s="301">
        <f>SUM(G197:G198)</f>
        <v>5.4166297666254115</v>
      </c>
      <c r="H199" s="301">
        <f t="shared" ref="H199" si="321">SUM(H197:H198)</f>
        <v>3.2014839751960738</v>
      </c>
      <c r="I199" s="301">
        <f t="shared" ref="I199" si="322">SUM(I197:I198)</f>
        <v>4.2468862581785443</v>
      </c>
      <c r="J199" s="301">
        <f t="shared" si="315"/>
        <v>12.86500000000003</v>
      </c>
      <c r="K199" s="301"/>
      <c r="L199" s="301">
        <f>SUM(L197:L198)</f>
        <v>4.4609933626048957</v>
      </c>
      <c r="M199" s="301">
        <f t="shared" ref="M199" si="323">SUM(M197:M198)</f>
        <v>3.6873347605023126</v>
      </c>
      <c r="N199" s="301">
        <f t="shared" ref="N199" si="324">SUM(N197:N198)</f>
        <v>4.1256718768928016</v>
      </c>
      <c r="O199" s="301">
        <f t="shared" si="316"/>
        <v>12.274000000000012</v>
      </c>
      <c r="P199" s="301"/>
      <c r="Q199" s="301">
        <f>SUM(Q197:Q198)</f>
        <v>4.1982134301136993</v>
      </c>
      <c r="R199" s="301">
        <f t="shared" ref="R199" si="325">SUM(R197:R198)</f>
        <v>3.4330542796302708</v>
      </c>
      <c r="S199" s="301">
        <f t="shared" ref="S199" si="326">SUM(S197:S198)</f>
        <v>3.9277322902560448</v>
      </c>
      <c r="T199" s="301">
        <f t="shared" si="317"/>
        <v>11.559000000000015</v>
      </c>
      <c r="U199" s="301"/>
      <c r="V199" s="301">
        <f>SUM(V197:V198)</f>
        <v>4.1711678421301359</v>
      </c>
      <c r="W199" s="301">
        <f t="shared" ref="W199" si="327">SUM(W197:W198)</f>
        <v>3.325118248322215</v>
      </c>
      <c r="X199" s="301">
        <f t="shared" ref="X199" si="328">SUM(X197:X198)</f>
        <v>3.9007139095476449</v>
      </c>
      <c r="Y199" s="301">
        <f t="shared" si="318"/>
        <v>11.396999999999995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Oxfordshire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0.8427308538432321</v>
      </c>
      <c r="N7">
        <f>'Ind T4'!C122</f>
        <v>0.45104162653475388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0.99930572594670863</v>
      </c>
      <c r="N9">
        <f>'Ind T4'!C120</f>
        <v>0.33570317528348603</v>
      </c>
    </row>
    <row r="10" spans="1:16" x14ac:dyDescent="0.2">
      <c r="L10" s="13" t="str">
        <f>'Ind T4'!A80</f>
        <v>Education</v>
      </c>
      <c r="M10">
        <f>'Ind T4'!B119</f>
        <v>-0.53595971148256982</v>
      </c>
      <c r="N10">
        <f>'Ind T4'!C119</f>
        <v>0.17345097922216723</v>
      </c>
    </row>
    <row r="11" spans="1:16" x14ac:dyDescent="0.2">
      <c r="L11" s="13" t="str">
        <f>'Ind T4'!A79</f>
        <v>Public admin. and defence</v>
      </c>
      <c r="M11">
        <f>'Ind T4'!B118</f>
        <v>0.44827893904193505</v>
      </c>
      <c r="N11">
        <f>'Ind T4'!C118</f>
        <v>0.2044379254073192</v>
      </c>
    </row>
    <row r="12" spans="1:16" x14ac:dyDescent="0.2">
      <c r="L12" s="1" t="str">
        <f>CONCATENATE("[",'Ind T4'!A78,"]")</f>
        <v>[Non-marketed services]</v>
      </c>
      <c r="M12">
        <f>'Ind T4'!B117</f>
        <v>0.16999569476738863</v>
      </c>
      <c r="N12">
        <f>'Ind T4'!C117</f>
        <v>0.24124614866876115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-1.9035487710916343</v>
      </c>
      <c r="N14" s="13">
        <f>'Ind T4'!C115</f>
        <v>-0.4930010149947428</v>
      </c>
    </row>
    <row r="15" spans="1:16" x14ac:dyDescent="0.2">
      <c r="L15" s="13" t="str">
        <f>'Ind T4'!A75</f>
        <v>Arts and entertainment</v>
      </c>
      <c r="M15" s="13">
        <f>'Ind T4'!B114</f>
        <v>-2.5936325393874138</v>
      </c>
      <c r="N15" s="13">
        <f>'Ind T4'!C114</f>
        <v>0.76290388143549492</v>
      </c>
    </row>
    <row r="16" spans="1:16" x14ac:dyDescent="0.2">
      <c r="L16" s="13" t="str">
        <f>'Ind T4'!A74</f>
        <v>Support services</v>
      </c>
      <c r="M16" s="13">
        <f>'Ind T4'!B113</f>
        <v>1.9369366686416312</v>
      </c>
      <c r="N16" s="13">
        <f>'Ind T4'!C113</f>
        <v>1.0831883625585181</v>
      </c>
    </row>
    <row r="17" spans="12:14" x14ac:dyDescent="0.2">
      <c r="L17" s="13" t="str">
        <f>'Ind T4'!A73</f>
        <v>Professional services</v>
      </c>
      <c r="M17" s="13">
        <f>'Ind T4'!B112</f>
        <v>-0.36058581436831938</v>
      </c>
      <c r="N17" s="13">
        <f>'Ind T4'!C112</f>
        <v>0.93059927904444173</v>
      </c>
    </row>
    <row r="18" spans="12:14" x14ac:dyDescent="0.2">
      <c r="L18" s="13" t="str">
        <f>'Ind T4'!A72</f>
        <v>Real estate</v>
      </c>
      <c r="M18" s="13">
        <f>'Ind T4'!B111</f>
        <v>3.1225644463804603</v>
      </c>
      <c r="N18" s="13">
        <f>'Ind T4'!C111</f>
        <v>0.73598312128471122</v>
      </c>
    </row>
    <row r="19" spans="12:14" x14ac:dyDescent="0.2">
      <c r="L19" t="str">
        <f>'Ind T4'!A71</f>
        <v>Finance and insurance</v>
      </c>
      <c r="M19">
        <f>'Ind T4'!B110</f>
        <v>-1.4852834268963111</v>
      </c>
      <c r="N19">
        <f>'Ind T4'!C110</f>
        <v>-0.7059316456061393</v>
      </c>
    </row>
    <row r="20" spans="12:14" x14ac:dyDescent="0.2">
      <c r="L20" t="str">
        <f>'Ind T4'!A70</f>
        <v>Information technology</v>
      </c>
      <c r="M20">
        <f>'Ind T4'!B109</f>
        <v>1.2715654169059398</v>
      </c>
      <c r="N20">
        <f>'Ind T4'!C109</f>
        <v>1.1643470754179264</v>
      </c>
    </row>
    <row r="21" spans="12:14" x14ac:dyDescent="0.2">
      <c r="L21" t="str">
        <f>'Ind T4'!A69</f>
        <v>Media</v>
      </c>
      <c r="M21">
        <f>'Ind T4'!B108</f>
        <v>-2.8195486178836826</v>
      </c>
      <c r="N21">
        <f>'Ind T4'!C108</f>
        <v>-0.12554171571483863</v>
      </c>
    </row>
    <row r="22" spans="12:14" x14ac:dyDescent="0.2">
      <c r="L22" s="1" t="str">
        <f>CONCATENATE("[",'Ind T4'!A68,"]")</f>
        <v>[Business and other services]</v>
      </c>
      <c r="M22">
        <f>'Ind T4'!B107</f>
        <v>-6.0653302693447486E-2</v>
      </c>
      <c r="N22">
        <f>'Ind T4'!C107</f>
        <v>0.72956234415555432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1.0433172945718105</v>
      </c>
      <c r="N24">
        <f>'Ind T4'!C105</f>
        <v>1.458297020740229</v>
      </c>
    </row>
    <row r="25" spans="12:14" x14ac:dyDescent="0.2">
      <c r="L25" s="13" t="str">
        <f>'Ind T4'!A65</f>
        <v>Transport and storage</v>
      </c>
      <c r="M25">
        <f>'Ind T4'!B104</f>
        <v>3.8171187641711235E-2</v>
      </c>
      <c r="N25">
        <f>'Ind T4'!C104</f>
        <v>0.32483029043701706</v>
      </c>
    </row>
    <row r="26" spans="12:14" x14ac:dyDescent="0.2">
      <c r="L26" s="13" t="str">
        <f>'Ind T4'!A64</f>
        <v>Wholesale and retail trade</v>
      </c>
      <c r="M26">
        <f>'Ind T4'!B103</f>
        <v>2.1606724333911975</v>
      </c>
      <c r="N26">
        <f>'Ind T4'!C103</f>
        <v>0.13075825110087091</v>
      </c>
    </row>
    <row r="27" spans="12:14" x14ac:dyDescent="0.2">
      <c r="L27" s="1" t="str">
        <f>CONCATENATE("[",'Ind T4'!A63,"]")</f>
        <v>[Trade, accomod. and transport]</v>
      </c>
      <c r="M27">
        <f>'Ind T4'!B102</f>
        <v>1.5475707755161938</v>
      </c>
      <c r="N27">
        <f>'Ind T4'!C102</f>
        <v>0.53827089916984594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4.2171405359016312</v>
      </c>
      <c r="N29">
        <f>'Ind T4'!C100</f>
        <v>0.91805701824925201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0.95538172455891246</v>
      </c>
      <c r="N31">
        <f>'Ind T4'!C98</f>
        <v>-1.4017341277292705</v>
      </c>
    </row>
    <row r="32" spans="12:14" x14ac:dyDescent="0.2">
      <c r="L32" s="13" t="str">
        <f>'Ind T4'!A58</f>
        <v>Engineering</v>
      </c>
      <c r="M32">
        <f>'Ind T4'!B97</f>
        <v>3.5510626503606479</v>
      </c>
      <c r="N32">
        <f>'Ind T4'!C97</f>
        <v>-1.7694488965903865</v>
      </c>
    </row>
    <row r="33" spans="12:14" x14ac:dyDescent="0.2">
      <c r="L33" s="13" t="str">
        <f>'Ind T4'!A57</f>
        <v>Food drink and tobacco</v>
      </c>
      <c r="M33">
        <f>'Ind T4'!B96</f>
        <v>7.0328032884125591</v>
      </c>
      <c r="N33">
        <f>'Ind T4'!C96</f>
        <v>1.5047031674453759</v>
      </c>
    </row>
    <row r="34" spans="12:14" x14ac:dyDescent="0.2">
      <c r="L34" s="1" t="str">
        <f>CONCATENATE("[",'Ind T4'!A56,"]")</f>
        <v>[Manufacturing]</v>
      </c>
      <c r="M34">
        <f>'Ind T4'!B95</f>
        <v>2.1038211884437663</v>
      </c>
      <c r="N34">
        <f>'Ind T4'!C95</f>
        <v>-1.0422554385718374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2.6545086100612014</v>
      </c>
      <c r="N36">
        <f>'Ind T4'!C93</f>
        <v>1.5954977055671504</v>
      </c>
    </row>
    <row r="37" spans="12:14" x14ac:dyDescent="0.2">
      <c r="L37" s="13" t="str">
        <f>'Ind T4'!A53</f>
        <v>Electricity and gas</v>
      </c>
      <c r="M37">
        <f>'Ind T4'!B92</f>
        <v>11.292132733910186</v>
      </c>
      <c r="N37">
        <f>'Ind T4'!C92</f>
        <v>-0.17638624423939042</v>
      </c>
    </row>
    <row r="38" spans="12:14" x14ac:dyDescent="0.2">
      <c r="L38" s="13" t="str">
        <f>'Ind T4'!A52</f>
        <v>Mining and quarrying</v>
      </c>
      <c r="M38">
        <f>'Ind T4'!B91</f>
        <v>16.702397850118132</v>
      </c>
      <c r="N38">
        <f>'Ind T4'!C91</f>
        <v>-1.7588541441724059</v>
      </c>
    </row>
    <row r="39" spans="12:14" x14ac:dyDescent="0.2">
      <c r="L39" s="45" t="str">
        <f>'Ind T4'!A51</f>
        <v>Agriculture</v>
      </c>
      <c r="M39">
        <f>'Ind T4'!B90</f>
        <v>-1.4549582665608907</v>
      </c>
      <c r="N39">
        <f>'Ind T4'!C90</f>
        <v>0.46184391199257657</v>
      </c>
    </row>
    <row r="40" spans="12:14" x14ac:dyDescent="0.2">
      <c r="L40" s="1" t="str">
        <f>CONCATENATE("[",'Ind T4'!A50,"]")</f>
        <v>[Primary sector and utilities]</v>
      </c>
      <c r="M40">
        <f>'Ind T4'!B89</f>
        <v>2.6498839775223493</v>
      </c>
      <c r="N40">
        <f>'Ind T4'!C89</f>
        <v>0.66788298149458303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Oxfordshire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6.1140000000000114</v>
      </c>
      <c r="N5" s="11">
        <f t="shared" ref="N5:AL5" si="1">SUM(N6:N9)</f>
        <v>6.7519999999999829</v>
      </c>
      <c r="O5" s="11">
        <f t="shared" si="1"/>
        <v>6.7820000000000036</v>
      </c>
      <c r="P5" s="11">
        <f t="shared" si="1"/>
        <v>4.8590000000000018</v>
      </c>
      <c r="Q5" s="11">
        <f t="shared" si="1"/>
        <v>7.1109999999999971</v>
      </c>
      <c r="R5" s="11">
        <f t="shared" si="1"/>
        <v>5.8910000000000018</v>
      </c>
      <c r="S5" s="11">
        <f t="shared" si="1"/>
        <v>6.3260000000000023</v>
      </c>
      <c r="T5" s="11">
        <f t="shared" si="1"/>
        <v>7.4520000000000097</v>
      </c>
      <c r="U5" s="11">
        <f t="shared" si="1"/>
        <v>7.0299999999999976</v>
      </c>
      <c r="V5" s="11">
        <f t="shared" si="1"/>
        <v>7.7709999999999901</v>
      </c>
      <c r="W5" s="11">
        <f t="shared" si="1"/>
        <v>6.714000000000004</v>
      </c>
      <c r="X5" s="11">
        <f t="shared" si="1"/>
        <v>6.6630000000000003</v>
      </c>
      <c r="Y5" s="11">
        <f t="shared" si="1"/>
        <v>6.6450000000000049</v>
      </c>
      <c r="Z5" s="11">
        <f t="shared" si="1"/>
        <v>6.7259999999999991</v>
      </c>
      <c r="AA5" s="11">
        <f t="shared" si="1"/>
        <v>6.884000000000003</v>
      </c>
      <c r="AB5" s="11">
        <f t="shared" si="1"/>
        <v>6.9669999999999952</v>
      </c>
      <c r="AC5" s="11">
        <f t="shared" si="1"/>
        <v>7.0349999999999984</v>
      </c>
      <c r="AD5" s="11">
        <f t="shared" si="1"/>
        <v>7.0879999999999992</v>
      </c>
      <c r="AE5" s="11">
        <f t="shared" si="1"/>
        <v>7.1329999999999885</v>
      </c>
      <c r="AF5" s="11">
        <f t="shared" si="1"/>
        <v>7.1749999999999963</v>
      </c>
      <c r="AG5" s="11">
        <f t="shared" si="1"/>
        <v>7.2190000000000039</v>
      </c>
      <c r="AH5" s="11">
        <f t="shared" si="1"/>
        <v>7.2600000000000016</v>
      </c>
      <c r="AI5" s="11">
        <f t="shared" si="1"/>
        <v>7.2999999999999936</v>
      </c>
      <c r="AJ5" s="11">
        <f t="shared" si="1"/>
        <v>7.3400000000000034</v>
      </c>
      <c r="AK5" s="11">
        <f t="shared" si="1"/>
        <v>7.379999999999999</v>
      </c>
      <c r="AL5" s="11">
        <f t="shared" si="1"/>
        <v>7.4189999999999907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2.3100000000000023</v>
      </c>
      <c r="N6" s="11">
        <v>2.5649999999999964</v>
      </c>
      <c r="O6" s="11">
        <v>3.1250000000000049</v>
      </c>
      <c r="P6" s="11">
        <v>2.079000000000002</v>
      </c>
      <c r="Q6" s="11">
        <v>4.1629999999999994</v>
      </c>
      <c r="R6" s="11">
        <v>2.8869999999999987</v>
      </c>
      <c r="S6" s="11">
        <v>2.9080000000000035</v>
      </c>
      <c r="T6" s="11">
        <v>3.2560000000000033</v>
      </c>
      <c r="U6" s="11">
        <v>2.8570000000000002</v>
      </c>
      <c r="V6" s="11">
        <v>3.5559999999999938</v>
      </c>
      <c r="W6" s="11">
        <v>2.683000000000006</v>
      </c>
      <c r="X6" s="11">
        <v>2.7060000000000044</v>
      </c>
      <c r="Y6" s="11">
        <v>2.7260000000000066</v>
      </c>
      <c r="Z6" s="11">
        <v>2.7600000000000042</v>
      </c>
      <c r="AA6" s="11">
        <v>2.781000000000001</v>
      </c>
      <c r="AB6" s="11">
        <v>2.7869999999999906</v>
      </c>
      <c r="AC6" s="11">
        <v>2.7960000000000007</v>
      </c>
      <c r="AD6" s="11">
        <v>2.8040000000000065</v>
      </c>
      <c r="AE6" s="11">
        <v>2.8109999999999991</v>
      </c>
      <c r="AF6" s="11">
        <v>2.8179999999999965</v>
      </c>
      <c r="AG6" s="11">
        <v>2.8280000000000034</v>
      </c>
      <c r="AH6" s="11">
        <v>2.838000000000001</v>
      </c>
      <c r="AI6" s="11">
        <v>2.8480000000000043</v>
      </c>
      <c r="AJ6" s="11">
        <v>2.857000000000002</v>
      </c>
      <c r="AK6" s="172">
        <v>2.8659999999999974</v>
      </c>
      <c r="AL6" s="11">
        <v>2.874999999999992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0.33400000000000052</v>
      </c>
      <c r="N7" s="11">
        <v>0.18</v>
      </c>
      <c r="O7" s="11">
        <v>0.33699999999999963</v>
      </c>
      <c r="P7" s="11">
        <v>0.39199999999999929</v>
      </c>
      <c r="Q7" s="11">
        <v>0.20200000000000032</v>
      </c>
      <c r="R7" s="11">
        <v>0.17000000000000012</v>
      </c>
      <c r="S7" s="11">
        <v>0.2799999999999998</v>
      </c>
      <c r="T7" s="11">
        <v>0.45400000000000063</v>
      </c>
      <c r="U7" s="11">
        <v>0.2710000000000008</v>
      </c>
      <c r="V7" s="11">
        <v>0.4519999999999989</v>
      </c>
      <c r="W7" s="11">
        <v>0.36799999999999961</v>
      </c>
      <c r="X7" s="11">
        <v>0.35700000000000015</v>
      </c>
      <c r="Y7" s="11">
        <v>0.35399999999999932</v>
      </c>
      <c r="Z7" s="11">
        <v>0.34300000000000042</v>
      </c>
      <c r="AA7" s="11">
        <v>0.33100000000000029</v>
      </c>
      <c r="AB7" s="11">
        <v>0.32199999999999884</v>
      </c>
      <c r="AC7" s="11">
        <v>0.31700000000000023</v>
      </c>
      <c r="AD7" s="11">
        <v>0.311</v>
      </c>
      <c r="AE7" s="11">
        <v>0.30600000000000033</v>
      </c>
      <c r="AF7" s="11">
        <v>0.30200000000000049</v>
      </c>
      <c r="AG7" s="11">
        <v>0.29900000000000032</v>
      </c>
      <c r="AH7" s="11">
        <v>0.29499999999999965</v>
      </c>
      <c r="AI7" s="11">
        <v>0.29099999999999887</v>
      </c>
      <c r="AJ7" s="11">
        <v>0.2880000000000002</v>
      </c>
      <c r="AK7" s="172">
        <v>0.28500000000000003</v>
      </c>
      <c r="AL7" s="11">
        <v>0.2819999999999997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1.4760000000000031</v>
      </c>
      <c r="N8" s="11">
        <v>1.615999999999995</v>
      </c>
      <c r="O8" s="11">
        <v>1.137</v>
      </c>
      <c r="P8" s="11">
        <v>0.62599999999999967</v>
      </c>
      <c r="Q8" s="11">
        <v>0.6109999999999991</v>
      </c>
      <c r="R8" s="11">
        <v>0.76200000000000068</v>
      </c>
      <c r="S8" s="11">
        <v>1.1220000000000014</v>
      </c>
      <c r="T8" s="11">
        <v>1.1430000000000045</v>
      </c>
      <c r="U8" s="11">
        <v>1.2399999999999993</v>
      </c>
      <c r="V8" s="11">
        <v>1.1329999999999971</v>
      </c>
      <c r="W8" s="11">
        <v>1.3010000000000008</v>
      </c>
      <c r="X8" s="11">
        <v>1.2919999999999987</v>
      </c>
      <c r="Y8" s="11">
        <v>1.2710000000000043</v>
      </c>
      <c r="Z8" s="11">
        <v>1.2659999999999987</v>
      </c>
      <c r="AA8" s="11">
        <v>1.2650000000000001</v>
      </c>
      <c r="AB8" s="11">
        <v>1.2640000000000005</v>
      </c>
      <c r="AC8" s="11">
        <v>1.2629999999999988</v>
      </c>
      <c r="AD8" s="11">
        <v>1.2619999999999991</v>
      </c>
      <c r="AE8" s="11">
        <v>1.2609999999999986</v>
      </c>
      <c r="AF8" s="11">
        <v>1.261000000000001</v>
      </c>
      <c r="AG8" s="11">
        <v>1.2620000000000011</v>
      </c>
      <c r="AH8" s="11">
        <v>1.2620000000000009</v>
      </c>
      <c r="AI8" s="11">
        <v>1.2629999999999968</v>
      </c>
      <c r="AJ8" s="11">
        <v>1.2639999999999993</v>
      </c>
      <c r="AK8" s="172">
        <v>1.2660000000000029</v>
      </c>
      <c r="AL8" s="11">
        <v>1.2670000000000017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1.9940000000000047</v>
      </c>
      <c r="N9" s="11">
        <v>2.3909999999999907</v>
      </c>
      <c r="O9" s="11">
        <v>2.1829999999999985</v>
      </c>
      <c r="P9" s="11">
        <v>1.762</v>
      </c>
      <c r="Q9" s="11">
        <v>2.1349999999999989</v>
      </c>
      <c r="R9" s="11">
        <v>2.0720000000000027</v>
      </c>
      <c r="S9" s="11">
        <v>2.0159999999999978</v>
      </c>
      <c r="T9" s="11">
        <v>2.5990000000000011</v>
      </c>
      <c r="U9" s="11">
        <v>2.6619999999999968</v>
      </c>
      <c r="V9" s="11">
        <v>2.63</v>
      </c>
      <c r="W9" s="11">
        <v>2.3619999999999974</v>
      </c>
      <c r="X9" s="11">
        <v>2.3079999999999976</v>
      </c>
      <c r="Y9" s="11">
        <v>2.2939999999999952</v>
      </c>
      <c r="Z9" s="11">
        <v>2.3569999999999962</v>
      </c>
      <c r="AA9" s="11">
        <v>2.5070000000000014</v>
      </c>
      <c r="AB9" s="11">
        <v>2.5940000000000052</v>
      </c>
      <c r="AC9" s="11">
        <v>2.6589999999999994</v>
      </c>
      <c r="AD9" s="11">
        <v>2.7109999999999927</v>
      </c>
      <c r="AE9" s="11">
        <v>2.7549999999999906</v>
      </c>
      <c r="AF9" s="11">
        <v>2.7939999999999978</v>
      </c>
      <c r="AG9" s="11">
        <v>2.8299999999999992</v>
      </c>
      <c r="AH9" s="11">
        <v>2.8650000000000007</v>
      </c>
      <c r="AI9" s="11">
        <v>2.8979999999999939</v>
      </c>
      <c r="AJ9" s="11">
        <v>2.9310000000000023</v>
      </c>
      <c r="AK9" s="172">
        <v>2.9629999999999979</v>
      </c>
      <c r="AL9" s="11">
        <v>2.9949999999999974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26.389000000000017</v>
      </c>
      <c r="N11" s="11">
        <f t="shared" si="2"/>
        <v>27.130999999999972</v>
      </c>
      <c r="O11" s="11">
        <f t="shared" si="2"/>
        <v>27.870999999999956</v>
      </c>
      <c r="P11" s="11">
        <f t="shared" si="2"/>
        <v>25.550000000000036</v>
      </c>
      <c r="Q11" s="11">
        <f t="shared" si="2"/>
        <v>26.803000000000008</v>
      </c>
      <c r="R11" s="11">
        <f t="shared" ref="R11" si="3">SUM(R12:R14)</f>
        <v>25.00199999999997</v>
      </c>
      <c r="S11" s="11">
        <f t="shared" ref="S11" si="4">SUM(S12:S14)</f>
        <v>27.203000000000031</v>
      </c>
      <c r="T11" s="11">
        <f t="shared" ref="T11" si="5">SUM(T12:T14)</f>
        <v>27.796999999999969</v>
      </c>
      <c r="U11" s="11">
        <f t="shared" ref="U11" si="6">SUM(U12:U14)</f>
        <v>27.691999999999929</v>
      </c>
      <c r="V11" s="11">
        <f t="shared" ref="V11" si="7">SUM(V12:V14)</f>
        <v>28.359000000000037</v>
      </c>
      <c r="W11" s="11">
        <f t="shared" ref="W11" si="8">SUM(W12:W14)</f>
        <v>27.745000000000061</v>
      </c>
      <c r="X11" s="11">
        <f t="shared" ref="X11" si="9">SUM(X12:X14)</f>
        <v>27.661000000000001</v>
      </c>
      <c r="Y11" s="11">
        <f t="shared" ref="Y11" si="10">SUM(Y12:Y14)</f>
        <v>27.359000000000002</v>
      </c>
      <c r="Z11" s="11">
        <f t="shared" ref="Z11" si="11">SUM(Z12:Z14)</f>
        <v>27.061000000000053</v>
      </c>
      <c r="AA11" s="11">
        <f t="shared" ref="AA11" si="12">SUM(AA12:AA14)</f>
        <v>26.82199999999996</v>
      </c>
      <c r="AB11" s="11">
        <f t="shared" ref="AB11" si="13">SUM(AB12:AB14)</f>
        <v>26.496999999999989</v>
      </c>
      <c r="AC11" s="11">
        <f t="shared" ref="AC11" si="14">SUM(AC12:AC14)</f>
        <v>26.175999999999959</v>
      </c>
      <c r="AD11" s="11">
        <f>SUM(AD12:AD14)</f>
        <v>25.858000000000025</v>
      </c>
      <c r="AE11" s="11">
        <f t="shared" ref="AE11" si="15">SUM(AE12:AE14)</f>
        <v>25.552999999999965</v>
      </c>
      <c r="AF11" s="11">
        <f t="shared" ref="AF11" si="16">SUM(AF12:AF14)</f>
        <v>25.260000000000037</v>
      </c>
      <c r="AG11" s="11">
        <f t="shared" ref="AG11:AL11" si="17">SUM(AG12:AG14)</f>
        <v>24.995999999999981</v>
      </c>
      <c r="AH11" s="11">
        <f t="shared" si="17"/>
        <v>24.724999999999987</v>
      </c>
      <c r="AI11" s="11">
        <f t="shared" si="17"/>
        <v>24.461000000000034</v>
      </c>
      <c r="AJ11" s="11">
        <f t="shared" si="17"/>
        <v>24.202999999999996</v>
      </c>
      <c r="AK11" s="11">
        <f t="shared" si="17"/>
        <v>23.951999999999977</v>
      </c>
      <c r="AL11" s="11">
        <f t="shared" si="17"/>
        <v>23.710000000000058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2.7510000000000017</v>
      </c>
      <c r="N12" s="11">
        <v>3.5419999999999923</v>
      </c>
      <c r="O12" s="11">
        <v>3.2900000000000027</v>
      </c>
      <c r="P12" s="11">
        <v>2.6260000000000008</v>
      </c>
      <c r="Q12" s="11">
        <v>2.9600000000000026</v>
      </c>
      <c r="R12" s="11">
        <v>2.423999999999995</v>
      </c>
      <c r="S12" s="11">
        <v>2.5540000000000034</v>
      </c>
      <c r="T12" s="11">
        <v>2.9010000000000047</v>
      </c>
      <c r="U12" s="11">
        <v>3.1669999999999958</v>
      </c>
      <c r="V12" s="11">
        <v>3.4199999999999986</v>
      </c>
      <c r="W12" s="11">
        <v>3.4050000000000056</v>
      </c>
      <c r="X12" s="11">
        <v>3.4999999999999996</v>
      </c>
      <c r="Y12" s="11">
        <v>3.6089999999999991</v>
      </c>
      <c r="Z12" s="11">
        <v>3.6749999999999985</v>
      </c>
      <c r="AA12" s="11">
        <v>3.7349999999999941</v>
      </c>
      <c r="AB12" s="11">
        <v>3.7900000000000005</v>
      </c>
      <c r="AC12" s="11">
        <v>3.8350000000000009</v>
      </c>
      <c r="AD12" s="11">
        <v>3.8799999999999959</v>
      </c>
      <c r="AE12" s="11">
        <v>3.9259999999999975</v>
      </c>
      <c r="AF12" s="11">
        <v>3.9719999999999969</v>
      </c>
      <c r="AG12" s="11">
        <v>4.0209999999999928</v>
      </c>
      <c r="AH12" s="11">
        <v>4.0700000000000038</v>
      </c>
      <c r="AI12" s="11">
        <v>4.1189999999999998</v>
      </c>
      <c r="AJ12" s="11">
        <v>4.1669999999999954</v>
      </c>
      <c r="AK12" s="172">
        <v>4.2139999999999933</v>
      </c>
      <c r="AL12" s="11">
        <v>4.2599999999999971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6.494999999999985</v>
      </c>
      <c r="N13" s="11">
        <v>6.6380000000000043</v>
      </c>
      <c r="O13" s="11">
        <v>5.951000000000005</v>
      </c>
      <c r="P13" s="11">
        <v>6.1679999999999957</v>
      </c>
      <c r="Q13" s="11">
        <v>5.8159999999999856</v>
      </c>
      <c r="R13" s="11">
        <v>4.6690000000000049</v>
      </c>
      <c r="S13" s="11">
        <v>5.037000000000007</v>
      </c>
      <c r="T13" s="11">
        <v>5.0250000000000048</v>
      </c>
      <c r="U13" s="11">
        <v>4.7969999999999962</v>
      </c>
      <c r="V13" s="11">
        <v>5.7680000000000033</v>
      </c>
      <c r="W13" s="11">
        <v>5.5590000000000055</v>
      </c>
      <c r="X13" s="11">
        <v>5.5939999999999932</v>
      </c>
      <c r="Y13" s="11">
        <v>5.5059999999999851</v>
      </c>
      <c r="Z13" s="11">
        <v>5.4620000000000051</v>
      </c>
      <c r="AA13" s="11">
        <v>5.3999999999999853</v>
      </c>
      <c r="AB13" s="11">
        <v>5.3180000000000076</v>
      </c>
      <c r="AC13" s="11">
        <v>5.2019999999999982</v>
      </c>
      <c r="AD13" s="11">
        <v>5.0880000000000072</v>
      </c>
      <c r="AE13" s="11">
        <v>4.9749999999999952</v>
      </c>
      <c r="AF13" s="11">
        <v>4.86500000000001</v>
      </c>
      <c r="AG13" s="11">
        <v>4.7609999999999912</v>
      </c>
      <c r="AH13" s="11">
        <v>4.6570000000000062</v>
      </c>
      <c r="AI13" s="11">
        <v>4.5539999999999967</v>
      </c>
      <c r="AJ13" s="11">
        <v>4.4519999999999937</v>
      </c>
      <c r="AK13" s="172">
        <v>4.3519999999999968</v>
      </c>
      <c r="AL13" s="11">
        <v>4.2530000000000143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17.143000000000033</v>
      </c>
      <c r="N14" s="11">
        <v>16.950999999999976</v>
      </c>
      <c r="O14" s="11">
        <v>18.629999999999949</v>
      </c>
      <c r="P14" s="11">
        <v>16.756000000000039</v>
      </c>
      <c r="Q14" s="11">
        <v>18.027000000000019</v>
      </c>
      <c r="R14" s="11">
        <v>17.90899999999997</v>
      </c>
      <c r="S14" s="11">
        <v>19.612000000000023</v>
      </c>
      <c r="T14" s="11">
        <v>19.87099999999996</v>
      </c>
      <c r="U14" s="11">
        <v>19.727999999999938</v>
      </c>
      <c r="V14" s="11">
        <v>19.171000000000035</v>
      </c>
      <c r="W14" s="11">
        <v>18.781000000000049</v>
      </c>
      <c r="X14" s="11">
        <v>18.567000000000007</v>
      </c>
      <c r="Y14" s="11">
        <v>18.244000000000018</v>
      </c>
      <c r="Z14" s="11">
        <v>17.924000000000049</v>
      </c>
      <c r="AA14" s="11">
        <v>17.68699999999998</v>
      </c>
      <c r="AB14" s="11">
        <v>17.388999999999982</v>
      </c>
      <c r="AC14" s="11">
        <v>17.13899999999996</v>
      </c>
      <c r="AD14" s="11">
        <v>16.890000000000022</v>
      </c>
      <c r="AE14" s="11">
        <v>16.651999999999973</v>
      </c>
      <c r="AF14" s="11">
        <v>16.42300000000003</v>
      </c>
      <c r="AG14" s="11">
        <v>16.213999999999995</v>
      </c>
      <c r="AH14" s="11">
        <v>15.997999999999978</v>
      </c>
      <c r="AI14" s="11">
        <v>15.788000000000036</v>
      </c>
      <c r="AJ14" s="11">
        <v>15.584000000000009</v>
      </c>
      <c r="AK14" s="172">
        <v>15.385999999999985</v>
      </c>
      <c r="AL14" s="11">
        <v>15.197000000000045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23.859000000000023</v>
      </c>
      <c r="N16" s="11">
        <v>21.066000000000052</v>
      </c>
      <c r="O16" s="11">
        <v>20.263000000000044</v>
      </c>
      <c r="P16" s="11">
        <v>22.560999999999989</v>
      </c>
      <c r="Q16" s="11">
        <v>26.466999999999931</v>
      </c>
      <c r="R16" s="11">
        <v>24.68099999999999</v>
      </c>
      <c r="S16" s="11">
        <v>30.421000000000014</v>
      </c>
      <c r="T16" s="11">
        <v>32.759999999999991</v>
      </c>
      <c r="U16" s="11">
        <v>28.337000000000028</v>
      </c>
      <c r="V16" s="11">
        <v>29.485000000000017</v>
      </c>
      <c r="W16" s="11">
        <v>30.342999999999947</v>
      </c>
      <c r="X16" s="11">
        <v>30.047000000000001</v>
      </c>
      <c r="Y16" s="11">
        <v>30.439999999999948</v>
      </c>
      <c r="Z16" s="11">
        <v>31.33799999999998</v>
      </c>
      <c r="AA16" s="11">
        <v>32.022999999999996</v>
      </c>
      <c r="AB16" s="11">
        <v>32.316000000000066</v>
      </c>
      <c r="AC16" s="11">
        <v>32.575000000000017</v>
      </c>
      <c r="AD16" s="11">
        <v>32.765999999999956</v>
      </c>
      <c r="AE16" s="11">
        <v>32.993000000000016</v>
      </c>
      <c r="AF16" s="11">
        <v>33.204000000000086</v>
      </c>
      <c r="AG16" s="11">
        <v>33.453999999999986</v>
      </c>
      <c r="AH16" s="11">
        <v>33.711000000000062</v>
      </c>
      <c r="AI16" s="11">
        <v>33.975999999999999</v>
      </c>
      <c r="AJ16" s="11">
        <v>34.246999999999986</v>
      </c>
      <c r="AK16" s="172">
        <v>34.522000000000034</v>
      </c>
      <c r="AL16" s="11">
        <v>34.800999999999966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85.417999999999836</v>
      </c>
      <c r="N18" s="11">
        <f t="shared" ref="N18:AL18" si="18">SUM(N19:N21)</f>
        <v>90.468999999999966</v>
      </c>
      <c r="O18" s="11">
        <f t="shared" si="18"/>
        <v>93.738000000000127</v>
      </c>
      <c r="P18" s="11">
        <f t="shared" si="18"/>
        <v>93.092999999999876</v>
      </c>
      <c r="Q18" s="11">
        <f t="shared" si="18"/>
        <v>95.398000000000067</v>
      </c>
      <c r="R18" s="11">
        <f t="shared" si="18"/>
        <v>94.535999999999959</v>
      </c>
      <c r="S18" s="11">
        <f t="shared" si="18"/>
        <v>99.106000000000051</v>
      </c>
      <c r="T18" s="11">
        <f t="shared" si="18"/>
        <v>96.208000000000169</v>
      </c>
      <c r="U18" s="11">
        <f t="shared" si="18"/>
        <v>98.170999999999978</v>
      </c>
      <c r="V18" s="11">
        <f t="shared" si="18"/>
        <v>104.26099999999994</v>
      </c>
      <c r="W18" s="11">
        <f t="shared" si="18"/>
        <v>102.08099999999988</v>
      </c>
      <c r="X18" s="11">
        <f t="shared" si="18"/>
        <v>101.23100000000005</v>
      </c>
      <c r="Y18" s="11">
        <f t="shared" si="18"/>
        <v>101.9499999999999</v>
      </c>
      <c r="Z18" s="11">
        <f t="shared" si="18"/>
        <v>102.91700000000013</v>
      </c>
      <c r="AA18" s="11">
        <f t="shared" si="18"/>
        <v>103.96900000000005</v>
      </c>
      <c r="AB18" s="11">
        <f t="shared" si="18"/>
        <v>104.82399999999988</v>
      </c>
      <c r="AC18" s="11">
        <f t="shared" si="18"/>
        <v>105.53200000000008</v>
      </c>
      <c r="AD18" s="11">
        <f t="shared" si="18"/>
        <v>106.16999999999994</v>
      </c>
      <c r="AE18" s="11">
        <f t="shared" si="18"/>
        <v>106.76599999999998</v>
      </c>
      <c r="AF18" s="11">
        <f t="shared" si="18"/>
        <v>107.34000000000002</v>
      </c>
      <c r="AG18" s="11">
        <f t="shared" si="18"/>
        <v>107.92000000000002</v>
      </c>
      <c r="AH18" s="11">
        <f t="shared" si="18"/>
        <v>108.48200000000004</v>
      </c>
      <c r="AI18" s="11">
        <f t="shared" si="18"/>
        <v>109.0269999999999</v>
      </c>
      <c r="AJ18" s="11">
        <f t="shared" si="18"/>
        <v>109.58299999999991</v>
      </c>
      <c r="AK18" s="11">
        <f t="shared" si="18"/>
        <v>110.11900000000003</v>
      </c>
      <c r="AL18" s="11">
        <f t="shared" si="18"/>
        <v>110.64099999999996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52.019999999999804</v>
      </c>
      <c r="N19" s="11">
        <v>52.957999999999949</v>
      </c>
      <c r="O19" s="11">
        <v>54.517000000000067</v>
      </c>
      <c r="P19" s="11">
        <v>54.107999999999954</v>
      </c>
      <c r="Q19" s="11">
        <v>55.940000000000019</v>
      </c>
      <c r="R19" s="11">
        <v>54.341999999999928</v>
      </c>
      <c r="S19" s="11">
        <v>57.259000000000015</v>
      </c>
      <c r="T19" s="11">
        <v>55.089000000000233</v>
      </c>
      <c r="U19" s="11">
        <v>55.812000000000012</v>
      </c>
      <c r="V19" s="11">
        <v>58.845999999999975</v>
      </c>
      <c r="W19" s="11">
        <v>60.471999999999937</v>
      </c>
      <c r="X19" s="11">
        <v>60.596999999999994</v>
      </c>
      <c r="Y19" s="11">
        <v>60.623999999999974</v>
      </c>
      <c r="Z19" s="11">
        <v>60.662000000000134</v>
      </c>
      <c r="AA19" s="11">
        <v>60.760000000000026</v>
      </c>
      <c r="AB19" s="11">
        <v>60.892999999999972</v>
      </c>
      <c r="AC19" s="11">
        <v>60.977000000000096</v>
      </c>
      <c r="AD19" s="11">
        <v>61.044999999999945</v>
      </c>
      <c r="AE19" s="11">
        <v>61.104000000000028</v>
      </c>
      <c r="AF19" s="11">
        <v>61.161999999999992</v>
      </c>
      <c r="AG19" s="11">
        <v>61.231000000000009</v>
      </c>
      <c r="AH19" s="11">
        <v>61.304000000000045</v>
      </c>
      <c r="AI19" s="11">
        <v>61.375999999999905</v>
      </c>
      <c r="AJ19" s="11">
        <v>61.474999999999902</v>
      </c>
      <c r="AK19" s="172">
        <v>61.571999999999989</v>
      </c>
      <c r="AL19" s="11">
        <v>61.669000000000047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11.395999999999981</v>
      </c>
      <c r="N20" s="11">
        <v>12.329000000000004</v>
      </c>
      <c r="O20" s="11">
        <v>13.904999999999999</v>
      </c>
      <c r="P20" s="11">
        <v>13.209999999999948</v>
      </c>
      <c r="Q20" s="11">
        <v>13.937999999999978</v>
      </c>
      <c r="R20" s="11">
        <v>14.136000000000021</v>
      </c>
      <c r="S20" s="11">
        <v>16.333999999999993</v>
      </c>
      <c r="T20" s="11">
        <v>15.858999999999972</v>
      </c>
      <c r="U20" s="11">
        <v>14.739999999999984</v>
      </c>
      <c r="V20" s="11">
        <v>15.527999999999928</v>
      </c>
      <c r="W20" s="11">
        <v>14.162999999999988</v>
      </c>
      <c r="X20" s="11">
        <v>14.63000000000001</v>
      </c>
      <c r="Y20" s="11">
        <v>14.57199999999993</v>
      </c>
      <c r="Z20" s="11">
        <v>14.594000000000035</v>
      </c>
      <c r="AA20" s="11">
        <v>14.648000000000019</v>
      </c>
      <c r="AB20" s="11">
        <v>14.678999999999959</v>
      </c>
      <c r="AC20" s="11">
        <v>14.699999999999962</v>
      </c>
      <c r="AD20" s="11">
        <v>14.720999999999975</v>
      </c>
      <c r="AE20" s="11">
        <v>14.739000000000017</v>
      </c>
      <c r="AF20" s="11">
        <v>14.758000000000012</v>
      </c>
      <c r="AG20" s="11">
        <v>14.779999999999989</v>
      </c>
      <c r="AH20" s="11">
        <v>14.798000000000012</v>
      </c>
      <c r="AI20" s="11">
        <v>14.816999999999979</v>
      </c>
      <c r="AJ20" s="11">
        <v>14.834999999999978</v>
      </c>
      <c r="AK20" s="172">
        <v>14.852000000000006</v>
      </c>
      <c r="AL20" s="11">
        <v>14.868999999999982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22.002000000000056</v>
      </c>
      <c r="N21" s="11">
        <v>25.182000000000023</v>
      </c>
      <c r="O21" s="11">
        <v>25.316000000000056</v>
      </c>
      <c r="P21" s="11">
        <v>25.774999999999974</v>
      </c>
      <c r="Q21" s="11">
        <v>25.520000000000064</v>
      </c>
      <c r="R21" s="11">
        <v>26.058000000000007</v>
      </c>
      <c r="S21" s="11">
        <v>25.513000000000048</v>
      </c>
      <c r="T21" s="11">
        <v>25.259999999999955</v>
      </c>
      <c r="U21" s="11">
        <v>27.618999999999982</v>
      </c>
      <c r="V21" s="11">
        <v>29.887000000000032</v>
      </c>
      <c r="W21" s="11">
        <v>27.445999999999952</v>
      </c>
      <c r="X21" s="11">
        <v>26.00400000000004</v>
      </c>
      <c r="Y21" s="11">
        <v>26.753999999999998</v>
      </c>
      <c r="Z21" s="11">
        <v>27.660999999999962</v>
      </c>
      <c r="AA21" s="11">
        <v>28.561</v>
      </c>
      <c r="AB21" s="11">
        <v>29.251999999999953</v>
      </c>
      <c r="AC21" s="11">
        <v>29.855000000000022</v>
      </c>
      <c r="AD21" s="11">
        <v>30.404000000000021</v>
      </c>
      <c r="AE21" s="11">
        <v>30.922999999999931</v>
      </c>
      <c r="AF21" s="11">
        <v>31.420000000000016</v>
      </c>
      <c r="AG21" s="11">
        <v>31.909000000000017</v>
      </c>
      <c r="AH21" s="11">
        <v>32.379999999999981</v>
      </c>
      <c r="AI21" s="11">
        <v>32.83400000000001</v>
      </c>
      <c r="AJ21" s="11">
        <v>33.273000000000032</v>
      </c>
      <c r="AK21" s="172">
        <v>33.695000000000036</v>
      </c>
      <c r="AL21" s="11">
        <v>34.102999999999945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109.29499999999989</v>
      </c>
      <c r="N23" s="11">
        <f t="shared" ref="N23:AL23" si="19">SUM(N24:N31)</f>
        <v>113.87899999999988</v>
      </c>
      <c r="O23" s="11">
        <f t="shared" si="19"/>
        <v>123.29900000000008</v>
      </c>
      <c r="P23" s="11">
        <f t="shared" si="19"/>
        <v>126.55900000000001</v>
      </c>
      <c r="Q23" s="11">
        <f t="shared" si="19"/>
        <v>130.92799999999994</v>
      </c>
      <c r="R23" s="11">
        <f t="shared" si="19"/>
        <v>133.70799999999997</v>
      </c>
      <c r="S23" s="11">
        <f t="shared" si="19"/>
        <v>141.55099999999973</v>
      </c>
      <c r="T23" s="11">
        <f t="shared" si="19"/>
        <v>130.39599999999982</v>
      </c>
      <c r="U23" s="11">
        <f t="shared" si="19"/>
        <v>128.45000000000002</v>
      </c>
      <c r="V23" s="11">
        <f t="shared" si="19"/>
        <v>140.14600000000002</v>
      </c>
      <c r="W23" s="11">
        <f t="shared" si="19"/>
        <v>133.30300000000003</v>
      </c>
      <c r="X23" s="11">
        <f t="shared" si="19"/>
        <v>134.81599999999995</v>
      </c>
      <c r="Y23" s="11">
        <f t="shared" si="19"/>
        <v>135.50999999999993</v>
      </c>
      <c r="Z23" s="11">
        <f t="shared" si="19"/>
        <v>136.452</v>
      </c>
      <c r="AA23" s="11">
        <f t="shared" si="19"/>
        <v>137.62100000000015</v>
      </c>
      <c r="AB23" s="11">
        <f t="shared" si="19"/>
        <v>138.5629999999999</v>
      </c>
      <c r="AC23" s="11">
        <f t="shared" si="19"/>
        <v>139.52900000000008</v>
      </c>
      <c r="AD23" s="11">
        <f t="shared" si="19"/>
        <v>140.499</v>
      </c>
      <c r="AE23" s="11">
        <f t="shared" si="19"/>
        <v>141.46900000000005</v>
      </c>
      <c r="AF23" s="11">
        <f t="shared" si="19"/>
        <v>142.45499999999998</v>
      </c>
      <c r="AG23" s="11">
        <f t="shared" si="19"/>
        <v>143.49200000000005</v>
      </c>
      <c r="AH23" s="11">
        <f t="shared" si="19"/>
        <v>144.52200000000002</v>
      </c>
      <c r="AI23" s="11">
        <f t="shared" si="19"/>
        <v>145.56000000000003</v>
      </c>
      <c r="AJ23" s="11">
        <f t="shared" si="19"/>
        <v>146.59699999999989</v>
      </c>
      <c r="AK23" s="11">
        <f t="shared" si="19"/>
        <v>147.63100000000006</v>
      </c>
      <c r="AL23" s="11">
        <f t="shared" si="19"/>
        <v>148.66000000000008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6.2280000000000006</v>
      </c>
      <c r="N24" s="11">
        <v>6.153999999999999</v>
      </c>
      <c r="O24" s="11">
        <v>9.4329999999999945</v>
      </c>
      <c r="P24" s="11">
        <v>8.1789999999999949</v>
      </c>
      <c r="Q24" s="11">
        <v>7.7709999999999964</v>
      </c>
      <c r="R24" s="11">
        <v>8.6529999999999863</v>
      </c>
      <c r="S24" s="11">
        <v>7.6690000000000031</v>
      </c>
      <c r="T24" s="11">
        <v>7.5299999999999958</v>
      </c>
      <c r="U24" s="11">
        <v>7.78399999999999</v>
      </c>
      <c r="V24" s="11">
        <v>7.1420000000000083</v>
      </c>
      <c r="W24" s="11">
        <v>7.5</v>
      </c>
      <c r="X24" s="11">
        <v>7.4409999999999945</v>
      </c>
      <c r="Y24" s="11">
        <v>7.4269999999999978</v>
      </c>
      <c r="Z24" s="11">
        <v>7.4089999999999936</v>
      </c>
      <c r="AA24" s="11">
        <v>7.4000000000000066</v>
      </c>
      <c r="AB24" s="11">
        <v>7.40099999999999</v>
      </c>
      <c r="AC24" s="11">
        <v>7.3980000000000175</v>
      </c>
      <c r="AD24" s="11">
        <v>7.3939999999999815</v>
      </c>
      <c r="AE24" s="11">
        <v>7.3910000000000027</v>
      </c>
      <c r="AF24" s="11">
        <v>7.3869999999999978</v>
      </c>
      <c r="AG24" s="11">
        <v>7.3810000000000109</v>
      </c>
      <c r="AH24" s="11">
        <v>7.3759999999999977</v>
      </c>
      <c r="AI24" s="11">
        <v>7.3719999999999803</v>
      </c>
      <c r="AJ24" s="11">
        <v>7.3670000000000053</v>
      </c>
      <c r="AK24" s="172">
        <v>7.3639999999999963</v>
      </c>
      <c r="AL24" s="11">
        <v>7.36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10.751999999999962</v>
      </c>
      <c r="N25" s="11">
        <v>11.285999999999994</v>
      </c>
      <c r="O25" s="11">
        <v>10.640000000000027</v>
      </c>
      <c r="P25" s="11">
        <v>12.303000000000004</v>
      </c>
      <c r="Q25" s="11">
        <v>11.888999999999999</v>
      </c>
      <c r="R25" s="11">
        <v>14.014999999999999</v>
      </c>
      <c r="S25" s="11">
        <v>16.821999999999999</v>
      </c>
      <c r="T25" s="11">
        <v>14.60199999999999</v>
      </c>
      <c r="U25" s="11">
        <v>13.943000000000012</v>
      </c>
      <c r="V25" s="11">
        <v>14.655000000000015</v>
      </c>
      <c r="W25" s="11">
        <v>14.929000000000009</v>
      </c>
      <c r="X25" s="11">
        <v>15.325999999999961</v>
      </c>
      <c r="Y25" s="11">
        <v>15.476999999999983</v>
      </c>
      <c r="Z25" s="11">
        <v>15.779000000000009</v>
      </c>
      <c r="AA25" s="11">
        <v>16.017000000000024</v>
      </c>
      <c r="AB25" s="11">
        <v>16.213000000000001</v>
      </c>
      <c r="AC25" s="11">
        <v>16.397000000000048</v>
      </c>
      <c r="AD25" s="11">
        <v>16.557999999999943</v>
      </c>
      <c r="AE25" s="11">
        <v>16.710999999999977</v>
      </c>
      <c r="AF25" s="11">
        <v>16.864000000000004</v>
      </c>
      <c r="AG25" s="11">
        <v>17.024000000000029</v>
      </c>
      <c r="AH25" s="11">
        <v>17.181999999999981</v>
      </c>
      <c r="AI25" s="11">
        <v>17.335999999999991</v>
      </c>
      <c r="AJ25" s="11">
        <v>17.484999999999992</v>
      </c>
      <c r="AK25" s="172">
        <v>17.626000000000005</v>
      </c>
      <c r="AL25" s="11">
        <v>17.760000000000026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7.0560000000000169</v>
      </c>
      <c r="N26" s="11">
        <v>6.0019999999999909</v>
      </c>
      <c r="O26" s="11">
        <v>6.1520000000000001</v>
      </c>
      <c r="P26" s="11">
        <v>6.2340000000000115</v>
      </c>
      <c r="Q26" s="11">
        <v>6.0399999999999965</v>
      </c>
      <c r="R26" s="11">
        <v>5.826000000000005</v>
      </c>
      <c r="S26" s="11">
        <v>5.2610000000000028</v>
      </c>
      <c r="T26" s="11">
        <v>5.2409999999999952</v>
      </c>
      <c r="U26" s="11">
        <v>5.1169999999999973</v>
      </c>
      <c r="V26" s="11">
        <v>5.3669999999999991</v>
      </c>
      <c r="W26" s="11">
        <v>5.4060000000000006</v>
      </c>
      <c r="X26" s="11">
        <v>5.4619999999999882</v>
      </c>
      <c r="Y26" s="11">
        <v>5.4170000000000069</v>
      </c>
      <c r="Z26" s="11">
        <v>5.3630000000000084</v>
      </c>
      <c r="AA26" s="11">
        <v>5.3049999999999944</v>
      </c>
      <c r="AB26" s="11">
        <v>5.2609999999999948</v>
      </c>
      <c r="AC26" s="11">
        <v>5.2220000000000049</v>
      </c>
      <c r="AD26" s="11">
        <v>5.1830000000000043</v>
      </c>
      <c r="AE26" s="11">
        <v>5.1439999999999992</v>
      </c>
      <c r="AF26" s="11">
        <v>5.1039999999999957</v>
      </c>
      <c r="AG26" s="11">
        <v>5.0649999999999924</v>
      </c>
      <c r="AH26" s="11">
        <v>5.0240000000000027</v>
      </c>
      <c r="AI26" s="11">
        <v>4.9830000000000014</v>
      </c>
      <c r="AJ26" s="11">
        <v>4.9420000000000082</v>
      </c>
      <c r="AK26" s="172">
        <v>4.9019999999999992</v>
      </c>
      <c r="AL26" s="11">
        <v>4.8610000000000078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4.6239999999999997</v>
      </c>
      <c r="N27" s="11">
        <v>5.4490000000000132</v>
      </c>
      <c r="O27" s="11">
        <v>6.1170000000000124</v>
      </c>
      <c r="P27" s="11">
        <v>6.0680000000000049</v>
      </c>
      <c r="Q27" s="11">
        <v>6.1170000000000053</v>
      </c>
      <c r="R27" s="11">
        <v>6.9620000000000051</v>
      </c>
      <c r="S27" s="11">
        <v>7.4090000000000025</v>
      </c>
      <c r="T27" s="11">
        <v>6.770999999999983</v>
      </c>
      <c r="U27" s="11">
        <v>5.9030000000000102</v>
      </c>
      <c r="V27" s="11">
        <v>6.750000000000008</v>
      </c>
      <c r="W27" s="11">
        <v>8.1190000000000033</v>
      </c>
      <c r="X27" s="11">
        <v>8.0719999999999938</v>
      </c>
      <c r="Y27" s="11">
        <v>8.0109999999999975</v>
      </c>
      <c r="Z27" s="11">
        <v>8.0019999999999971</v>
      </c>
      <c r="AA27" s="11">
        <v>8.054000000000002</v>
      </c>
      <c r="AB27" s="11">
        <v>8.1099999999999923</v>
      </c>
      <c r="AC27" s="11">
        <v>8.1879999999999971</v>
      </c>
      <c r="AD27" s="11">
        <v>8.277000000000017</v>
      </c>
      <c r="AE27" s="11">
        <v>8.3720000000000088</v>
      </c>
      <c r="AF27" s="11">
        <v>8.4689999999999834</v>
      </c>
      <c r="AG27" s="11">
        <v>8.5680000000000085</v>
      </c>
      <c r="AH27" s="11">
        <v>8.6679999999999851</v>
      </c>
      <c r="AI27" s="11">
        <v>8.7680000000000007</v>
      </c>
      <c r="AJ27" s="11">
        <v>8.8670000000000151</v>
      </c>
      <c r="AK27" s="172">
        <v>8.9660000000000135</v>
      </c>
      <c r="AL27" s="11">
        <v>9.06299999999999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39.704999999999885</v>
      </c>
      <c r="N28" s="11">
        <v>40.039999999999992</v>
      </c>
      <c r="O28" s="11">
        <v>43.492000000000061</v>
      </c>
      <c r="P28" s="11">
        <v>45.232999999999976</v>
      </c>
      <c r="Q28" s="11">
        <v>47.728999999999992</v>
      </c>
      <c r="R28" s="11">
        <v>48.213000000000079</v>
      </c>
      <c r="S28" s="11">
        <v>50.40099999999984</v>
      </c>
      <c r="T28" s="11">
        <v>44.520999999999923</v>
      </c>
      <c r="U28" s="11">
        <v>46.860999999999969</v>
      </c>
      <c r="V28" s="11">
        <v>51.161999999999914</v>
      </c>
      <c r="W28" s="11">
        <v>47.350000000000044</v>
      </c>
      <c r="X28" s="11">
        <v>48.42199999999999</v>
      </c>
      <c r="Y28" s="11">
        <v>48.844999999999949</v>
      </c>
      <c r="Z28" s="11">
        <v>49.322000000000067</v>
      </c>
      <c r="AA28" s="11">
        <v>49.813000000000031</v>
      </c>
      <c r="AB28" s="11">
        <v>50.217999999999947</v>
      </c>
      <c r="AC28" s="11">
        <v>50.595999999999961</v>
      </c>
      <c r="AD28" s="11">
        <v>50.989000000000026</v>
      </c>
      <c r="AE28" s="11">
        <v>51.39400000000002</v>
      </c>
      <c r="AF28" s="11">
        <v>51.81400000000005</v>
      </c>
      <c r="AG28" s="11">
        <v>52.252000000000002</v>
      </c>
      <c r="AH28" s="11">
        <v>52.682000000000087</v>
      </c>
      <c r="AI28" s="11">
        <v>53.113000000000021</v>
      </c>
      <c r="AJ28" s="11">
        <v>53.544999999999938</v>
      </c>
      <c r="AK28" s="172">
        <v>53.97600000000007</v>
      </c>
      <c r="AL28" s="11">
        <v>54.408000000000058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22.306999999999988</v>
      </c>
      <c r="N29" s="11">
        <v>24.235999999999919</v>
      </c>
      <c r="O29" s="11">
        <v>25.749999999999996</v>
      </c>
      <c r="P29" s="11">
        <v>25.75</v>
      </c>
      <c r="Q29" s="11">
        <v>29.294999999999977</v>
      </c>
      <c r="R29" s="11">
        <v>25.448999999999916</v>
      </c>
      <c r="S29" s="11">
        <v>33.204999999999934</v>
      </c>
      <c r="T29" s="11">
        <v>28.830999999999968</v>
      </c>
      <c r="U29" s="11">
        <v>28.404000000000057</v>
      </c>
      <c r="V29" s="11">
        <v>32.475000000000065</v>
      </c>
      <c r="W29" s="11">
        <v>28.010999999999992</v>
      </c>
      <c r="X29" s="11">
        <v>28.359000000000009</v>
      </c>
      <c r="Y29" s="11">
        <v>28.870999999999995</v>
      </c>
      <c r="Z29" s="11">
        <v>29.027999999999917</v>
      </c>
      <c r="AA29" s="11">
        <v>29.363000000000049</v>
      </c>
      <c r="AB29" s="11">
        <v>29.658000000000008</v>
      </c>
      <c r="AC29" s="11">
        <v>29.979000000000063</v>
      </c>
      <c r="AD29" s="11">
        <v>30.29900000000001</v>
      </c>
      <c r="AE29" s="11">
        <v>30.619000000000014</v>
      </c>
      <c r="AF29" s="11">
        <v>30.940999999999992</v>
      </c>
      <c r="AG29" s="11">
        <v>31.271000000000004</v>
      </c>
      <c r="AH29" s="11">
        <v>31.596000000000014</v>
      </c>
      <c r="AI29" s="11">
        <v>31.924000000000017</v>
      </c>
      <c r="AJ29" s="11">
        <v>32.254999999999939</v>
      </c>
      <c r="AK29" s="172">
        <v>32.587999999999965</v>
      </c>
      <c r="AL29" s="11">
        <v>32.924000000000007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8.710000000000008</v>
      </c>
      <c r="N30" s="11">
        <v>10.749999999999986</v>
      </c>
      <c r="O30" s="11">
        <v>10.751999999999994</v>
      </c>
      <c r="P30" s="11">
        <v>10.862999999999992</v>
      </c>
      <c r="Q30" s="11">
        <v>10.672999999999989</v>
      </c>
      <c r="R30" s="11">
        <v>11.078000000000033</v>
      </c>
      <c r="S30" s="11">
        <v>9.1080000000000165</v>
      </c>
      <c r="T30" s="11">
        <v>10.748999999999979</v>
      </c>
      <c r="U30" s="11">
        <v>10.239999999999984</v>
      </c>
      <c r="V30" s="11">
        <v>9.7299999999999862</v>
      </c>
      <c r="W30" s="11">
        <v>9.7139999999999862</v>
      </c>
      <c r="X30" s="11">
        <v>9.8750000000000053</v>
      </c>
      <c r="Y30" s="11">
        <v>9.8600000000000225</v>
      </c>
      <c r="Z30" s="11">
        <v>9.963000000000001</v>
      </c>
      <c r="AA30" s="11">
        <v>10.082000000000015</v>
      </c>
      <c r="AB30" s="11">
        <v>10.142999999999976</v>
      </c>
      <c r="AC30" s="11">
        <v>10.224000000000004</v>
      </c>
      <c r="AD30" s="11">
        <v>10.305000000000023</v>
      </c>
      <c r="AE30" s="11">
        <v>10.372</v>
      </c>
      <c r="AF30" s="11">
        <v>10.432999999999993</v>
      </c>
      <c r="AG30" s="11">
        <v>10.502999999999998</v>
      </c>
      <c r="AH30" s="11">
        <v>10.577999999999987</v>
      </c>
      <c r="AI30" s="11">
        <v>10.656000000000002</v>
      </c>
      <c r="AJ30" s="11">
        <v>10.734</v>
      </c>
      <c r="AK30" s="172">
        <v>10.811000000000003</v>
      </c>
      <c r="AL30" s="11">
        <v>10.88699999999999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9.9130000000000233</v>
      </c>
      <c r="N31" s="11">
        <v>9.961999999999982</v>
      </c>
      <c r="O31" s="11">
        <v>10.962999999999992</v>
      </c>
      <c r="P31" s="11">
        <v>11.929000000000013</v>
      </c>
      <c r="Q31" s="11">
        <v>11.414</v>
      </c>
      <c r="R31" s="11">
        <v>13.51199999999997</v>
      </c>
      <c r="S31" s="11">
        <v>11.675999999999966</v>
      </c>
      <c r="T31" s="11">
        <v>12.150999999999993</v>
      </c>
      <c r="U31" s="11">
        <v>10.198000000000004</v>
      </c>
      <c r="V31" s="11">
        <v>12.86500000000003</v>
      </c>
      <c r="W31" s="11">
        <v>12.273999999999999</v>
      </c>
      <c r="X31" s="11">
        <v>11.859000000000016</v>
      </c>
      <c r="Y31" s="11">
        <v>11.601999999999984</v>
      </c>
      <c r="Z31" s="11">
        <v>11.586000000000011</v>
      </c>
      <c r="AA31" s="11">
        <v>11.587000000000032</v>
      </c>
      <c r="AB31" s="11">
        <v>11.559000000000008</v>
      </c>
      <c r="AC31" s="11">
        <v>11.525000000000009</v>
      </c>
      <c r="AD31" s="11">
        <v>11.494</v>
      </c>
      <c r="AE31" s="11">
        <v>11.466000000000024</v>
      </c>
      <c r="AF31" s="11">
        <v>11.442999999999982</v>
      </c>
      <c r="AG31" s="11">
        <v>11.428000000000003</v>
      </c>
      <c r="AH31" s="11">
        <v>11.415999999999974</v>
      </c>
      <c r="AI31" s="11">
        <v>11.40800000000001</v>
      </c>
      <c r="AJ31" s="11">
        <v>11.401999999999987</v>
      </c>
      <c r="AK31" s="172">
        <v>11.398</v>
      </c>
      <c r="AL31" s="11">
        <v>11.396999999999982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113.35200000000012</v>
      </c>
      <c r="N33" s="11">
        <f t="shared" ref="N33:AK33" si="20">SUM(N34:N36)</f>
        <v>111.81800000000003</v>
      </c>
      <c r="O33" s="11">
        <f t="shared" si="20"/>
        <v>112.40900000000008</v>
      </c>
      <c r="P33" s="11">
        <f t="shared" si="20"/>
        <v>115.41900000000004</v>
      </c>
      <c r="Q33" s="11">
        <f t="shared" si="20"/>
        <v>115.19399999999999</v>
      </c>
      <c r="R33" s="11">
        <f t="shared" si="20"/>
        <v>122.52699999999987</v>
      </c>
      <c r="S33" s="11">
        <f t="shared" si="20"/>
        <v>124.20100000000004</v>
      </c>
      <c r="T33" s="11">
        <f t="shared" si="20"/>
        <v>123.74800000000009</v>
      </c>
      <c r="U33" s="11">
        <f t="shared" si="20"/>
        <v>121.24500000000012</v>
      </c>
      <c r="V33" s="11">
        <f t="shared" si="20"/>
        <v>126.35700000000003</v>
      </c>
      <c r="W33" s="11">
        <f t="shared" si="20"/>
        <v>123.57200000000003</v>
      </c>
      <c r="X33" s="11">
        <f t="shared" si="20"/>
        <v>123.78999999999971</v>
      </c>
      <c r="Y33" s="11">
        <f t="shared" si="20"/>
        <v>123.98500000000007</v>
      </c>
      <c r="Z33" s="11">
        <f t="shared" si="20"/>
        <v>124.36099999999999</v>
      </c>
      <c r="AA33" s="11">
        <f t="shared" si="20"/>
        <v>125.01200000000003</v>
      </c>
      <c r="AB33" s="11">
        <f t="shared" si="20"/>
        <v>125.5149999999999</v>
      </c>
      <c r="AC33" s="11">
        <f t="shared" si="20"/>
        <v>125.78100000000009</v>
      </c>
      <c r="AD33" s="11">
        <f t="shared" si="20"/>
        <v>126.01500000000009</v>
      </c>
      <c r="AE33" s="11">
        <f t="shared" si="20"/>
        <v>126.23900000000015</v>
      </c>
      <c r="AF33" s="11">
        <f t="shared" si="20"/>
        <v>126.47800000000009</v>
      </c>
      <c r="AG33" s="11">
        <f t="shared" si="20"/>
        <v>126.77299999999991</v>
      </c>
      <c r="AH33" s="11">
        <f t="shared" si="20"/>
        <v>127.05000000000001</v>
      </c>
      <c r="AI33" s="11">
        <f t="shared" si="20"/>
        <v>127.31499999999993</v>
      </c>
      <c r="AJ33" s="11">
        <f t="shared" si="20"/>
        <v>127.58000000000001</v>
      </c>
      <c r="AK33" s="11">
        <f t="shared" si="20"/>
        <v>127.84899999999988</v>
      </c>
      <c r="AL33" s="11">
        <f>SUM(AL34:AL36)</f>
        <v>128.12000000000006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18.434999999999967</v>
      </c>
      <c r="N34" s="11">
        <v>16.951000000000029</v>
      </c>
      <c r="O34" s="11">
        <v>16.422000000000025</v>
      </c>
      <c r="P34" s="11">
        <v>15.775999999999994</v>
      </c>
      <c r="Q34" s="11">
        <v>16.081999999999997</v>
      </c>
      <c r="R34" s="11">
        <v>14.679999999999994</v>
      </c>
      <c r="S34" s="11">
        <v>14.766000000000036</v>
      </c>
      <c r="T34" s="11">
        <v>15.249000000000001</v>
      </c>
      <c r="U34" s="11">
        <v>14.258000000000022</v>
      </c>
      <c r="V34" s="11">
        <v>14.621000000000027</v>
      </c>
      <c r="W34" s="11">
        <v>15.011999999999983</v>
      </c>
      <c r="X34" s="11">
        <v>15.190000000000007</v>
      </c>
      <c r="Y34" s="11">
        <v>15.42299999999997</v>
      </c>
      <c r="Z34" s="11">
        <v>15.502000000000029</v>
      </c>
      <c r="AA34" s="11">
        <v>15.624999999999934</v>
      </c>
      <c r="AB34" s="11">
        <v>15.63</v>
      </c>
      <c r="AC34" s="11">
        <v>15.62000000000001</v>
      </c>
      <c r="AD34" s="11">
        <v>15.609999999999975</v>
      </c>
      <c r="AE34" s="11">
        <v>15.599000000000032</v>
      </c>
      <c r="AF34" s="11">
        <v>15.587999999999957</v>
      </c>
      <c r="AG34" s="11">
        <v>15.577000000000039</v>
      </c>
      <c r="AH34" s="11">
        <v>15.558000000000012</v>
      </c>
      <c r="AI34" s="11">
        <v>15.53799999999997</v>
      </c>
      <c r="AJ34" s="11">
        <v>15.518000000000011</v>
      </c>
      <c r="AK34" s="172">
        <v>15.497999999999964</v>
      </c>
      <c r="AL34" s="11">
        <v>15.479000000000022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50.36000000000012</v>
      </c>
      <c r="N35" s="11">
        <v>50.806999999999952</v>
      </c>
      <c r="O35" s="11">
        <v>51.379999999999939</v>
      </c>
      <c r="P35" s="11">
        <v>54.345999999999997</v>
      </c>
      <c r="Q35" s="11">
        <v>55.745000000000054</v>
      </c>
      <c r="R35" s="11">
        <v>61.744999999999905</v>
      </c>
      <c r="S35" s="11">
        <v>62.204000000000008</v>
      </c>
      <c r="T35" s="11">
        <v>61.265000000000001</v>
      </c>
      <c r="U35" s="11">
        <v>61.89500000000006</v>
      </c>
      <c r="V35" s="11">
        <v>62.912999999999883</v>
      </c>
      <c r="W35" s="11">
        <v>60.107999999999947</v>
      </c>
      <c r="X35" s="11">
        <v>59.592999999999869</v>
      </c>
      <c r="Y35" s="11">
        <v>59.172000000000104</v>
      </c>
      <c r="Z35" s="11">
        <v>59.194000000000024</v>
      </c>
      <c r="AA35" s="11">
        <v>59.350000000000065</v>
      </c>
      <c r="AB35" s="11">
        <v>59.625999999999891</v>
      </c>
      <c r="AC35" s="11">
        <v>59.779000000000089</v>
      </c>
      <c r="AD35" s="11">
        <v>59.93200000000008</v>
      </c>
      <c r="AE35" s="11">
        <v>60.09100000000015</v>
      </c>
      <c r="AF35" s="11">
        <v>60.270000000000074</v>
      </c>
      <c r="AG35" s="11">
        <v>60.511999999999944</v>
      </c>
      <c r="AH35" s="11">
        <v>60.750999999999912</v>
      </c>
      <c r="AI35" s="11">
        <v>60.984999999999964</v>
      </c>
      <c r="AJ35" s="11">
        <v>61.21900000000003</v>
      </c>
      <c r="AK35" s="172">
        <v>61.454999999999934</v>
      </c>
      <c r="AL35" s="11">
        <v>61.691000000000024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44.557000000000031</v>
      </c>
      <c r="N36" s="11">
        <v>44.060000000000045</v>
      </c>
      <c r="O36" s="11">
        <v>44.607000000000113</v>
      </c>
      <c r="P36" s="11">
        <v>45.297000000000047</v>
      </c>
      <c r="Q36" s="11">
        <v>43.366999999999933</v>
      </c>
      <c r="R36" s="11">
        <v>46.101999999999975</v>
      </c>
      <c r="S36" s="11">
        <v>47.230999999999995</v>
      </c>
      <c r="T36" s="11">
        <v>47.234000000000094</v>
      </c>
      <c r="U36" s="11">
        <v>45.092000000000048</v>
      </c>
      <c r="V36" s="11">
        <v>48.823000000000128</v>
      </c>
      <c r="W36" s="11">
        <v>48.452000000000091</v>
      </c>
      <c r="X36" s="11">
        <v>49.006999999999834</v>
      </c>
      <c r="Y36" s="11">
        <v>49.390000000000008</v>
      </c>
      <c r="Z36" s="11">
        <v>49.664999999999935</v>
      </c>
      <c r="AA36" s="11">
        <v>50.037000000000027</v>
      </c>
      <c r="AB36" s="11">
        <v>50.259000000000015</v>
      </c>
      <c r="AC36" s="11">
        <v>50.381999999999991</v>
      </c>
      <c r="AD36" s="11">
        <v>50.473000000000027</v>
      </c>
      <c r="AE36" s="11">
        <v>50.548999999999964</v>
      </c>
      <c r="AF36" s="11">
        <v>50.620000000000068</v>
      </c>
      <c r="AG36" s="11">
        <v>50.683999999999926</v>
      </c>
      <c r="AH36" s="11">
        <v>50.741000000000078</v>
      </c>
      <c r="AI36" s="11">
        <v>50.791999999999987</v>
      </c>
      <c r="AJ36" s="11">
        <v>50.842999999999968</v>
      </c>
      <c r="AK36" s="172">
        <v>50.895999999999965</v>
      </c>
      <c r="AL36" s="11">
        <v>50.950000000000017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364.42699999999991</v>
      </c>
      <c r="N38" s="11">
        <f t="shared" ref="N38:AL38" si="21">SUM(N5,N11,N16,N18,N23,N33)</f>
        <v>371.1149999999999</v>
      </c>
      <c r="O38" s="11">
        <f t="shared" si="21"/>
        <v>384.36200000000031</v>
      </c>
      <c r="P38" s="11">
        <f t="shared" si="21"/>
        <v>388.04099999999994</v>
      </c>
      <c r="Q38" s="11">
        <f t="shared" si="21"/>
        <v>401.90099999999995</v>
      </c>
      <c r="R38" s="11">
        <f t="shared" si="21"/>
        <v>406.34499999999974</v>
      </c>
      <c r="S38" s="11">
        <f t="shared" si="21"/>
        <v>428.80799999999988</v>
      </c>
      <c r="T38" s="11">
        <f t="shared" si="21"/>
        <v>418.36100000000005</v>
      </c>
      <c r="U38" s="11">
        <f t="shared" si="21"/>
        <v>410.92500000000007</v>
      </c>
      <c r="V38" s="11">
        <f t="shared" si="21"/>
        <v>436.37900000000002</v>
      </c>
      <c r="W38" s="11">
        <f t="shared" si="21"/>
        <v>423.75799999999992</v>
      </c>
      <c r="X38" s="11">
        <f t="shared" si="21"/>
        <v>424.20799999999974</v>
      </c>
      <c r="Y38" s="11">
        <f t="shared" si="21"/>
        <v>425.88899999999984</v>
      </c>
      <c r="Z38" s="11">
        <f t="shared" si="21"/>
        <v>428.85500000000013</v>
      </c>
      <c r="AA38" s="11">
        <f t="shared" si="21"/>
        <v>432.33100000000024</v>
      </c>
      <c r="AB38" s="11">
        <f t="shared" si="21"/>
        <v>434.68199999999968</v>
      </c>
      <c r="AC38" s="11">
        <f t="shared" si="21"/>
        <v>436.62800000000016</v>
      </c>
      <c r="AD38" s="11">
        <f t="shared" si="21"/>
        <v>438.39600000000007</v>
      </c>
      <c r="AE38" s="11">
        <f t="shared" si="21"/>
        <v>440.15300000000013</v>
      </c>
      <c r="AF38" s="11">
        <f t="shared" si="21"/>
        <v>441.91200000000026</v>
      </c>
      <c r="AG38" s="11">
        <f t="shared" si="21"/>
        <v>443.85399999999993</v>
      </c>
      <c r="AH38" s="11">
        <f t="shared" si="21"/>
        <v>445.75000000000017</v>
      </c>
      <c r="AI38" s="11">
        <f t="shared" si="21"/>
        <v>447.6389999999999</v>
      </c>
      <c r="AJ38" s="11">
        <f t="shared" si="21"/>
        <v>449.54999999999984</v>
      </c>
      <c r="AK38" s="11">
        <f t="shared" si="21"/>
        <v>451.45299999999997</v>
      </c>
      <c r="AL38" s="11">
        <f t="shared" si="21"/>
        <v>453.35100000000011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Oxfordshire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Oxfordshire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Oxfordshire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Oxfordshire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Oxfordshire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Oxfordshire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Oxfordshire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30.153441041479518</v>
      </c>
      <c r="N231" s="40">
        <f>'Ind T1'!D25</f>
        <v>29.160983391464008</v>
      </c>
      <c r="O231" s="40">
        <f>'Ind T1'!F25</f>
        <v>28.260663371206864</v>
      </c>
    </row>
    <row r="232" spans="1:15" x14ac:dyDescent="0.2">
      <c r="L232" t="str">
        <f>L23</f>
        <v>Business and other services</v>
      </c>
      <c r="M232" s="40">
        <f>'Ind T1'!B24</f>
        <v>32.905043743616893</v>
      </c>
      <c r="N232" s="40">
        <f>'Ind T1'!D24</f>
        <v>31.457341218336893</v>
      </c>
      <c r="O232" s="40">
        <f>'Ind T1'!F24</f>
        <v>32.791369159878336</v>
      </c>
    </row>
    <row r="233" spans="1:15" x14ac:dyDescent="0.2">
      <c r="L233" t="str">
        <f>L18</f>
        <v>Trade, accomod. and transport</v>
      </c>
      <c r="M233" s="40">
        <f>'Ind T1'!B23</f>
        <v>23.264959578683143</v>
      </c>
      <c r="N233" s="40">
        <f>'Ind T1'!D23</f>
        <v>24.089456718221225</v>
      </c>
      <c r="O233" s="40">
        <f>'Ind T1'!F23</f>
        <v>24.405151858052577</v>
      </c>
    </row>
    <row r="234" spans="1:15" x14ac:dyDescent="0.2">
      <c r="L234" t="str">
        <f>L16</f>
        <v>Construction</v>
      </c>
      <c r="M234" s="40">
        <f>'Ind T1'!B22</f>
        <v>6.0739027181336072</v>
      </c>
      <c r="N234" s="40">
        <f>'Ind T1'!D22</f>
        <v>7.1604547878742002</v>
      </c>
      <c r="O234" s="40">
        <f>'Ind T1'!F22</f>
        <v>7.676392022957919</v>
      </c>
    </row>
    <row r="235" spans="1:15" x14ac:dyDescent="0.2">
      <c r="L235" t="str">
        <f>L11</f>
        <v>Manufacturing</v>
      </c>
      <c r="M235" s="40">
        <f>'Ind T1'!B21</f>
        <v>6.1528996296250682</v>
      </c>
      <c r="N235" s="40">
        <f>'Ind T1'!D21</f>
        <v>6.5473690172221097</v>
      </c>
      <c r="O235" s="40">
        <f>'Ind T1'!F21</f>
        <v>5.229943244858851</v>
      </c>
    </row>
    <row r="236" spans="1:15" x14ac:dyDescent="0.2">
      <c r="L236" t="str">
        <f>L5</f>
        <v>Primary sector and utilities</v>
      </c>
      <c r="M236" s="40">
        <f>'Ind T1'!B20</f>
        <v>1.4497532884617765</v>
      </c>
      <c r="N236" s="40">
        <f>'Ind T1'!D20</f>
        <v>1.5843948668815704</v>
      </c>
      <c r="O236" s="40">
        <f>'Ind T1'!F20</f>
        <v>1.6364803430454524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Oxfordshire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1.045000000000158</v>
      </c>
      <c r="O261" s="11">
        <f>'Ind T1'!F50</f>
        <v>4.5480000000000302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-0.40499999999994429</v>
      </c>
      <c r="O262" s="11">
        <f>'Ind T1'!F49</f>
        <v>15.357000000000056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7.5449999999999164</v>
      </c>
      <c r="O263" s="11">
        <f>'Ind T1'!F48</f>
        <v>8.5600000000000875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5.6619999999999564</v>
      </c>
      <c r="O264" s="11">
        <f>'Ind T1'!F47</f>
        <v>4.4580000000000197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2.7430000000000909</v>
      </c>
      <c r="O265" s="11">
        <f>'Ind T1'!F46</f>
        <v>-4.0350000000000037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0.82300000000000217</v>
      </c>
      <c r="O266" s="11">
        <f>'Ind T1'!F45</f>
        <v>0.70499999999998675</v>
      </c>
    </row>
    <row r="268" spans="1:16" x14ac:dyDescent="0.2">
      <c r="L268" t="str">
        <f>L38</f>
        <v>All industries</v>
      </c>
      <c r="N268" s="11">
        <f>'Ind T1'!D14-'Ind T1'!B14</f>
        <v>17.413000000000181</v>
      </c>
      <c r="O268" s="11">
        <f>SUM(O261:O266)</f>
        <v>29.593000000000178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Oxfordshire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15.682128290691603</v>
      </c>
      <c r="C9" s="249">
        <f>SUM(C26,C43,C60,C77,C94,C111,C128,C145,C162,C179,C196,C213,C230,C247,C264,C281,C298,C315,C332,C349,C366,C383)</f>
        <v>28.214094280385968</v>
      </c>
      <c r="D9" s="249">
        <f>SUM(B9:C9)</f>
        <v>43.896222571077573</v>
      </c>
      <c r="E9" s="238"/>
      <c r="F9" s="249">
        <f>SUM(F26,F43,F60,F77,F94,F111,F128,F145,F162,F179,F196,F213,F230,F247,F264,F281,F298,F315,F332,F349,F366,F383)</f>
        <v>19.442629826387567</v>
      </c>
      <c r="G9" s="249">
        <f>SUM(G26,G43,G60,G77,G94,G111,G128,G145,G162,G179,G196,G213,G230,G247,G264,G281,G298,G315,G332,G349,G366,G383)</f>
        <v>31.290243392260116</v>
      </c>
      <c r="H9" s="249">
        <f>SUM(F9:G9)</f>
        <v>50.732873218647683</v>
      </c>
      <c r="I9" s="238"/>
      <c r="J9" s="249">
        <f>SUM(J26,J43,J60,J77,J94,J111,J128,J145,J162,J179,J196,J213,J230,J247,J264,J281,J298,J315,J332,J349,J366,J383)</f>
        <v>24.393532203584098</v>
      </c>
      <c r="K9" s="249">
        <f>SUM(K26,K43,K60,K77,K94,K111,K128,K145,K162,K179,K196,K213,K230,K247,K264,K281,K298,K315,K332,K349,K366,K383)</f>
        <v>34.173198292313572</v>
      </c>
      <c r="L9" s="249">
        <f>SUM(J9:K9)</f>
        <v>58.566730495897673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46.714186089507358</v>
      </c>
      <c r="C10" s="249">
        <f t="shared" si="0"/>
        <v>47.536865065953059</v>
      </c>
      <c r="D10" s="249">
        <f t="shared" ref="D10:D17" si="1">SUM(B10:C10)</f>
        <v>94.251051155460416</v>
      </c>
      <c r="E10" s="238"/>
      <c r="F10" s="249">
        <f t="shared" ref="F10:G17" si="2">SUM(F27,F44,F61,F78,F95,F112,F129,F146,F163,F180,F197,F214,F231,F248,F265,F282,F299,F316,F333,F350,F367,F384)</f>
        <v>54.93100240310681</v>
      </c>
      <c r="G10" s="249">
        <f t="shared" si="2"/>
        <v>53.50492155980816</v>
      </c>
      <c r="H10" s="249">
        <f t="shared" ref="H10:H17" si="3">SUM(F10:G10)</f>
        <v>108.43592396291497</v>
      </c>
      <c r="I10" s="238"/>
      <c r="J10" s="249">
        <f t="shared" ref="J10:K17" si="4">SUM(J27,J44,J61,J78,J95,J112,J129,J146,J163,J180,J197,J214,J231,J248,J265,J282,J299,J316,J333,J350,J367,J384)</f>
        <v>65.188086576543895</v>
      </c>
      <c r="K10" s="249">
        <f t="shared" si="4"/>
        <v>61.580527298099405</v>
      </c>
      <c r="L10" s="249">
        <f t="shared" ref="L10:L17" si="5">SUM(J10:K10)</f>
        <v>126.76861387464331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25.75175445822784</v>
      </c>
      <c r="C11" s="249">
        <f t="shared" si="0"/>
        <v>28.336143852819493</v>
      </c>
      <c r="D11" s="249">
        <f t="shared" si="1"/>
        <v>54.087898311047333</v>
      </c>
      <c r="E11" s="238"/>
      <c r="F11" s="249">
        <f t="shared" si="2"/>
        <v>29.220554621040439</v>
      </c>
      <c r="G11" s="249">
        <f t="shared" si="2"/>
        <v>30.248925050350625</v>
      </c>
      <c r="H11" s="249">
        <f t="shared" si="3"/>
        <v>59.469479671391063</v>
      </c>
      <c r="I11" s="238"/>
      <c r="J11" s="249">
        <f t="shared" si="4"/>
        <v>32.840282125992346</v>
      </c>
      <c r="K11" s="249">
        <f t="shared" si="4"/>
        <v>29.803321446100345</v>
      </c>
      <c r="L11" s="249">
        <f t="shared" si="5"/>
        <v>62.643603572092687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35.117416971957596</v>
      </c>
      <c r="C12" s="249">
        <f t="shared" si="0"/>
        <v>8.5058981019158431</v>
      </c>
      <c r="D12" s="249">
        <f t="shared" si="1"/>
        <v>43.623315073873442</v>
      </c>
      <c r="E12" s="238"/>
      <c r="F12" s="249">
        <f t="shared" si="2"/>
        <v>33.359259465437567</v>
      </c>
      <c r="G12" s="249">
        <f t="shared" si="2"/>
        <v>9.2101851839287221</v>
      </c>
      <c r="H12" s="249">
        <f t="shared" si="3"/>
        <v>42.569444649366289</v>
      </c>
      <c r="I12" s="238"/>
      <c r="J12" s="249">
        <f t="shared" si="4"/>
        <v>25.637026764217573</v>
      </c>
      <c r="K12" s="249">
        <f t="shared" si="4"/>
        <v>9.3212836801606915</v>
      </c>
      <c r="L12" s="249">
        <f t="shared" si="5"/>
        <v>34.958310444378263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4.8358772310611498</v>
      </c>
      <c r="C13" s="249">
        <f t="shared" si="0"/>
        <v>31.711291854418359</v>
      </c>
      <c r="D13" s="249">
        <f t="shared" si="1"/>
        <v>36.54716908547951</v>
      </c>
      <c r="E13" s="238"/>
      <c r="F13" s="249">
        <f t="shared" si="2"/>
        <v>4.794164408084554</v>
      </c>
      <c r="G13" s="249">
        <f t="shared" si="2"/>
        <v>28.064106610068549</v>
      </c>
      <c r="H13" s="249">
        <f t="shared" si="3"/>
        <v>32.858271018153104</v>
      </c>
      <c r="I13" s="238"/>
      <c r="J13" s="249">
        <f t="shared" si="4"/>
        <v>6.2663062020274554</v>
      </c>
      <c r="K13" s="249">
        <f t="shared" si="4"/>
        <v>27.64068792276343</v>
      </c>
      <c r="L13" s="249">
        <f t="shared" si="5"/>
        <v>33.906994124790884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33.763872319370989</v>
      </c>
      <c r="C14" s="249">
        <f t="shared" si="0"/>
        <v>9.1314587584756257</v>
      </c>
      <c r="D14" s="249">
        <f t="shared" si="1"/>
        <v>42.895331077846613</v>
      </c>
      <c r="E14" s="238"/>
      <c r="F14" s="249">
        <f t="shared" si="2"/>
        <v>33.015400550210018</v>
      </c>
      <c r="G14" s="249">
        <f t="shared" si="2"/>
        <v>9.0571969496489153</v>
      </c>
      <c r="H14" s="249">
        <f t="shared" si="3"/>
        <v>42.072597499858929</v>
      </c>
      <c r="I14" s="238"/>
      <c r="J14" s="249">
        <f t="shared" si="4"/>
        <v>35.338421479266664</v>
      </c>
      <c r="K14" s="249">
        <f t="shared" si="4"/>
        <v>11.80197832473614</v>
      </c>
      <c r="L14" s="249">
        <f t="shared" si="5"/>
        <v>47.140399804002804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16.880579779155685</v>
      </c>
      <c r="C15" s="249">
        <f t="shared" si="0"/>
        <v>11.933572645557161</v>
      </c>
      <c r="D15" s="249">
        <f t="shared" si="1"/>
        <v>28.814152424712844</v>
      </c>
      <c r="E15" s="238"/>
      <c r="F15" s="249">
        <f t="shared" si="2"/>
        <v>16.985647384784485</v>
      </c>
      <c r="G15" s="249">
        <f t="shared" si="2"/>
        <v>12.606554699563322</v>
      </c>
      <c r="H15" s="249">
        <f t="shared" si="3"/>
        <v>29.592202084347807</v>
      </c>
      <c r="I15" s="238"/>
      <c r="J15" s="249">
        <f t="shared" si="4"/>
        <v>16.247795897106503</v>
      </c>
      <c r="K15" s="249">
        <f t="shared" si="4"/>
        <v>13.460698165162228</v>
      </c>
      <c r="L15" s="249">
        <f t="shared" si="5"/>
        <v>29.708494062268731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2.2881373503563003</v>
      </c>
      <c r="C16" s="249">
        <f t="shared" si="0"/>
        <v>15.656005323768003</v>
      </c>
      <c r="D16" s="249">
        <f t="shared" si="1"/>
        <v>17.944142674124304</v>
      </c>
      <c r="E16" s="238"/>
      <c r="F16" s="249">
        <f t="shared" si="2"/>
        <v>2.0137954535141058</v>
      </c>
      <c r="G16" s="249">
        <f t="shared" si="2"/>
        <v>14.877531165508262</v>
      </c>
      <c r="H16" s="249">
        <f t="shared" si="3"/>
        <v>16.891326619022369</v>
      </c>
      <c r="I16" s="238"/>
      <c r="J16" s="249">
        <f t="shared" si="4"/>
        <v>2.892786973362905</v>
      </c>
      <c r="K16" s="249">
        <f t="shared" si="4"/>
        <v>16.109788599659975</v>
      </c>
      <c r="L16" s="249">
        <f t="shared" si="5"/>
        <v>19.002575573022881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22.300293733122665</v>
      </c>
      <c r="C17" s="249">
        <f t="shared" si="0"/>
        <v>21.985423893255273</v>
      </c>
      <c r="D17" s="249">
        <f t="shared" si="1"/>
        <v>44.285717626377938</v>
      </c>
      <c r="E17" s="238"/>
      <c r="F17" s="249">
        <f t="shared" si="2"/>
        <v>20.728132690103731</v>
      </c>
      <c r="G17" s="249">
        <f t="shared" si="2"/>
        <v>20.407748586193982</v>
      </c>
      <c r="H17" s="249">
        <f t="shared" si="3"/>
        <v>41.13588127629771</v>
      </c>
      <c r="I17" s="238"/>
      <c r="J17" s="249">
        <f t="shared" si="4"/>
        <v>20.352572794358711</v>
      </c>
      <c r="K17" s="249">
        <f t="shared" si="4"/>
        <v>20.302705254544119</v>
      </c>
      <c r="L17" s="249">
        <f t="shared" si="5"/>
        <v>40.655278048902829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203.33424622345117</v>
      </c>
      <c r="C19" s="247">
        <f t="shared" ref="C19:L19" si="6">SUM(C9:C17)</f>
        <v>203.01075377654877</v>
      </c>
      <c r="D19" s="247">
        <f t="shared" si="6"/>
        <v>406.34499999999997</v>
      </c>
      <c r="E19" s="247"/>
      <c r="F19" s="247">
        <f t="shared" si="6"/>
        <v>214.49058680266927</v>
      </c>
      <c r="G19" s="247">
        <f t="shared" si="6"/>
        <v>209.26741319733068</v>
      </c>
      <c r="H19" s="247">
        <f t="shared" si="6"/>
        <v>423.75799999999998</v>
      </c>
      <c r="I19" s="247"/>
      <c r="J19" s="247">
        <f t="shared" si="6"/>
        <v>229.15681101646015</v>
      </c>
      <c r="K19" s="247">
        <f t="shared" si="6"/>
        <v>224.19418898353987</v>
      </c>
      <c r="L19" s="247">
        <f t="shared" si="6"/>
        <v>453.351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7.3824773693011048E-2</v>
      </c>
      <c r="C26" s="302">
        <v>0.13175731552460279</v>
      </c>
      <c r="D26" s="302">
        <f>SUM(B26:C26)</f>
        <v>0.20558208921761384</v>
      </c>
      <c r="E26" s="303"/>
      <c r="F26" s="302">
        <v>9.0992173282862313E-2</v>
      </c>
      <c r="G26" s="302">
        <v>0.14739493725695299</v>
      </c>
      <c r="H26" s="302">
        <f>SUM(F26:G26)</f>
        <v>0.23838711053981532</v>
      </c>
      <c r="I26" s="303"/>
      <c r="J26" s="302">
        <v>9.7004522791530018E-2</v>
      </c>
      <c r="K26" s="302">
        <v>0.22256955076411891</v>
      </c>
      <c r="L26" s="302">
        <f>SUM(J26:K26)</f>
        <v>0.31957407355564893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8.5861803676793663E-2</v>
      </c>
      <c r="C27" s="302">
        <v>0.1221554168192969</v>
      </c>
      <c r="D27" s="302">
        <f t="shared" ref="D27:D34" si="7">SUM(B27:C27)</f>
        <v>0.20801722049609056</v>
      </c>
      <c r="E27" s="303"/>
      <c r="F27" s="302">
        <v>0.12691357266266087</v>
      </c>
      <c r="G27" s="302">
        <v>0.15924636567031797</v>
      </c>
      <c r="H27" s="302">
        <f t="shared" ref="H27:H34" si="8">SUM(F27:G27)</f>
        <v>0.28615993833297881</v>
      </c>
      <c r="I27" s="303"/>
      <c r="J27" s="302">
        <v>0.1541032644090217</v>
      </c>
      <c r="K27" s="302">
        <v>0.27266832331391183</v>
      </c>
      <c r="L27" s="302">
        <f t="shared" ref="L27:L34" si="9">SUM(J27:K27)</f>
        <v>0.42677158772293355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7.5690745063539122E-2</v>
      </c>
      <c r="C28" s="302">
        <v>7.5016356628502506E-2</v>
      </c>
      <c r="D28" s="302">
        <f t="shared" si="7"/>
        <v>0.15070710169204163</v>
      </c>
      <c r="E28" s="303"/>
      <c r="F28" s="302">
        <v>9.7929935498761098E-2</v>
      </c>
      <c r="G28" s="302">
        <v>8.2609650990952729E-2</v>
      </c>
      <c r="H28" s="302">
        <f t="shared" si="8"/>
        <v>0.18053958648971383</v>
      </c>
      <c r="I28" s="303"/>
      <c r="J28" s="302">
        <v>0.10793561356037773</v>
      </c>
      <c r="K28" s="302">
        <v>0.10521290405066402</v>
      </c>
      <c r="L28" s="302">
        <f t="shared" si="9"/>
        <v>0.21314851761104175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0.18240343962672728</v>
      </c>
      <c r="C29" s="302">
        <v>3.2734781352352693E-2</v>
      </c>
      <c r="D29" s="302">
        <f t="shared" si="7"/>
        <v>0.21513822097907997</v>
      </c>
      <c r="E29" s="303"/>
      <c r="F29" s="302">
        <v>0.19639737614999206</v>
      </c>
      <c r="G29" s="302">
        <v>2.463490921323774E-2</v>
      </c>
      <c r="H29" s="302">
        <f t="shared" si="8"/>
        <v>0.2210322853632298</v>
      </c>
      <c r="I29" s="303"/>
      <c r="J29" s="302">
        <v>0.12353604824931598</v>
      </c>
      <c r="K29" s="302">
        <v>2.8027131130102637E-2</v>
      </c>
      <c r="L29" s="302">
        <f t="shared" si="9"/>
        <v>0.15156317937941863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0.40749584513218556</v>
      </c>
      <c r="C30" s="302">
        <v>0.93485460362077466</v>
      </c>
      <c r="D30" s="302">
        <f t="shared" si="7"/>
        <v>1.3423504487529603</v>
      </c>
      <c r="E30" s="303"/>
      <c r="F30" s="302">
        <v>0.29657944219022681</v>
      </c>
      <c r="G30" s="302">
        <v>0.83568642878803501</v>
      </c>
      <c r="H30" s="302">
        <f t="shared" si="8"/>
        <v>1.1322658709782618</v>
      </c>
      <c r="I30" s="303"/>
      <c r="J30" s="302">
        <v>0.37411534791431639</v>
      </c>
      <c r="K30" s="302">
        <v>0.82215339253256881</v>
      </c>
      <c r="L30" s="302">
        <f t="shared" si="9"/>
        <v>1.1962687404468852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7.9172666482908466E-2</v>
      </c>
      <c r="C31" s="302">
        <v>3.8971955318700492E-2</v>
      </c>
      <c r="D31" s="302">
        <f t="shared" si="7"/>
        <v>0.11814462180160895</v>
      </c>
      <c r="E31" s="303"/>
      <c r="F31" s="302">
        <v>8.032026778956565E-2</v>
      </c>
      <c r="G31" s="302">
        <v>3.810482900832543E-2</v>
      </c>
      <c r="H31" s="302">
        <f t="shared" si="8"/>
        <v>0.11842509679789108</v>
      </c>
      <c r="I31" s="303"/>
      <c r="J31" s="302">
        <v>7.319786730428636E-2</v>
      </c>
      <c r="K31" s="302">
        <v>4.4994885179326073E-2</v>
      </c>
      <c r="L31" s="302">
        <f t="shared" si="9"/>
        <v>0.11819275248361244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4.3394240338524327E-2</v>
      </c>
      <c r="C32" s="302">
        <v>3.8949697870481588E-2</v>
      </c>
      <c r="D32" s="302">
        <f t="shared" si="7"/>
        <v>8.2343938209005915E-2</v>
      </c>
      <c r="E32" s="303"/>
      <c r="F32" s="302">
        <v>4.3907021770165915E-2</v>
      </c>
      <c r="G32" s="302">
        <v>2.8568113559331202E-2</v>
      </c>
      <c r="H32" s="302">
        <f t="shared" si="8"/>
        <v>7.247513532949712E-2</v>
      </c>
      <c r="I32" s="303"/>
      <c r="J32" s="302">
        <v>3.8883587495341133E-2</v>
      </c>
      <c r="K32" s="302">
        <v>3.4594455566275044E-2</v>
      </c>
      <c r="L32" s="302">
        <f t="shared" si="9"/>
        <v>7.3478043061616177E-2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3.2436911489083273E-2</v>
      </c>
      <c r="C33" s="302">
        <v>0.11367755046341636</v>
      </c>
      <c r="D33" s="302">
        <f t="shared" si="7"/>
        <v>0.14611446195249964</v>
      </c>
      <c r="E33" s="303"/>
      <c r="F33" s="302">
        <v>3.1963780187060004E-2</v>
      </c>
      <c r="G33" s="302">
        <v>8.6421997306154505E-2</v>
      </c>
      <c r="H33" s="302">
        <f t="shared" si="8"/>
        <v>0.11838577749321451</v>
      </c>
      <c r="I33" s="303"/>
      <c r="J33" s="302">
        <v>3.2495582967843578E-2</v>
      </c>
      <c r="K33" s="302">
        <v>9.3819001001065688E-2</v>
      </c>
      <c r="L33" s="302">
        <f t="shared" si="9"/>
        <v>0.12631458396890927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0.13390513075189525</v>
      </c>
      <c r="C34" s="302">
        <v>0.28469676614720069</v>
      </c>
      <c r="D34" s="302">
        <f t="shared" si="7"/>
        <v>0.41860189689909594</v>
      </c>
      <c r="E34" s="303"/>
      <c r="F34" s="302">
        <v>0.11456622171007086</v>
      </c>
      <c r="G34" s="302">
        <v>0.20076297696533402</v>
      </c>
      <c r="H34" s="302">
        <f t="shared" si="8"/>
        <v>0.31532919867540488</v>
      </c>
      <c r="I34" s="303"/>
      <c r="J34" s="302">
        <v>9.7419494539387946E-2</v>
      </c>
      <c r="K34" s="302">
        <v>0.15226902723054317</v>
      </c>
      <c r="L34" s="302">
        <f t="shared" si="9"/>
        <v>0.24968852176993112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1.1141855562546679</v>
      </c>
      <c r="C36" s="311">
        <f t="shared" ref="C36:K36" si="10">SUM(C26:C34)</f>
        <v>1.7728144437453286</v>
      </c>
      <c r="D36" s="311">
        <f t="shared" si="10"/>
        <v>2.8869999999999969</v>
      </c>
      <c r="E36" s="311"/>
      <c r="F36" s="311">
        <f t="shared" si="10"/>
        <v>1.0795697912413658</v>
      </c>
      <c r="G36" s="311">
        <f t="shared" si="10"/>
        <v>1.6034302087586416</v>
      </c>
      <c r="H36" s="311">
        <f t="shared" si="10"/>
        <v>2.6830000000000074</v>
      </c>
      <c r="I36" s="311"/>
      <c r="J36" s="311">
        <f t="shared" si="10"/>
        <v>1.0986913292314209</v>
      </c>
      <c r="K36" s="311">
        <f t="shared" si="10"/>
        <v>1.776308670768576</v>
      </c>
      <c r="L36" s="311">
        <f>SUM(L26:L34)</f>
        <v>2.8749999999999973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1.66483314927792E-3</v>
      </c>
      <c r="C43" s="302">
        <v>3.2155096849833739E-2</v>
      </c>
      <c r="D43" s="302">
        <f>SUM(B43:C43)</f>
        <v>3.381992999911166E-2</v>
      </c>
      <c r="E43" s="303"/>
      <c r="F43" s="302">
        <v>4.7164356794727131E-3</v>
      </c>
      <c r="G43" s="302">
        <v>8.8898659253799583E-2</v>
      </c>
      <c r="H43" s="302">
        <f>SUM(F43:G43)</f>
        <v>9.3615094933272303E-2</v>
      </c>
      <c r="I43" s="303"/>
      <c r="J43" s="302">
        <v>4.487421116809929E-3</v>
      </c>
      <c r="K43" s="302">
        <v>7.5422996920867805E-2</v>
      </c>
      <c r="L43" s="302">
        <f>SUM(J43:K43)</f>
        <v>7.9910418037677733E-2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2.2763419514930379E-3</v>
      </c>
      <c r="C44" s="302">
        <v>1.8865744206349934E-2</v>
      </c>
      <c r="D44" s="302">
        <f t="shared" ref="D44:D51" si="11">SUM(B44:C44)</f>
        <v>2.1142086157842972E-2</v>
      </c>
      <c r="E44" s="303"/>
      <c r="F44" s="302">
        <v>7.0901849257150274E-3</v>
      </c>
      <c r="G44" s="302">
        <v>4.5984257380787867E-2</v>
      </c>
      <c r="H44" s="302">
        <f t="shared" ref="H44:H51" si="12">SUM(F44:G44)</f>
        <v>5.3074442306502892E-2</v>
      </c>
      <c r="I44" s="303"/>
      <c r="J44" s="302">
        <v>6.2991632528641116E-3</v>
      </c>
      <c r="K44" s="302">
        <v>2.8333572497904393E-2</v>
      </c>
      <c r="L44" s="302">
        <f t="shared" ref="L44:L51" si="13">SUM(J44:K44)</f>
        <v>3.4632735750768501E-2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2.7095292184199983E-3</v>
      </c>
      <c r="C45" s="302">
        <v>1.2591251297600588E-2</v>
      </c>
      <c r="D45" s="302">
        <f t="shared" si="11"/>
        <v>1.5300780516020586E-2</v>
      </c>
      <c r="E45" s="303"/>
      <c r="F45" s="302">
        <v>7.2724435263748308E-3</v>
      </c>
      <c r="G45" s="302">
        <v>2.7863621103645604E-2</v>
      </c>
      <c r="H45" s="302">
        <f t="shared" si="12"/>
        <v>3.5136064630020433E-2</v>
      </c>
      <c r="I45" s="303"/>
      <c r="J45" s="302">
        <v>5.6154276401503946E-3</v>
      </c>
      <c r="K45" s="302">
        <v>1.7998583955628672E-2</v>
      </c>
      <c r="L45" s="302">
        <f t="shared" si="13"/>
        <v>2.3614011595779066E-2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5.7568600098072643E-3</v>
      </c>
      <c r="C46" s="302">
        <v>9.4966759959401684E-3</v>
      </c>
      <c r="D46" s="302">
        <f t="shared" si="11"/>
        <v>1.5253536005747432E-2</v>
      </c>
      <c r="E46" s="303"/>
      <c r="F46" s="302">
        <v>1.25397231497542E-2</v>
      </c>
      <c r="G46" s="302">
        <v>1.9644881833461646E-2</v>
      </c>
      <c r="H46" s="302">
        <f t="shared" si="12"/>
        <v>3.2184604983215848E-2</v>
      </c>
      <c r="I46" s="303"/>
      <c r="J46" s="302">
        <v>6.6379829591409461E-3</v>
      </c>
      <c r="K46" s="302">
        <v>1.7562969306170399E-2</v>
      </c>
      <c r="L46" s="302">
        <f t="shared" si="13"/>
        <v>2.4200952265311347E-2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4.5488608351901727E-4</v>
      </c>
      <c r="C47" s="302">
        <v>3.4268996092177581E-2</v>
      </c>
      <c r="D47" s="302">
        <f t="shared" si="11"/>
        <v>3.4723882175696601E-2</v>
      </c>
      <c r="E47" s="303"/>
      <c r="F47" s="302">
        <v>9.2611931271838123E-4</v>
      </c>
      <c r="G47" s="302">
        <v>6.0135324294967284E-2</v>
      </c>
      <c r="H47" s="302">
        <f>SUM(F47:G47)</f>
        <v>6.1061443607685666E-2</v>
      </c>
      <c r="I47" s="303"/>
      <c r="J47" s="302">
        <v>1.1968180937451103E-3</v>
      </c>
      <c r="K47" s="302">
        <v>3.0159238950653196E-2</v>
      </c>
      <c r="L47" s="302">
        <f t="shared" si="13"/>
        <v>3.1356057044398304E-2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1.1575689768450771E-3</v>
      </c>
      <c r="C48" s="302">
        <v>2.2835657908271143E-3</v>
      </c>
      <c r="D48" s="302">
        <f t="shared" si="11"/>
        <v>3.4411347676721916E-3</v>
      </c>
      <c r="E48" s="303"/>
      <c r="F48" s="302">
        <v>2.5145163892490515E-3</v>
      </c>
      <c r="G48" s="302">
        <v>2.6712165524587343E-3</v>
      </c>
      <c r="H48" s="302">
        <f t="shared" si="12"/>
        <v>5.1857329417077857E-3</v>
      </c>
      <c r="I48" s="303"/>
      <c r="J48" s="302">
        <v>2.8285142005187451E-3</v>
      </c>
      <c r="K48" s="302">
        <v>2.7949100915546417E-3</v>
      </c>
      <c r="L48" s="302">
        <f t="shared" si="13"/>
        <v>5.6234242920733864E-3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1.9660117456086449E-3</v>
      </c>
      <c r="C49" s="302">
        <v>4.7874150617430739E-3</v>
      </c>
      <c r="D49" s="302">
        <f t="shared" si="11"/>
        <v>6.7534268073517183E-3</v>
      </c>
      <c r="E49" s="303"/>
      <c r="F49" s="302">
        <v>3.9071279019405759E-3</v>
      </c>
      <c r="G49" s="302">
        <v>6.6522949925488508E-3</v>
      </c>
      <c r="H49" s="302">
        <f t="shared" si="12"/>
        <v>1.0559422894489426E-2</v>
      </c>
      <c r="I49" s="303"/>
      <c r="J49" s="302">
        <v>2.7388035574928945E-3</v>
      </c>
      <c r="K49" s="302">
        <v>6.5076340338431002E-3</v>
      </c>
      <c r="L49" s="302">
        <f t="shared" si="13"/>
        <v>9.2464375913359938E-3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3.2058002725934951E-4</v>
      </c>
      <c r="C50" s="302">
        <v>3.199523453989566E-2</v>
      </c>
      <c r="D50" s="302">
        <f t="shared" si="11"/>
        <v>3.2315814567155009E-2</v>
      </c>
      <c r="E50" s="303"/>
      <c r="F50" s="302">
        <v>5.5046530665249179E-4</v>
      </c>
      <c r="G50" s="302">
        <v>6.4355782698173714E-2</v>
      </c>
      <c r="H50" s="302">
        <f t="shared" si="12"/>
        <v>6.4906248004826209E-2</v>
      </c>
      <c r="I50" s="303"/>
      <c r="J50" s="302">
        <v>6.8724630970131177E-4</v>
      </c>
      <c r="K50" s="302">
        <v>6.2106436126362526E-2</v>
      </c>
      <c r="L50" s="302">
        <f t="shared" si="13"/>
        <v>6.2793682436063841E-2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1.6793987473465491E-3</v>
      </c>
      <c r="C51" s="302">
        <v>5.5700102560550099E-3</v>
      </c>
      <c r="D51" s="302">
        <f t="shared" si="11"/>
        <v>7.2494090034015586E-3</v>
      </c>
      <c r="E51" s="303"/>
      <c r="F51" s="302">
        <v>2.9912346330196156E-3</v>
      </c>
      <c r="G51" s="302">
        <v>9.2857110652597198E-3</v>
      </c>
      <c r="H51" s="302">
        <f t="shared" si="12"/>
        <v>1.2276945698279335E-2</v>
      </c>
      <c r="I51" s="303"/>
      <c r="J51" s="302">
        <v>2.1992169289238748E-3</v>
      </c>
      <c r="K51" s="302">
        <v>8.4230640576679512E-3</v>
      </c>
      <c r="L51" s="302">
        <f t="shared" si="13"/>
        <v>1.0622280986591827E-2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1.7986009909576856E-2</v>
      </c>
      <c r="C53" s="311">
        <f t="shared" ref="C53:L53" si="14">SUM(C43:C51)</f>
        <v>0.15201399009042285</v>
      </c>
      <c r="D53" s="311">
        <f t="shared" si="14"/>
        <v>0.16999999999999973</v>
      </c>
      <c r="E53" s="311"/>
      <c r="F53" s="311">
        <f t="shared" si="14"/>
        <v>4.2508250824896891E-2</v>
      </c>
      <c r="G53" s="311">
        <f t="shared" si="14"/>
        <v>0.32549174917510298</v>
      </c>
      <c r="H53" s="311">
        <f t="shared" si="14"/>
        <v>0.36799999999999988</v>
      </c>
      <c r="I53" s="311"/>
      <c r="J53" s="311">
        <f t="shared" si="14"/>
        <v>3.2690594059347315E-2</v>
      </c>
      <c r="K53" s="311">
        <f t="shared" si="14"/>
        <v>0.24930940594065271</v>
      </c>
      <c r="L53" s="311">
        <f t="shared" si="14"/>
        <v>0.28200000000000003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0.12277549044873108</v>
      </c>
      <c r="C60" s="302">
        <v>0.1678210035242243</v>
      </c>
      <c r="D60" s="302">
        <f>SUM(B60:C60)</f>
        <v>0.29059649397295539</v>
      </c>
      <c r="E60" s="303"/>
      <c r="F60" s="302">
        <v>0.188086121519701</v>
      </c>
      <c r="G60" s="302">
        <v>0.28147672717847011</v>
      </c>
      <c r="H60" s="302">
        <f>SUM(F60:G60)</f>
        <v>0.46956284869817111</v>
      </c>
      <c r="I60" s="303"/>
      <c r="J60" s="302">
        <v>0.27650035060991729</v>
      </c>
      <c r="K60" s="302">
        <v>0.34039252646243368</v>
      </c>
      <c r="L60" s="302">
        <f>SUM(J60:K60)</f>
        <v>0.61689287707235096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0.10144004131861491</v>
      </c>
      <c r="C61" s="302">
        <v>0.12771583718324414</v>
      </c>
      <c r="D61" s="302">
        <f t="shared" ref="D61:D68" si="15">SUM(B61:C61)</f>
        <v>0.22915587850185903</v>
      </c>
      <c r="E61" s="303"/>
      <c r="F61" s="302">
        <v>0.17941905203649872</v>
      </c>
      <c r="G61" s="302">
        <v>0.24231954672436992</v>
      </c>
      <c r="H61" s="302">
        <f t="shared" ref="H61:H68" si="16">SUM(F61:G61)</f>
        <v>0.42173859876086861</v>
      </c>
      <c r="I61" s="303"/>
      <c r="J61" s="302">
        <v>0.27411039474825766</v>
      </c>
      <c r="K61" s="302">
        <v>0.36333283949140688</v>
      </c>
      <c r="L61" s="302">
        <f t="shared" ref="L61:L68" si="17">SUM(J61:K61)</f>
        <v>0.63744323423966454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0.1606999500834998</v>
      </c>
      <c r="C62" s="302">
        <v>0.14176351990334232</v>
      </c>
      <c r="D62" s="302">
        <f t="shared" si="15"/>
        <v>0.30246346998684215</v>
      </c>
      <c r="E62" s="303"/>
      <c r="F62" s="302">
        <v>0.25674089817063989</v>
      </c>
      <c r="G62" s="302">
        <v>0.24743174179759755</v>
      </c>
      <c r="H62" s="302">
        <f t="shared" si="16"/>
        <v>0.50417263996823747</v>
      </c>
      <c r="I62" s="303"/>
      <c r="J62" s="302">
        <v>0.35751523621721337</v>
      </c>
      <c r="K62" s="302">
        <v>0.28235975912189765</v>
      </c>
      <c r="L62" s="302">
        <f t="shared" si="17"/>
        <v>0.63987499533911096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0.16701914261633152</v>
      </c>
      <c r="C63" s="302">
        <v>8.5886974159037982E-2</v>
      </c>
      <c r="D63" s="302">
        <f t="shared" si="15"/>
        <v>0.2529061167753695</v>
      </c>
      <c r="E63" s="303"/>
      <c r="F63" s="302">
        <v>0.2366522933356244</v>
      </c>
      <c r="G63" s="302">
        <v>0.13871503454563616</v>
      </c>
      <c r="H63" s="302">
        <f t="shared" si="16"/>
        <v>0.37536732788126059</v>
      </c>
      <c r="I63" s="303"/>
      <c r="J63" s="302">
        <v>0.24419436126265426</v>
      </c>
      <c r="K63" s="302">
        <v>0.16024271257044873</v>
      </c>
      <c r="L63" s="302">
        <f t="shared" si="17"/>
        <v>0.40443707383310301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0.10581856705404891</v>
      </c>
      <c r="C64" s="302">
        <v>0.2348768048560271</v>
      </c>
      <c r="D64" s="302">
        <f t="shared" si="15"/>
        <v>0.34069537191007604</v>
      </c>
      <c r="E64" s="303"/>
      <c r="F64" s="302">
        <v>0.10513072384719138</v>
      </c>
      <c r="G64" s="302">
        <v>0.25518471381631858</v>
      </c>
      <c r="H64" s="302">
        <f t="shared" si="16"/>
        <v>0.36031543766350993</v>
      </c>
      <c r="I64" s="303"/>
      <c r="J64" s="302">
        <v>9.9070581726097479E-2</v>
      </c>
      <c r="K64" s="302">
        <v>0.28907857974660173</v>
      </c>
      <c r="L64" s="302">
        <f t="shared" si="17"/>
        <v>0.38814916147269918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1.9819443674931592E-2</v>
      </c>
      <c r="C65" s="302">
        <v>1.0972026630915201E-2</v>
      </c>
      <c r="D65" s="302">
        <f t="shared" si="15"/>
        <v>3.0791470305846794E-2</v>
      </c>
      <c r="E65" s="303"/>
      <c r="F65" s="302">
        <v>3.1949013081385265E-2</v>
      </c>
      <c r="G65" s="302">
        <v>1.8771532848544829E-2</v>
      </c>
      <c r="H65" s="302">
        <f t="shared" si="16"/>
        <v>5.0720545929930097E-2</v>
      </c>
      <c r="I65" s="303"/>
      <c r="J65" s="302">
        <v>4.0993816596932693E-2</v>
      </c>
      <c r="K65" s="302">
        <v>2.5983033199510987E-2</v>
      </c>
      <c r="L65" s="302">
        <f t="shared" si="17"/>
        <v>6.697684979644368E-2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6.9086836714513378E-2</v>
      </c>
      <c r="C66" s="302">
        <v>7.5699116085249651E-2</v>
      </c>
      <c r="D66" s="302">
        <f t="shared" si="15"/>
        <v>0.14478595279976303</v>
      </c>
      <c r="E66" s="303"/>
      <c r="F66" s="302">
        <v>0.1136824628055553</v>
      </c>
      <c r="G66" s="302">
        <v>0.11272609092122179</v>
      </c>
      <c r="H66" s="302">
        <f t="shared" si="16"/>
        <v>0.2264085537267771</v>
      </c>
      <c r="I66" s="303"/>
      <c r="J66" s="302">
        <v>0.14760580903505641</v>
      </c>
      <c r="K66" s="302">
        <v>0.1512127797137589</v>
      </c>
      <c r="L66" s="302">
        <f t="shared" si="17"/>
        <v>0.29881858874881528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5.9732684127156162E-2</v>
      </c>
      <c r="C67" s="302">
        <v>0.42602644063437412</v>
      </c>
      <c r="D67" s="302">
        <f t="shared" si="15"/>
        <v>0.48575912476153027</v>
      </c>
      <c r="E67" s="303"/>
      <c r="F67" s="302">
        <v>7.2991654342680803E-2</v>
      </c>
      <c r="G67" s="302">
        <v>0.49986943382151205</v>
      </c>
      <c r="H67" s="302">
        <f t="shared" si="16"/>
        <v>0.5728610881641929</v>
      </c>
      <c r="I67" s="303"/>
      <c r="J67" s="302">
        <v>0.1478557866843796</v>
      </c>
      <c r="K67" s="302">
        <v>0.61991117619704261</v>
      </c>
      <c r="L67" s="302">
        <f t="shared" si="17"/>
        <v>0.76776696288142221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0.15514544047634352</v>
      </c>
      <c r="C68" s="302">
        <v>0.19170068050941313</v>
      </c>
      <c r="D68" s="302">
        <f t="shared" si="15"/>
        <v>0.34684612098575662</v>
      </c>
      <c r="E68" s="303"/>
      <c r="F68" s="302">
        <v>0.19803584851138423</v>
      </c>
      <c r="G68" s="302">
        <v>0.22581711069567603</v>
      </c>
      <c r="H68" s="302">
        <f t="shared" si="16"/>
        <v>0.42385295920706023</v>
      </c>
      <c r="I68" s="303"/>
      <c r="J68" s="302">
        <v>0.23786794881975767</v>
      </c>
      <c r="K68" s="302">
        <v>0.20177230779663768</v>
      </c>
      <c r="L68" s="302">
        <f t="shared" si="17"/>
        <v>0.43964025661639539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0.96153759651417081</v>
      </c>
      <c r="C70" s="311">
        <f t="shared" ref="C70:L70" si="18">SUM(C60:C68)</f>
        <v>1.4624624034858282</v>
      </c>
      <c r="D70" s="311">
        <f t="shared" si="18"/>
        <v>2.4239999999999986</v>
      </c>
      <c r="E70" s="311"/>
      <c r="F70" s="311">
        <f t="shared" si="18"/>
        <v>1.382688067650661</v>
      </c>
      <c r="G70" s="311">
        <f t="shared" si="18"/>
        <v>2.0223119323493468</v>
      </c>
      <c r="H70" s="311">
        <f t="shared" si="18"/>
        <v>3.4050000000000078</v>
      </c>
      <c r="I70" s="311"/>
      <c r="J70" s="311">
        <f t="shared" si="18"/>
        <v>1.8257142857002668</v>
      </c>
      <c r="K70" s="311">
        <f t="shared" si="18"/>
        <v>2.4342857142997389</v>
      </c>
      <c r="L70" s="311">
        <f t="shared" si="18"/>
        <v>4.2600000000000051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0.14067274529271406</v>
      </c>
      <c r="C77" s="302">
        <v>0.70976196942306846</v>
      </c>
      <c r="D77" s="302">
        <f>SUM(B77:C77)</f>
        <v>0.85043471471578247</v>
      </c>
      <c r="E77" s="303"/>
      <c r="F77" s="302">
        <v>0.2093697359322719</v>
      </c>
      <c r="G77" s="302">
        <v>0.87461350183488296</v>
      </c>
      <c r="H77" s="302">
        <f>SUM(F77:G77)</f>
        <v>1.0839832377671548</v>
      </c>
      <c r="I77" s="303"/>
      <c r="J77" s="302">
        <v>0.16698930868420278</v>
      </c>
      <c r="K77" s="302">
        <v>0.69768940027105175</v>
      </c>
      <c r="L77" s="302">
        <f>SUM(J77:K77)</f>
        <v>0.86467870895525456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0.19276165025501904</v>
      </c>
      <c r="C78" s="302">
        <v>0.96159999124986717</v>
      </c>
      <c r="D78" s="302">
        <f t="shared" ref="D78:D85" si="19">SUM(B78:C78)</f>
        <v>1.1543616415048863</v>
      </c>
      <c r="E78" s="303"/>
      <c r="F78" s="302">
        <v>0.29962970394668514</v>
      </c>
      <c r="G78" s="302">
        <v>1.3638593821300429</v>
      </c>
      <c r="H78" s="302">
        <f t="shared" ref="H78:H85" si="20">SUM(F78:G78)</f>
        <v>1.663489086076728</v>
      </c>
      <c r="I78" s="303"/>
      <c r="J78" s="302">
        <v>0.22939029756284895</v>
      </c>
      <c r="K78" s="302">
        <v>1.1490776000421157</v>
      </c>
      <c r="L78" s="302">
        <f t="shared" ref="L78:L85" si="21">SUM(J78:K78)</f>
        <v>1.3784678976049647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0.19667215535764085</v>
      </c>
      <c r="C79" s="302">
        <v>0.54719214231307456</v>
      </c>
      <c r="D79" s="302">
        <f t="shared" si="19"/>
        <v>0.74386429767071538</v>
      </c>
      <c r="E79" s="303"/>
      <c r="F79" s="302">
        <v>0.26249273875919865</v>
      </c>
      <c r="G79" s="302">
        <v>0.71839373039946419</v>
      </c>
      <c r="H79" s="302">
        <f t="shared" si="20"/>
        <v>0.98088646915866284</v>
      </c>
      <c r="I79" s="303"/>
      <c r="J79" s="302">
        <v>0.19437742734466321</v>
      </c>
      <c r="K79" s="302">
        <v>0.50692856736630554</v>
      </c>
      <c r="L79" s="302">
        <f t="shared" si="21"/>
        <v>0.70130599471096877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0.28295032414687099</v>
      </c>
      <c r="C80" s="302">
        <v>0.1045811140088768</v>
      </c>
      <c r="D80" s="302">
        <f t="shared" si="19"/>
        <v>0.38753143815574781</v>
      </c>
      <c r="E80" s="303"/>
      <c r="F80" s="302">
        <v>0.32031395285951664</v>
      </c>
      <c r="G80" s="302">
        <v>0.1292861794831657</v>
      </c>
      <c r="H80" s="302">
        <f t="shared" si="20"/>
        <v>0.44960013234268237</v>
      </c>
      <c r="I80" s="303"/>
      <c r="J80" s="302">
        <v>0.17310666630762392</v>
      </c>
      <c r="K80" s="302">
        <v>0.11394907891046643</v>
      </c>
      <c r="L80" s="302">
        <f t="shared" si="21"/>
        <v>0.28705574521809035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4.0101175817727819E-2</v>
      </c>
      <c r="C81" s="302">
        <v>0.75335641695800259</v>
      </c>
      <c r="D81" s="302">
        <f t="shared" si="19"/>
        <v>0.79345759277573036</v>
      </c>
      <c r="E81" s="303"/>
      <c r="F81" s="302">
        <v>5.0680759031076078E-2</v>
      </c>
      <c r="G81" s="302">
        <v>0.64412746767388274</v>
      </c>
      <c r="H81" s="302">
        <f t="shared" si="20"/>
        <v>0.69480822670495879</v>
      </c>
      <c r="I81" s="303"/>
      <c r="J81" s="302">
        <v>5.9917222103662168E-2</v>
      </c>
      <c r="K81" s="302">
        <v>0.4294448776191726</v>
      </c>
      <c r="L81" s="302">
        <f t="shared" si="21"/>
        <v>0.48936209972283479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7.7619277836223854E-2</v>
      </c>
      <c r="C82" s="302">
        <v>1.5347028734257914E-2</v>
      </c>
      <c r="D82" s="302">
        <f t="shared" si="19"/>
        <v>9.2966306570481771E-2</v>
      </c>
      <c r="E82" s="303"/>
      <c r="F82" s="302">
        <v>7.7283445368001705E-2</v>
      </c>
      <c r="G82" s="302">
        <v>1.7980187908249567E-2</v>
      </c>
      <c r="H82" s="302">
        <f t="shared" si="20"/>
        <v>9.5263633276251272E-2</v>
      </c>
      <c r="I82" s="303"/>
      <c r="J82" s="302">
        <v>6.4291878336415392E-2</v>
      </c>
      <c r="K82" s="302">
        <v>1.7038659992108712E-2</v>
      </c>
      <c r="L82" s="302">
        <f t="shared" si="21"/>
        <v>8.1330538328524105E-2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6.4752625159733276E-2</v>
      </c>
      <c r="C83" s="302">
        <v>8.5416548024116926E-2</v>
      </c>
      <c r="D83" s="302">
        <f t="shared" si="19"/>
        <v>0.1501691731838502</v>
      </c>
      <c r="E83" s="303"/>
      <c r="F83" s="302">
        <v>7.4889480127828562E-2</v>
      </c>
      <c r="G83" s="302">
        <v>9.1285667555068076E-2</v>
      </c>
      <c r="H83" s="302">
        <f t="shared" si="20"/>
        <v>0.16617514768289665</v>
      </c>
      <c r="I83" s="303"/>
      <c r="J83" s="302">
        <v>5.5719979941997226E-2</v>
      </c>
      <c r="K83" s="302">
        <v>8.7563132612440864E-2</v>
      </c>
      <c r="L83" s="302">
        <f t="shared" si="21"/>
        <v>0.1432831125544381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8.2409095232566815E-2</v>
      </c>
      <c r="C84" s="302">
        <v>0.24353351632702397</v>
      </c>
      <c r="D84" s="302">
        <f t="shared" si="19"/>
        <v>0.32594261155959081</v>
      </c>
      <c r="E84" s="303"/>
      <c r="F84" s="302">
        <v>7.8764366131651803E-2</v>
      </c>
      <c r="G84" s="302">
        <v>0.20233896617521968</v>
      </c>
      <c r="H84" s="302">
        <f t="shared" si="20"/>
        <v>0.28110333230687146</v>
      </c>
      <c r="I84" s="303"/>
      <c r="J84" s="302">
        <v>5.1801215226743975E-2</v>
      </c>
      <c r="K84" s="302">
        <v>0.17147468027227206</v>
      </c>
      <c r="L84" s="302">
        <f t="shared" si="21"/>
        <v>0.22327589549901602</v>
      </c>
      <c r="M84" s="236"/>
      <c r="N84" s="236"/>
    </row>
    <row r="85" spans="1:14" x14ac:dyDescent="0.2">
      <c r="A85" s="237" t="str">
        <f>name!E$12</f>
        <v>Elementary occupations</v>
      </c>
      <c r="B85" s="302">
        <v>4.861362260509125E-2</v>
      </c>
      <c r="C85" s="302">
        <v>0.1216586012581229</v>
      </c>
      <c r="D85" s="302">
        <f t="shared" si="19"/>
        <v>0.17027222386321417</v>
      </c>
      <c r="E85" s="303"/>
      <c r="F85" s="302">
        <v>4.4449472173311293E-2</v>
      </c>
      <c r="G85" s="302">
        <v>9.9241262510484832E-2</v>
      </c>
      <c r="H85" s="302">
        <f t="shared" si="20"/>
        <v>0.14369073468379612</v>
      </c>
      <c r="I85" s="303"/>
      <c r="J85" s="302">
        <v>2.669171308258125E-2</v>
      </c>
      <c r="K85" s="302">
        <v>5.7548294323341881E-2</v>
      </c>
      <c r="L85" s="302">
        <f t="shared" si="21"/>
        <v>8.4240007405923134E-2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1.1265526717035881</v>
      </c>
      <c r="C87" s="311">
        <f t="shared" ref="C87:D87" si="22">SUM(C77:C85)</f>
        <v>3.5424473282964111</v>
      </c>
      <c r="D87" s="311">
        <f t="shared" si="22"/>
        <v>4.6689999999999996</v>
      </c>
      <c r="E87" s="311"/>
      <c r="F87" s="311">
        <f t="shared" ref="F87:H87" si="23">SUM(F77:F85)</f>
        <v>1.4178736543295418</v>
      </c>
      <c r="G87" s="311">
        <f t="shared" si="23"/>
        <v>4.141126345670461</v>
      </c>
      <c r="H87" s="311">
        <f t="shared" si="23"/>
        <v>5.5590000000000028</v>
      </c>
      <c r="I87" s="311"/>
      <c r="J87" s="311">
        <f t="shared" ref="J87:L87" si="24">SUM(J77:J85)</f>
        <v>1.0222857085907389</v>
      </c>
      <c r="K87" s="311">
        <f t="shared" si="24"/>
        <v>3.2307142914092761</v>
      </c>
      <c r="L87" s="311">
        <f t="shared" si="24"/>
        <v>4.2530000000000152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0.52699275599023221</v>
      </c>
      <c r="C94" s="302">
        <v>2.2524105624048172</v>
      </c>
      <c r="D94" s="302">
        <f>SUM(B94:C94)</f>
        <v>2.7794033183950493</v>
      </c>
      <c r="E94" s="303"/>
      <c r="F94" s="302">
        <v>0.68041588225801664</v>
      </c>
      <c r="G94" s="302">
        <v>2.5331616853160766</v>
      </c>
      <c r="H94" s="302">
        <f>SUM(F94:G94)</f>
        <v>3.2135775675740934</v>
      </c>
      <c r="I94" s="303"/>
      <c r="J94" s="302">
        <v>0.59574098763419792</v>
      </c>
      <c r="K94" s="302">
        <v>2.1047894855733271</v>
      </c>
      <c r="L94" s="302">
        <f>SUM(J94:K94)</f>
        <v>2.7005304732075253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0.63429014695060559</v>
      </c>
      <c r="C95" s="302">
        <v>2.5744899412437694</v>
      </c>
      <c r="D95" s="302">
        <f t="shared" ref="D95:D102" si="25">SUM(B95:C95)</f>
        <v>3.2087800881943749</v>
      </c>
      <c r="E95" s="303"/>
      <c r="F95" s="302">
        <v>0.83236591383339031</v>
      </c>
      <c r="G95" s="302">
        <v>3.2845285352243101</v>
      </c>
      <c r="H95" s="302">
        <f t="shared" ref="H95:H102" si="26">SUM(F95:G95)</f>
        <v>4.1168944490577006</v>
      </c>
      <c r="I95" s="303"/>
      <c r="J95" s="302">
        <v>0.76120377199257061</v>
      </c>
      <c r="K95" s="302">
        <v>2.9108183921308792</v>
      </c>
      <c r="L95" s="302">
        <f t="shared" ref="L95:L102" si="27">SUM(J95:K95)</f>
        <v>3.6720221641234501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0.76488654729012617</v>
      </c>
      <c r="C96" s="302">
        <v>1.8707246338599266</v>
      </c>
      <c r="D96" s="302">
        <f t="shared" si="25"/>
        <v>2.6356111811500527</v>
      </c>
      <c r="E96" s="303"/>
      <c r="F96" s="302">
        <v>0.81470431467852977</v>
      </c>
      <c r="G96" s="302">
        <v>2.1206225352945793</v>
      </c>
      <c r="H96" s="302">
        <f t="shared" si="26"/>
        <v>2.9353268499731091</v>
      </c>
      <c r="I96" s="303"/>
      <c r="J96" s="302">
        <v>0.66921901218565472</v>
      </c>
      <c r="K96" s="302">
        <v>1.6731287434786104</v>
      </c>
      <c r="L96" s="302">
        <f t="shared" si="27"/>
        <v>2.3423477556642651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1.0013627637530209</v>
      </c>
      <c r="C97" s="302">
        <v>0.46205514214821664</v>
      </c>
      <c r="D97" s="302">
        <f t="shared" si="25"/>
        <v>1.4634179059012375</v>
      </c>
      <c r="E97" s="303"/>
      <c r="F97" s="302">
        <v>1.0597102193100785</v>
      </c>
      <c r="G97" s="302">
        <v>0.55879527086399527</v>
      </c>
      <c r="H97" s="302">
        <f t="shared" si="26"/>
        <v>1.6185054901740736</v>
      </c>
      <c r="I97" s="303"/>
      <c r="J97" s="302">
        <v>0.64465578681937641</v>
      </c>
      <c r="K97" s="302">
        <v>0.4491826849175472</v>
      </c>
      <c r="L97" s="302">
        <f t="shared" si="27"/>
        <v>1.0938384717369236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0.32934357113233775</v>
      </c>
      <c r="C98" s="302">
        <v>3.5257491660302405</v>
      </c>
      <c r="D98" s="302">
        <f t="shared" si="25"/>
        <v>3.8550927371625781</v>
      </c>
      <c r="E98" s="303"/>
      <c r="F98" s="302">
        <v>0.30475695025507304</v>
      </c>
      <c r="G98" s="302">
        <v>2.9368587760623077</v>
      </c>
      <c r="H98" s="302">
        <f t="shared" si="26"/>
        <v>3.2416157263173808</v>
      </c>
      <c r="I98" s="303"/>
      <c r="J98" s="302">
        <v>0.37469244707129568</v>
      </c>
      <c r="K98" s="302">
        <v>2.0035804470354037</v>
      </c>
      <c r="L98" s="302">
        <f t="shared" si="27"/>
        <v>2.3782728941066993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0.12287097967556201</v>
      </c>
      <c r="C99" s="302">
        <v>0.12761928870934711</v>
      </c>
      <c r="D99" s="302">
        <f t="shared" si="25"/>
        <v>0.25049026838490912</v>
      </c>
      <c r="E99" s="303"/>
      <c r="F99" s="302">
        <v>0.14202309867039434</v>
      </c>
      <c r="G99" s="302">
        <v>0.14863759245368433</v>
      </c>
      <c r="H99" s="302">
        <f t="shared" si="26"/>
        <v>0.29066069112407866</v>
      </c>
      <c r="I99" s="303"/>
      <c r="J99" s="302">
        <v>0.11478973627579341</v>
      </c>
      <c r="K99" s="302">
        <v>0.18452171729452152</v>
      </c>
      <c r="L99" s="302">
        <f t="shared" si="27"/>
        <v>0.29931145357031491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0.26835494438318275</v>
      </c>
      <c r="C100" s="302">
        <v>0.30885054926396543</v>
      </c>
      <c r="D100" s="302">
        <f t="shared" si="25"/>
        <v>0.57720549364714824</v>
      </c>
      <c r="E100" s="303"/>
      <c r="F100" s="302">
        <v>0.26595053280844944</v>
      </c>
      <c r="G100" s="302">
        <v>0.31707518589937306</v>
      </c>
      <c r="H100" s="302">
        <f t="shared" si="26"/>
        <v>0.58302571870782249</v>
      </c>
      <c r="I100" s="303"/>
      <c r="J100" s="302">
        <v>0.22330116979653181</v>
      </c>
      <c r="K100" s="302">
        <v>0.28831479303270419</v>
      </c>
      <c r="L100" s="302">
        <f t="shared" si="27"/>
        <v>0.51161596282923605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0.32696645293463028</v>
      </c>
      <c r="C101" s="302">
        <v>1.7702718210555004</v>
      </c>
      <c r="D101" s="302">
        <f t="shared" si="25"/>
        <v>2.0972382739901305</v>
      </c>
      <c r="E101" s="303"/>
      <c r="F101" s="302">
        <v>0.28416149181058464</v>
      </c>
      <c r="G101" s="302">
        <v>1.6283440529102606</v>
      </c>
      <c r="H101" s="302">
        <f t="shared" si="26"/>
        <v>1.9125055447208452</v>
      </c>
      <c r="I101" s="303"/>
      <c r="J101" s="302">
        <v>0.2681063805373381</v>
      </c>
      <c r="K101" s="302">
        <v>1.3930452602704382</v>
      </c>
      <c r="L101" s="302">
        <f t="shared" si="27"/>
        <v>1.6611516408077762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0.3391989436337583</v>
      </c>
      <c r="C102" s="302">
        <v>0.70256178954076431</v>
      </c>
      <c r="D102" s="302">
        <f t="shared" si="25"/>
        <v>1.0417607331745227</v>
      </c>
      <c r="E102" s="303"/>
      <c r="F102" s="302">
        <v>0.24546875535626905</v>
      </c>
      <c r="G102" s="302">
        <v>0.62341920699464681</v>
      </c>
      <c r="H102" s="302">
        <f t="shared" si="26"/>
        <v>0.86888796235091581</v>
      </c>
      <c r="I102" s="303"/>
      <c r="J102" s="302">
        <v>0.18334047211234178</v>
      </c>
      <c r="K102" s="302">
        <v>0.35456871184150263</v>
      </c>
      <c r="L102" s="302">
        <f t="shared" si="27"/>
        <v>0.53790918395384435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4.314267105743455</v>
      </c>
      <c r="C104" s="311">
        <f t="shared" ref="C104:D104" si="28">SUM(C94:C102)</f>
        <v>13.594732894256548</v>
      </c>
      <c r="D104" s="311">
        <f t="shared" si="28"/>
        <v>17.909000000000002</v>
      </c>
      <c r="E104" s="311"/>
      <c r="F104" s="311">
        <f t="shared" ref="F104:H104" si="29">SUM(F94:F102)</f>
        <v>4.6295571589807851</v>
      </c>
      <c r="G104" s="311">
        <f t="shared" si="29"/>
        <v>14.151442841019236</v>
      </c>
      <c r="H104" s="311">
        <f t="shared" si="29"/>
        <v>18.781000000000017</v>
      </c>
      <c r="I104" s="311"/>
      <c r="J104" s="311">
        <f t="shared" ref="J104:L104" si="30">SUM(J94:J102)</f>
        <v>3.8350497644251003</v>
      </c>
      <c r="K104" s="311">
        <f t="shared" si="30"/>
        <v>11.361950235574934</v>
      </c>
      <c r="L104" s="311">
        <f t="shared" si="30"/>
        <v>15.197000000000035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1.8534606312883464E-2</v>
      </c>
      <c r="C111" s="302">
        <v>7.8801455496833345E-2</v>
      </c>
      <c r="D111" s="302">
        <f>SUM(B111:C111)</f>
        <v>9.7336061809716809E-2</v>
      </c>
      <c r="E111" s="303"/>
      <c r="F111" s="302">
        <v>5.2541052147532227E-2</v>
      </c>
      <c r="G111" s="302">
        <v>0.12333057147714951</v>
      </c>
      <c r="H111" s="302">
        <f>SUM(F111:G111)</f>
        <v>0.17587162362468173</v>
      </c>
      <c r="I111" s="303"/>
      <c r="J111" s="302">
        <v>4.8349222397712922E-2</v>
      </c>
      <c r="K111" s="302">
        <v>0.12745823374197024</v>
      </c>
      <c r="L111" s="302">
        <f>SUM(J111:K111)</f>
        <v>0.17580745613968315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2.639979143152062E-2</v>
      </c>
      <c r="C112" s="302">
        <v>0.14768177115405026</v>
      </c>
      <c r="D112" s="302">
        <f t="shared" ref="D112:D119" si="31">SUM(B112:C112)</f>
        <v>0.17408156258557089</v>
      </c>
      <c r="E112" s="303"/>
      <c r="F112" s="302">
        <v>7.430688763449135E-2</v>
      </c>
      <c r="G112" s="302">
        <v>0.27004468014628386</v>
      </c>
      <c r="H112" s="302">
        <f t="shared" ref="H112:H119" si="32">SUM(F112:G112)</f>
        <v>0.34435156778077519</v>
      </c>
      <c r="I112" s="303"/>
      <c r="J112" s="302">
        <v>7.6614800017830789E-2</v>
      </c>
      <c r="K112" s="302">
        <v>0.30182271042972925</v>
      </c>
      <c r="L112" s="302">
        <f t="shared" ref="L112:L119" si="33">SUM(J112:K112)</f>
        <v>0.37843751044756002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2.6204804669786478E-2</v>
      </c>
      <c r="C113" s="302">
        <v>8.3177200075548449E-2</v>
      </c>
      <c r="D113" s="302">
        <f t="shared" si="31"/>
        <v>0.10938200474533492</v>
      </c>
      <c r="E113" s="303"/>
      <c r="F113" s="302">
        <v>6.5165518142740408E-2</v>
      </c>
      <c r="G113" s="302">
        <v>0.15306894698675652</v>
      </c>
      <c r="H113" s="302">
        <f t="shared" si="32"/>
        <v>0.21823446512949693</v>
      </c>
      <c r="I113" s="303"/>
      <c r="J113" s="302">
        <v>5.370910931224776E-2</v>
      </c>
      <c r="K113" s="302">
        <v>0.13280540548998629</v>
      </c>
      <c r="L113" s="302">
        <f t="shared" si="33"/>
        <v>0.18651451480223405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4.5527655613388264E-2</v>
      </c>
      <c r="C114" s="302">
        <v>1.3192875170459693E-2</v>
      </c>
      <c r="D114" s="302">
        <f t="shared" si="31"/>
        <v>5.8720530783847959E-2</v>
      </c>
      <c r="E114" s="303"/>
      <c r="F114" s="302">
        <v>7.3747248089452558E-2</v>
      </c>
      <c r="G114" s="302">
        <v>1.9842052135658917E-2</v>
      </c>
      <c r="H114" s="302">
        <f t="shared" si="32"/>
        <v>9.3589300225111471E-2</v>
      </c>
      <c r="I114" s="303"/>
      <c r="J114" s="302">
        <v>6.8071363894442113E-2</v>
      </c>
      <c r="K114" s="302">
        <v>9.6821575585246782E-3</v>
      </c>
      <c r="L114" s="302">
        <f t="shared" si="33"/>
        <v>7.7753521452966795E-2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5.3696103687644612E-3</v>
      </c>
      <c r="C115" s="302">
        <v>0.16017279057138356</v>
      </c>
      <c r="D115" s="302">
        <f t="shared" si="31"/>
        <v>0.16554240094014802</v>
      </c>
      <c r="E115" s="303"/>
      <c r="F115" s="302">
        <v>3.0097939067785014E-2</v>
      </c>
      <c r="G115" s="302">
        <v>0.19023639115267771</v>
      </c>
      <c r="H115" s="302">
        <f t="shared" si="32"/>
        <v>0.22033433022046273</v>
      </c>
      <c r="I115" s="303"/>
      <c r="J115" s="302">
        <v>4.3342272485022988E-2</v>
      </c>
      <c r="K115" s="302">
        <v>0.151963088567525</v>
      </c>
      <c r="L115" s="302">
        <f t="shared" si="33"/>
        <v>0.19530536105254798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6.1013689262109615E-3</v>
      </c>
      <c r="C116" s="302">
        <v>6.2665494428962689E-3</v>
      </c>
      <c r="D116" s="302">
        <f t="shared" si="31"/>
        <v>1.2367918369107229E-2</v>
      </c>
      <c r="E116" s="303"/>
      <c r="F116" s="302">
        <v>2.5713566791274196E-2</v>
      </c>
      <c r="G116" s="302">
        <v>9.5109677973233987E-3</v>
      </c>
      <c r="H116" s="302">
        <f t="shared" si="32"/>
        <v>3.5224534588597596E-2</v>
      </c>
      <c r="I116" s="303"/>
      <c r="J116" s="302">
        <v>2.2424788416266266E-2</v>
      </c>
      <c r="K116" s="302">
        <v>1.066986299903256E-2</v>
      </c>
      <c r="L116" s="302">
        <f t="shared" si="33"/>
        <v>3.3094651415298826E-2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6.2388711137633321E-2</v>
      </c>
      <c r="C117" s="302">
        <v>3.4337482290351044E-2</v>
      </c>
      <c r="D117" s="302">
        <f t="shared" si="31"/>
        <v>9.6726193427984358E-2</v>
      </c>
      <c r="E117" s="303"/>
      <c r="F117" s="302">
        <v>0.10200105670326502</v>
      </c>
      <c r="G117" s="302">
        <v>4.5879304220461756E-2</v>
      </c>
      <c r="H117" s="302">
        <f t="shared" si="32"/>
        <v>0.14788036092372678</v>
      </c>
      <c r="I117" s="303"/>
      <c r="J117" s="302">
        <v>0.10397966654892485</v>
      </c>
      <c r="K117" s="302">
        <v>4.6770192598063649E-2</v>
      </c>
      <c r="L117" s="302">
        <f t="shared" si="33"/>
        <v>0.15074985914698849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9.8294120121398122E-4</v>
      </c>
      <c r="C118" s="302">
        <v>3.4138980683105412E-2</v>
      </c>
      <c r="D118" s="302">
        <f t="shared" si="31"/>
        <v>3.5121921884319396E-2</v>
      </c>
      <c r="E118" s="303"/>
      <c r="F118" s="302">
        <v>4.0355567721444248E-3</v>
      </c>
      <c r="G118" s="302">
        <v>3.8007716974187443E-2</v>
      </c>
      <c r="H118" s="302">
        <f t="shared" si="32"/>
        <v>4.204327374633187E-2</v>
      </c>
      <c r="I118" s="303"/>
      <c r="J118" s="302">
        <v>8.7510790958813794E-3</v>
      </c>
      <c r="K118" s="302">
        <v>4.3338799663033223E-2</v>
      </c>
      <c r="L118" s="302">
        <f t="shared" si="33"/>
        <v>5.2089878758914604E-2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2.5609609579205408E-3</v>
      </c>
      <c r="C119" s="302">
        <v>1.0160444496049187E-2</v>
      </c>
      <c r="D119" s="302">
        <f t="shared" si="31"/>
        <v>1.2721405453969728E-2</v>
      </c>
      <c r="E119" s="303"/>
      <c r="F119" s="302">
        <v>1.2557848298563552E-2</v>
      </c>
      <c r="G119" s="302">
        <v>1.0912695462254207E-2</v>
      </c>
      <c r="H119" s="302">
        <f t="shared" si="32"/>
        <v>2.3470543760817759E-2</v>
      </c>
      <c r="I119" s="303"/>
      <c r="J119" s="302">
        <v>1.1368562014466992E-2</v>
      </c>
      <c r="K119" s="302">
        <v>5.8786847693399636E-3</v>
      </c>
      <c r="L119" s="302">
        <f t="shared" si="33"/>
        <v>1.7247246783806958E-2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0.1940704506193221</v>
      </c>
      <c r="C121" s="311">
        <f t="shared" ref="C121:D121" si="34">SUM(C111:C119)</f>
        <v>0.56792954938067719</v>
      </c>
      <c r="D121" s="311">
        <f t="shared" si="34"/>
        <v>0.76199999999999934</v>
      </c>
      <c r="E121" s="311"/>
      <c r="F121" s="311">
        <f t="shared" ref="F121:H121" si="35">SUM(F111:F119)</f>
        <v>0.44016667364724871</v>
      </c>
      <c r="G121" s="311">
        <f t="shared" si="35"/>
        <v>0.86083332635275323</v>
      </c>
      <c r="H121" s="311">
        <f t="shared" si="35"/>
        <v>1.3010000000000019</v>
      </c>
      <c r="I121" s="311"/>
      <c r="J121" s="311">
        <f t="shared" ref="J121:L121" si="36">SUM(J111:J119)</f>
        <v>0.43661086418279604</v>
      </c>
      <c r="K121" s="311">
        <f t="shared" si="36"/>
        <v>0.83038913581720497</v>
      </c>
      <c r="L121" s="311">
        <f t="shared" si="36"/>
        <v>1.2670000000000008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5.0576308094684747E-2</v>
      </c>
      <c r="C128" s="302">
        <v>0.22920315520844248</v>
      </c>
      <c r="D128" s="302">
        <f>SUM(B128:C128)</f>
        <v>0.2797794633031272</v>
      </c>
      <c r="E128" s="303"/>
      <c r="F128" s="302">
        <v>4.7713469604790018E-2</v>
      </c>
      <c r="G128" s="302">
        <v>0.33226162767955486</v>
      </c>
      <c r="H128" s="302">
        <f>SUM(F128:G128)</f>
        <v>0.37997509728434486</v>
      </c>
      <c r="I128" s="303"/>
      <c r="J128" s="302">
        <v>6.6476454067584081E-2</v>
      </c>
      <c r="K128" s="302">
        <v>0.42923825452413028</v>
      </c>
      <c r="L128" s="302">
        <f>SUM(J128:K128)</f>
        <v>0.49571470859171435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8.9674642402397087E-2</v>
      </c>
      <c r="C129" s="302">
        <v>0.18825761445490719</v>
      </c>
      <c r="D129" s="302">
        <f t="shared" ref="D129:D136" si="37">SUM(B129:C129)</f>
        <v>0.27793225685730427</v>
      </c>
      <c r="E129" s="303"/>
      <c r="F129" s="302">
        <v>0.1021558796079529</v>
      </c>
      <c r="G129" s="302">
        <v>0.28052849086285198</v>
      </c>
      <c r="H129" s="302">
        <f t="shared" ref="H129:H136" si="38">SUM(F129:G129)</f>
        <v>0.38268437047080489</v>
      </c>
      <c r="I129" s="303"/>
      <c r="J129" s="302">
        <v>0.16659027030798268</v>
      </c>
      <c r="K129" s="302">
        <v>0.36578095357815132</v>
      </c>
      <c r="L129" s="302">
        <f t="shared" ref="L129:L136" si="39">SUM(J129:K129)</f>
        <v>0.532371223886134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0.12894268517866672</v>
      </c>
      <c r="C130" s="302">
        <v>0.163460366868072</v>
      </c>
      <c r="D130" s="302">
        <f t="shared" si="37"/>
        <v>0.29240305204673872</v>
      </c>
      <c r="E130" s="303"/>
      <c r="F130" s="302">
        <v>0.12167782048475201</v>
      </c>
      <c r="G130" s="302">
        <v>0.22000079836832651</v>
      </c>
      <c r="H130" s="302">
        <f t="shared" si="38"/>
        <v>0.34167861885307849</v>
      </c>
      <c r="I130" s="303"/>
      <c r="J130" s="302">
        <v>0.18769176982926233</v>
      </c>
      <c r="K130" s="302">
        <v>0.25806099339559263</v>
      </c>
      <c r="L130" s="302">
        <f t="shared" si="39"/>
        <v>0.44575276322485496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0.10870139972612873</v>
      </c>
      <c r="C131" s="302">
        <v>2.9859170782048253E-2</v>
      </c>
      <c r="D131" s="302">
        <f t="shared" si="37"/>
        <v>0.13856057050817699</v>
      </c>
      <c r="E131" s="303"/>
      <c r="F131" s="302">
        <v>7.7907520310290995E-2</v>
      </c>
      <c r="G131" s="302">
        <v>5.9611652729441557E-2</v>
      </c>
      <c r="H131" s="302">
        <f t="shared" si="38"/>
        <v>0.13751917303973255</v>
      </c>
      <c r="I131" s="303"/>
      <c r="J131" s="302">
        <v>5.2761731937467159E-2</v>
      </c>
      <c r="K131" s="302">
        <v>7.2195969645138511E-2</v>
      </c>
      <c r="L131" s="302">
        <f t="shared" si="39"/>
        <v>0.12495770158260566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3.1863203446871664E-2</v>
      </c>
      <c r="C132" s="302">
        <v>0.14567386763174187</v>
      </c>
      <c r="D132" s="302">
        <f t="shared" si="37"/>
        <v>0.17753707107861352</v>
      </c>
      <c r="E132" s="303"/>
      <c r="F132" s="302">
        <v>1.9871283819776767E-2</v>
      </c>
      <c r="G132" s="302">
        <v>0.20373774529760413</v>
      </c>
      <c r="H132" s="302">
        <f t="shared" si="38"/>
        <v>0.2236090291173809</v>
      </c>
      <c r="I132" s="303"/>
      <c r="J132" s="302">
        <v>5.3840326243465415E-2</v>
      </c>
      <c r="K132" s="302">
        <v>0.24693199279551903</v>
      </c>
      <c r="L132" s="302">
        <f t="shared" si="39"/>
        <v>0.30077231903898444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2.9669663983406543E-2</v>
      </c>
      <c r="C133" s="302">
        <v>2.4273826382322439E-2</v>
      </c>
      <c r="D133" s="302">
        <f t="shared" si="37"/>
        <v>5.3943490365728985E-2</v>
      </c>
      <c r="E133" s="303"/>
      <c r="F133" s="302">
        <v>1.8879367028928482E-2</v>
      </c>
      <c r="G133" s="302">
        <v>3.4897073609235517E-2</v>
      </c>
      <c r="H133" s="302">
        <f t="shared" si="38"/>
        <v>5.3776440638164003E-2</v>
      </c>
      <c r="I133" s="303"/>
      <c r="J133" s="302">
        <v>2.6147575630131179E-2</v>
      </c>
      <c r="K133" s="302">
        <v>5.0010085844477768E-2</v>
      </c>
      <c r="L133" s="302">
        <f t="shared" si="39"/>
        <v>7.6157661474608951E-2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4.1958957945215002E-2</v>
      </c>
      <c r="C134" s="302">
        <v>2.5969581306045271E-2</v>
      </c>
      <c r="D134" s="302">
        <f>SUM(B134:C134)</f>
        <v>6.7928539251260273E-2</v>
      </c>
      <c r="E134" s="303"/>
      <c r="F134" s="302">
        <v>2.5504959798461846E-2</v>
      </c>
      <c r="G134" s="302">
        <v>5.3931663461141297E-2</v>
      </c>
      <c r="H134" s="302">
        <f t="shared" si="38"/>
        <v>7.9436623259603142E-2</v>
      </c>
      <c r="I134" s="303"/>
      <c r="J134" s="302">
        <v>3.2774339329733143E-2</v>
      </c>
      <c r="K134" s="302">
        <v>7.3271280664878716E-2</v>
      </c>
      <c r="L134" s="302">
        <f t="shared" si="39"/>
        <v>0.10604561999461186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2.7120407338917234E-2</v>
      </c>
      <c r="C135" s="302">
        <v>0.36534738233927572</v>
      </c>
      <c r="D135" s="302">
        <f t="shared" si="37"/>
        <v>0.39246778967819296</v>
      </c>
      <c r="E135" s="303"/>
      <c r="F135" s="302">
        <v>1.8229646239937225E-2</v>
      </c>
      <c r="G135" s="302">
        <v>0.39440574505604459</v>
      </c>
      <c r="H135" s="302">
        <f t="shared" si="38"/>
        <v>0.41263539129598181</v>
      </c>
      <c r="I135" s="303"/>
      <c r="J135" s="302">
        <v>2.5044916351963289E-2</v>
      </c>
      <c r="K135" s="302">
        <v>0.55565374915001631</v>
      </c>
      <c r="L135" s="302">
        <f t="shared" si="39"/>
        <v>0.58069866550197957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4.1085050374463201E-2</v>
      </c>
      <c r="C136" s="302">
        <v>0.35036271653639584</v>
      </c>
      <c r="D136" s="302">
        <f t="shared" si="37"/>
        <v>0.39144776691085903</v>
      </c>
      <c r="E136" s="303"/>
      <c r="F136" s="302">
        <v>1.8554024150444763E-2</v>
      </c>
      <c r="G136" s="302">
        <v>0.33213123189046245</v>
      </c>
      <c r="H136" s="302">
        <f t="shared" si="38"/>
        <v>0.35068525604090722</v>
      </c>
      <c r="I136" s="303"/>
      <c r="J136" s="302">
        <v>1.6769950012475429E-2</v>
      </c>
      <c r="K136" s="302">
        <v>0.31575938669202858</v>
      </c>
      <c r="L136" s="302">
        <f t="shared" si="39"/>
        <v>0.33252933670450402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0.54959231849075085</v>
      </c>
      <c r="C138" s="311">
        <f t="shared" ref="C138" si="40">SUM(C128:C136)</f>
        <v>1.5224076815092511</v>
      </c>
      <c r="D138" s="311">
        <f>SUM(D128:D136)</f>
        <v>2.0720000000000018</v>
      </c>
      <c r="E138" s="311"/>
      <c r="F138" s="311">
        <f t="shared" ref="F138:H138" si="41">SUM(F128:F136)</f>
        <v>0.45049397104533506</v>
      </c>
      <c r="G138" s="311">
        <f t="shared" si="41"/>
        <v>1.9115060289546628</v>
      </c>
      <c r="H138" s="311">
        <f t="shared" si="41"/>
        <v>2.3619999999999974</v>
      </c>
      <c r="I138" s="311"/>
      <c r="J138" s="311">
        <f t="shared" ref="J138:L138" si="42">SUM(J128:J136)</f>
        <v>0.6280973337100646</v>
      </c>
      <c r="K138" s="311">
        <f t="shared" si="42"/>
        <v>2.3669026662899331</v>
      </c>
      <c r="L138" s="311">
        <f t="shared" si="42"/>
        <v>2.9949999999999979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0.48713669252785419</v>
      </c>
      <c r="C145" s="302">
        <v>2.47756031998063</v>
      </c>
      <c r="D145" s="302">
        <f>SUM(B145:C145)</f>
        <v>2.9646970125084842</v>
      </c>
      <c r="E145" s="303"/>
      <c r="F145" s="302">
        <v>0.82838803276385053</v>
      </c>
      <c r="G145" s="302">
        <v>3.7822458951714721</v>
      </c>
      <c r="H145" s="302">
        <f>SUM(F145:G145)</f>
        <v>4.6106339279353223</v>
      </c>
      <c r="I145" s="303"/>
      <c r="J145" s="302">
        <v>1.0819570022152079</v>
      </c>
      <c r="K145" s="302">
        <v>4.3308193719127814</v>
      </c>
      <c r="L145" s="302">
        <f>SUM(J145:K145)</f>
        <v>5.4127763741279891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0.40631530885899542</v>
      </c>
      <c r="C146" s="302">
        <v>2.2892573919232553</v>
      </c>
      <c r="D146" s="302">
        <f t="shared" ref="D146:D153" si="43">SUM(B146:C146)</f>
        <v>2.6955727007822508</v>
      </c>
      <c r="E146" s="303"/>
      <c r="F146" s="302">
        <v>0.71163667263422681</v>
      </c>
      <c r="G146" s="302">
        <v>3.5842144131547102</v>
      </c>
      <c r="H146" s="302">
        <f t="shared" ref="H146:H153" si="44">SUM(F146:G146)</f>
        <v>4.2958510857889367</v>
      </c>
      <c r="I146" s="303"/>
      <c r="J146" s="302">
        <v>1.018817298891364</v>
      </c>
      <c r="K146" s="302">
        <v>4.724857578970739</v>
      </c>
      <c r="L146" s="302">
        <f t="shared" ref="L146:L153" si="45">SUM(J146:K146)</f>
        <v>5.7436748778621034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0.38557012625147308</v>
      </c>
      <c r="C147" s="302">
        <v>1.188971603785651</v>
      </c>
      <c r="D147" s="302">
        <f t="shared" si="43"/>
        <v>1.5745417300371241</v>
      </c>
      <c r="E147" s="303"/>
      <c r="F147" s="302">
        <v>0.59524315518492399</v>
      </c>
      <c r="G147" s="302">
        <v>1.7770888452143254</v>
      </c>
      <c r="H147" s="302">
        <f t="shared" si="44"/>
        <v>2.3723320003992496</v>
      </c>
      <c r="I147" s="303"/>
      <c r="J147" s="302">
        <v>0.75293065270180504</v>
      </c>
      <c r="K147" s="302">
        <v>1.9163434315279693</v>
      </c>
      <c r="L147" s="302">
        <f t="shared" si="45"/>
        <v>2.6692740842297744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1.8700352644085518</v>
      </c>
      <c r="C148" s="302">
        <v>0.2338837793696264</v>
      </c>
      <c r="D148" s="302">
        <f t="shared" si="43"/>
        <v>2.1039190437781783</v>
      </c>
      <c r="E148" s="303"/>
      <c r="F148" s="302">
        <v>2.3992823310965212</v>
      </c>
      <c r="G148" s="302">
        <v>0.33253574750207915</v>
      </c>
      <c r="H148" s="302">
        <f t="shared" si="44"/>
        <v>2.7318180785986002</v>
      </c>
      <c r="I148" s="303"/>
      <c r="J148" s="302">
        <v>2.2782061310260149</v>
      </c>
      <c r="K148" s="302">
        <v>0.37454896950574035</v>
      </c>
      <c r="L148" s="302">
        <f t="shared" si="45"/>
        <v>2.6527551005317553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0.18226428601634248</v>
      </c>
      <c r="C149" s="302">
        <v>11.199033790940524</v>
      </c>
      <c r="D149" s="302">
        <f t="shared" si="43"/>
        <v>11.381298076956867</v>
      </c>
      <c r="E149" s="303"/>
      <c r="F149" s="302">
        <v>0.24340602892531973</v>
      </c>
      <c r="G149" s="302">
        <v>11.543671340263591</v>
      </c>
      <c r="H149" s="302">
        <f t="shared" si="44"/>
        <v>11.787077369188911</v>
      </c>
      <c r="I149" s="303"/>
      <c r="J149" s="302">
        <v>0.5217589458854629</v>
      </c>
      <c r="K149" s="302">
        <v>12.258772573911831</v>
      </c>
      <c r="L149" s="302">
        <f t="shared" si="45"/>
        <v>12.780531519797293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2.1100684216360858E-2</v>
      </c>
      <c r="C150" s="302">
        <v>5.8533808638757338E-2</v>
      </c>
      <c r="D150" s="302">
        <f t="shared" si="43"/>
        <v>7.96344928551182E-2</v>
      </c>
      <c r="E150" s="303"/>
      <c r="F150" s="302">
        <v>2.6788138821641529E-2</v>
      </c>
      <c r="G150" s="302">
        <v>8.7709861910741621E-2</v>
      </c>
      <c r="H150" s="302">
        <f t="shared" si="44"/>
        <v>0.11449800073238314</v>
      </c>
      <c r="I150" s="303"/>
      <c r="J150" s="302">
        <v>3.3675429608170916E-2</v>
      </c>
      <c r="K150" s="302">
        <v>0.10096940735181868</v>
      </c>
      <c r="L150" s="302">
        <f t="shared" si="45"/>
        <v>0.13464483695998961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0.2003369099230215</v>
      </c>
      <c r="C151" s="302">
        <v>0.17583405475969185</v>
      </c>
      <c r="D151" s="302">
        <f t="shared" si="43"/>
        <v>0.37617096468271338</v>
      </c>
      <c r="E151" s="303"/>
      <c r="F151" s="302">
        <v>0.27595370597671104</v>
      </c>
      <c r="G151" s="302">
        <v>0.23799176301850949</v>
      </c>
      <c r="H151" s="302">
        <f t="shared" si="44"/>
        <v>0.51394546899522053</v>
      </c>
      <c r="I151" s="303"/>
      <c r="J151" s="302">
        <v>0.34751746592282035</v>
      </c>
      <c r="K151" s="302">
        <v>0.30287296145292869</v>
      </c>
      <c r="L151" s="302">
        <f t="shared" si="45"/>
        <v>0.65039042737574904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2.9527348262850743E-2</v>
      </c>
      <c r="C152" s="302">
        <v>2.0088287227047612</v>
      </c>
      <c r="D152" s="302">
        <f t="shared" si="43"/>
        <v>2.0383560709676121</v>
      </c>
      <c r="E152" s="303"/>
      <c r="F152" s="302">
        <v>3.2918148545605465E-2</v>
      </c>
      <c r="G152" s="302">
        <v>2.259217443765583</v>
      </c>
      <c r="H152" s="302">
        <f t="shared" si="44"/>
        <v>2.2921355923111886</v>
      </c>
      <c r="I152" s="303"/>
      <c r="J152" s="302">
        <v>4.9326849227658773E-2</v>
      </c>
      <c r="K152" s="302">
        <v>2.9485262114006536</v>
      </c>
      <c r="L152" s="302">
        <f t="shared" si="45"/>
        <v>2.9978530606283122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0.12317710222002645</v>
      </c>
      <c r="C153" s="302">
        <v>1.3436328052116797</v>
      </c>
      <c r="D153" s="302">
        <f t="shared" si="43"/>
        <v>1.4668099074317063</v>
      </c>
      <c r="E153" s="303"/>
      <c r="F153" s="302">
        <v>0.12253422363074339</v>
      </c>
      <c r="G153" s="302">
        <v>1.5021742524193928</v>
      </c>
      <c r="H153" s="302">
        <f t="shared" si="44"/>
        <v>1.6247084760501362</v>
      </c>
      <c r="I153" s="303"/>
      <c r="J153" s="302">
        <v>0.10558686427807923</v>
      </c>
      <c r="K153" s="302">
        <v>1.6535128542089441</v>
      </c>
      <c r="L153" s="302">
        <f t="shared" si="45"/>
        <v>1.7590997184870234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3.7054637226854767</v>
      </c>
      <c r="C155" s="311">
        <f t="shared" ref="C155:D155" si="46">SUM(C145:C153)</f>
        <v>20.975536277314571</v>
      </c>
      <c r="D155" s="311">
        <f t="shared" si="46"/>
        <v>24.681000000000054</v>
      </c>
      <c r="E155" s="311"/>
      <c r="F155" s="311">
        <f t="shared" ref="F155:H155" si="47">SUM(F145:F153)</f>
        <v>5.2361504375795436</v>
      </c>
      <c r="G155" s="311">
        <f t="shared" si="47"/>
        <v>25.106849562420408</v>
      </c>
      <c r="H155" s="311">
        <f t="shared" si="47"/>
        <v>30.342999999999947</v>
      </c>
      <c r="I155" s="311"/>
      <c r="J155" s="311">
        <f t="shared" ref="J155:L155" si="48">SUM(J145:J153)</f>
        <v>6.1897766397565839</v>
      </c>
      <c r="K155" s="311">
        <f t="shared" si="48"/>
        <v>28.611223360243407</v>
      </c>
      <c r="L155" s="311">
        <f t="shared" si="48"/>
        <v>34.800999999999988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3.0370152949526275</v>
      </c>
      <c r="C162" s="302">
        <v>4.6980362080778137</v>
      </c>
      <c r="D162" s="302">
        <f>SUM(B162:C162)</f>
        <v>7.7350515030304408</v>
      </c>
      <c r="E162" s="303"/>
      <c r="F162" s="302">
        <v>4.0811774831430494</v>
      </c>
      <c r="G162" s="302">
        <v>5.6365962701457972</v>
      </c>
      <c r="H162" s="302">
        <f>SUM(F162:G162)</f>
        <v>9.7177737532888457</v>
      </c>
      <c r="I162" s="303"/>
      <c r="J162" s="302">
        <v>5.3064229668642389</v>
      </c>
      <c r="K162" s="302">
        <v>6.2067546675796148</v>
      </c>
      <c r="L162" s="302">
        <f>SUM(J162:K162)</f>
        <v>11.513177634443853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2.2638049370679454</v>
      </c>
      <c r="C163" s="302">
        <v>2.268976030377996</v>
      </c>
      <c r="D163" s="302">
        <f t="shared" ref="D163:D170" si="49">SUM(B163:C163)</f>
        <v>4.5327809674459409</v>
      </c>
      <c r="E163" s="303"/>
      <c r="F163" s="302">
        <v>3.3680944083792399</v>
      </c>
      <c r="G163" s="302">
        <v>3.1062387882905798</v>
      </c>
      <c r="H163" s="302">
        <f t="shared" ref="H163:H170" si="50">SUM(F163:G163)</f>
        <v>6.4743331966698197</v>
      </c>
      <c r="I163" s="303"/>
      <c r="J163" s="302">
        <v>4.315720921766748</v>
      </c>
      <c r="K163" s="302">
        <v>3.835729662618379</v>
      </c>
      <c r="L163" s="302">
        <f t="shared" ref="L163:L170" si="51">SUM(J163:K163)</f>
        <v>8.1514505843851275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2.5347977123531047</v>
      </c>
      <c r="C164" s="302">
        <v>2.4468247849400853</v>
      </c>
      <c r="D164" s="302">
        <f t="shared" si="49"/>
        <v>4.9816224972931895</v>
      </c>
      <c r="E164" s="303"/>
      <c r="F164" s="302">
        <v>3.2847308581026309</v>
      </c>
      <c r="G164" s="302">
        <v>3.0273777249593059</v>
      </c>
      <c r="H164" s="302">
        <f t="shared" si="50"/>
        <v>6.3121085830619368</v>
      </c>
      <c r="I164" s="303"/>
      <c r="J164" s="302">
        <v>3.7187693169485549</v>
      </c>
      <c r="K164" s="302">
        <v>3.040668952001564</v>
      </c>
      <c r="L164" s="302">
        <f t="shared" si="51"/>
        <v>6.7594382689501185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4.0052735818970193</v>
      </c>
      <c r="C165" s="302">
        <v>1.4907497338833045</v>
      </c>
      <c r="D165" s="302">
        <f t="shared" si="49"/>
        <v>5.4960233157803238</v>
      </c>
      <c r="E165" s="303"/>
      <c r="F165" s="302">
        <v>4.3332821555364252</v>
      </c>
      <c r="G165" s="302">
        <v>1.8733105042814928</v>
      </c>
      <c r="H165" s="302">
        <f t="shared" si="50"/>
        <v>6.2065926598179182</v>
      </c>
      <c r="I165" s="303"/>
      <c r="J165" s="302">
        <v>3.5926369705835857</v>
      </c>
      <c r="K165" s="302">
        <v>2.1330592351806259</v>
      </c>
      <c r="L165" s="302">
        <f t="shared" si="51"/>
        <v>5.725696205764212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0.70921638175994428</v>
      </c>
      <c r="C166" s="302">
        <v>3.7919335038093953</v>
      </c>
      <c r="D166" s="302">
        <f t="shared" si="49"/>
        <v>4.5011498855693395</v>
      </c>
      <c r="E166" s="303"/>
      <c r="F166" s="302">
        <v>0.69910858534809317</v>
      </c>
      <c r="G166" s="302">
        <v>3.5617831372904134</v>
      </c>
      <c r="H166" s="302">
        <f t="shared" si="50"/>
        <v>4.2608917226385064</v>
      </c>
      <c r="I166" s="303"/>
      <c r="J166" s="302">
        <v>0.78914969891548947</v>
      </c>
      <c r="K166" s="302">
        <v>3.4650006987935393</v>
      </c>
      <c r="L166" s="302">
        <f t="shared" si="51"/>
        <v>4.2541503977090285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0.50194387702063648</v>
      </c>
      <c r="C167" s="302">
        <v>0.10534737247136218</v>
      </c>
      <c r="D167" s="302">
        <f t="shared" si="49"/>
        <v>0.60729124949199864</v>
      </c>
      <c r="E167" s="303"/>
      <c r="F167" s="302">
        <v>0.55498687594271268</v>
      </c>
      <c r="G167" s="302">
        <v>0.12678401330181771</v>
      </c>
      <c r="H167" s="302">
        <f t="shared" si="50"/>
        <v>0.68177088924453044</v>
      </c>
      <c r="I167" s="303"/>
      <c r="J167" s="302">
        <v>0.71550579705357997</v>
      </c>
      <c r="K167" s="302">
        <v>0.15582842286600251</v>
      </c>
      <c r="L167" s="302">
        <f t="shared" si="51"/>
        <v>0.87133421991958249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10.111740202994076</v>
      </c>
      <c r="C168" s="302">
        <v>7.1469505348336977</v>
      </c>
      <c r="D168" s="302">
        <f t="shared" si="49"/>
        <v>17.258690737827774</v>
      </c>
      <c r="E168" s="303"/>
      <c r="F168" s="302">
        <v>10.492162947579267</v>
      </c>
      <c r="G168" s="302">
        <v>7.943713228601899</v>
      </c>
      <c r="H168" s="302">
        <f t="shared" si="50"/>
        <v>18.435876176181168</v>
      </c>
      <c r="I168" s="303"/>
      <c r="J168" s="302">
        <v>8.8592260782036814</v>
      </c>
      <c r="K168" s="302">
        <v>7.7476283264803651</v>
      </c>
      <c r="L168" s="302">
        <f t="shared" si="51"/>
        <v>16.606854404684047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0.38497658690323827</v>
      </c>
      <c r="C169" s="302">
        <v>2.8325714322667452</v>
      </c>
      <c r="D169" s="302">
        <f t="shared" si="49"/>
        <v>3.2175480191699837</v>
      </c>
      <c r="E169" s="303"/>
      <c r="F169" s="302">
        <v>0.34615936659296298</v>
      </c>
      <c r="G169" s="302">
        <v>2.6184990157298094</v>
      </c>
      <c r="H169" s="302">
        <f t="shared" si="50"/>
        <v>2.9646583823227726</v>
      </c>
      <c r="I169" s="303"/>
      <c r="J169" s="302">
        <v>0.47767650258600297</v>
      </c>
      <c r="K169" s="302">
        <v>2.8377464978062399</v>
      </c>
      <c r="L169" s="302">
        <f t="shared" si="51"/>
        <v>3.3154230003922427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2.8410674232463595</v>
      </c>
      <c r="C170" s="302">
        <v>3.1707744011445911</v>
      </c>
      <c r="D170" s="302">
        <f t="shared" si="49"/>
        <v>6.0118418243909506</v>
      </c>
      <c r="E170" s="303"/>
      <c r="F170" s="302">
        <v>2.5960477727999898</v>
      </c>
      <c r="G170" s="302">
        <v>2.8219468639744894</v>
      </c>
      <c r="H170" s="302">
        <f t="shared" si="50"/>
        <v>5.4179946367744787</v>
      </c>
      <c r="I170" s="303"/>
      <c r="J170" s="302">
        <v>2.2348906951292458</v>
      </c>
      <c r="K170" s="302">
        <v>2.2365845886225078</v>
      </c>
      <c r="L170" s="302">
        <f t="shared" si="51"/>
        <v>4.4714752837517535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26.389835998194954</v>
      </c>
      <c r="C172" s="311">
        <f t="shared" ref="C172:D172" si="52">SUM(C162:C170)</f>
        <v>27.952164001804995</v>
      </c>
      <c r="D172" s="311">
        <f t="shared" si="52"/>
        <v>54.341999999999935</v>
      </c>
      <c r="E172" s="311"/>
      <c r="F172" s="311">
        <f t="shared" ref="F172:H172" si="53">SUM(F162:F170)</f>
        <v>29.755750453424369</v>
      </c>
      <c r="G172" s="311">
        <f t="shared" si="53"/>
        <v>30.716249546575604</v>
      </c>
      <c r="H172" s="311">
        <f t="shared" si="53"/>
        <v>60.47199999999998</v>
      </c>
      <c r="I172" s="311"/>
      <c r="J172" s="311">
        <f t="shared" ref="J172:L172" si="54">SUM(J162:J170)</f>
        <v>30.00999894805113</v>
      </c>
      <c r="K172" s="311">
        <f t="shared" si="54"/>
        <v>31.659001051948842</v>
      </c>
      <c r="L172" s="311">
        <f t="shared" si="54"/>
        <v>61.668999999999961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0.22226926624479507</v>
      </c>
      <c r="C179" s="302">
        <v>1.0209039608901025</v>
      </c>
      <c r="D179" s="302">
        <f>SUM(B179:C179)</f>
        <v>1.2431732271348976</v>
      </c>
      <c r="E179" s="303"/>
      <c r="F179" s="302">
        <v>0.30831918744948156</v>
      </c>
      <c r="G179" s="302">
        <v>1.0986519809313997</v>
      </c>
      <c r="H179" s="302">
        <f>SUM(F179:G179)</f>
        <v>1.4069711683808812</v>
      </c>
      <c r="I179" s="303"/>
      <c r="J179" s="302">
        <v>0.40060554973739887</v>
      </c>
      <c r="K179" s="302">
        <v>1.0861806719418716</v>
      </c>
      <c r="L179" s="302">
        <f>SUM(J179:K179)</f>
        <v>1.4867862216792704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0.18910162506351719</v>
      </c>
      <c r="C180" s="302">
        <v>0.72419408344930436</v>
      </c>
      <c r="D180" s="302">
        <f t="shared" ref="D180:D187" si="55">SUM(B180:C180)</f>
        <v>0.91329570851282149</v>
      </c>
      <c r="E180" s="303"/>
      <c r="F180" s="302">
        <v>0.31867658468139271</v>
      </c>
      <c r="G180" s="302">
        <v>1.0172509068083939</v>
      </c>
      <c r="H180" s="302">
        <f t="shared" ref="H180:H187" si="56">SUM(F180:G180)</f>
        <v>1.3359274914897865</v>
      </c>
      <c r="I180" s="303"/>
      <c r="J180" s="302">
        <v>0.41629747508258624</v>
      </c>
      <c r="K180" s="302">
        <v>1.4122429242694099</v>
      </c>
      <c r="L180" s="302">
        <f t="shared" ref="L180:L187" si="57">SUM(J180:K180)</f>
        <v>1.8285403993519962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0.22596490343966996</v>
      </c>
      <c r="C181" s="302">
        <v>0.82312437673439054</v>
      </c>
      <c r="D181" s="302">
        <f t="shared" si="55"/>
        <v>1.0490892801740606</v>
      </c>
      <c r="E181" s="303"/>
      <c r="F181" s="302">
        <v>0.31863864452732532</v>
      </c>
      <c r="G181" s="302">
        <v>1.1533751525561029</v>
      </c>
      <c r="H181" s="302">
        <f t="shared" si="56"/>
        <v>1.4720137970834282</v>
      </c>
      <c r="I181" s="303"/>
      <c r="J181" s="302">
        <v>0.36809154058869525</v>
      </c>
      <c r="K181" s="302">
        <v>1.3941338545484463</v>
      </c>
      <c r="L181" s="302">
        <f t="shared" si="57"/>
        <v>1.7622253951371416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0.79778964748734282</v>
      </c>
      <c r="C182" s="302">
        <v>0.59951284633928126</v>
      </c>
      <c r="D182" s="302">
        <f t="shared" si="55"/>
        <v>1.3973024938266241</v>
      </c>
      <c r="E182" s="303"/>
      <c r="F182" s="302">
        <v>0.94236625423824727</v>
      </c>
      <c r="G182" s="302">
        <v>0.69118561932501688</v>
      </c>
      <c r="H182" s="302">
        <f t="shared" si="56"/>
        <v>1.6335518735632641</v>
      </c>
      <c r="I182" s="303"/>
      <c r="J182" s="302">
        <v>0.80048099687708862</v>
      </c>
      <c r="K182" s="302">
        <v>0.63859719541487403</v>
      </c>
      <c r="L182" s="302">
        <f t="shared" si="57"/>
        <v>1.4390781922919627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2.7268554618539997E-2</v>
      </c>
      <c r="C183" s="302">
        <v>0.82006285758445074</v>
      </c>
      <c r="D183" s="302">
        <f t="shared" si="55"/>
        <v>0.84733141220299069</v>
      </c>
      <c r="E183" s="303"/>
      <c r="F183" s="302">
        <v>3.3097537194411081E-2</v>
      </c>
      <c r="G183" s="302">
        <v>0.66992666367572229</v>
      </c>
      <c r="H183" s="302">
        <f t="shared" si="56"/>
        <v>0.7030242008701334</v>
      </c>
      <c r="I183" s="303"/>
      <c r="J183" s="302">
        <v>9.1869400748816665E-2</v>
      </c>
      <c r="K183" s="302">
        <v>0.67280895635023319</v>
      </c>
      <c r="L183" s="302">
        <f t="shared" si="57"/>
        <v>0.76467835709904985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0.76474318005253483</v>
      </c>
      <c r="C184" s="302">
        <v>0.513029281186</v>
      </c>
      <c r="D184" s="302">
        <f t="shared" si="55"/>
        <v>1.2777724612385348</v>
      </c>
      <c r="E184" s="303"/>
      <c r="F184" s="302">
        <v>0.6850576495278673</v>
      </c>
      <c r="G184" s="302">
        <v>0.65118806091645109</v>
      </c>
      <c r="H184" s="302">
        <f t="shared" si="56"/>
        <v>1.3362457104443184</v>
      </c>
      <c r="I184" s="303"/>
      <c r="J184" s="302">
        <v>0.69394559235128761</v>
      </c>
      <c r="K184" s="302">
        <v>0.89549318236226605</v>
      </c>
      <c r="L184" s="302">
        <f t="shared" si="57"/>
        <v>1.5894387747135537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0.2163359175967903</v>
      </c>
      <c r="C185" s="302">
        <v>0.32736895059690474</v>
      </c>
      <c r="D185" s="302">
        <f t="shared" si="55"/>
        <v>0.54370486819369501</v>
      </c>
      <c r="E185" s="303"/>
      <c r="F185" s="302">
        <v>0.25560875363608104</v>
      </c>
      <c r="G185" s="302">
        <v>0.35764132586102748</v>
      </c>
      <c r="H185" s="302">
        <f t="shared" si="56"/>
        <v>0.61325007949710852</v>
      </c>
      <c r="I185" s="303"/>
      <c r="J185" s="302">
        <v>0.29301804101671619</v>
      </c>
      <c r="K185" s="302">
        <v>0.4956427483578017</v>
      </c>
      <c r="L185" s="302">
        <f t="shared" si="57"/>
        <v>0.78866078937451789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0.20241941045765308</v>
      </c>
      <c r="C186" s="302">
        <v>4.1964150762859358</v>
      </c>
      <c r="D186" s="302">
        <f t="shared" si="55"/>
        <v>4.3988344867435885</v>
      </c>
      <c r="E186" s="303"/>
      <c r="F186" s="302">
        <v>0.18807341092859278</v>
      </c>
      <c r="G186" s="302">
        <v>3.3096271002479183</v>
      </c>
      <c r="H186" s="302">
        <f t="shared" si="56"/>
        <v>3.4977005111765109</v>
      </c>
      <c r="I186" s="303"/>
      <c r="J186" s="302">
        <v>0.35089735540667216</v>
      </c>
      <c r="K186" s="302">
        <v>3.111824967412232</v>
      </c>
      <c r="L186" s="302">
        <f t="shared" si="57"/>
        <v>3.4627223228189044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0.51564976260815365</v>
      </c>
      <c r="C187" s="302">
        <v>1.9498462993646306</v>
      </c>
      <c r="D187" s="302">
        <f t="shared" si="55"/>
        <v>2.4654960619727841</v>
      </c>
      <c r="E187" s="303"/>
      <c r="F187" s="302">
        <v>0.53072065746160735</v>
      </c>
      <c r="G187" s="302">
        <v>1.6335945100329481</v>
      </c>
      <c r="H187" s="302">
        <f t="shared" si="56"/>
        <v>2.1643151674945553</v>
      </c>
      <c r="I187" s="303"/>
      <c r="J187" s="302">
        <v>0.5189279086681724</v>
      </c>
      <c r="K187" s="302">
        <v>1.2279416388654176</v>
      </c>
      <c r="L187" s="302">
        <f t="shared" si="57"/>
        <v>1.74686954753359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3.161542267568997</v>
      </c>
      <c r="C189" s="311">
        <f t="shared" ref="C189:D189" si="58">SUM(C179:C187)</f>
        <v>10.974457732431</v>
      </c>
      <c r="D189" s="311">
        <f t="shared" si="58"/>
        <v>14.135999999999997</v>
      </c>
      <c r="E189" s="311"/>
      <c r="F189" s="311">
        <f t="shared" ref="F189:H189" si="59">SUM(F179:F187)</f>
        <v>3.5805586796450064</v>
      </c>
      <c r="G189" s="311">
        <f t="shared" si="59"/>
        <v>10.582441320354979</v>
      </c>
      <c r="H189" s="311">
        <f t="shared" si="59"/>
        <v>14.162999999999986</v>
      </c>
      <c r="I189" s="311"/>
      <c r="J189" s="311">
        <f t="shared" ref="J189:L189" si="60">SUM(J179:J187)</f>
        <v>3.9341338604774347</v>
      </c>
      <c r="K189" s="311">
        <f t="shared" si="60"/>
        <v>10.934866139522551</v>
      </c>
      <c r="L189" s="311">
        <f t="shared" si="60"/>
        <v>14.868999999999987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0.94705401638573339</v>
      </c>
      <c r="C196" s="302">
        <v>1.255162845386345</v>
      </c>
      <c r="D196" s="302">
        <f>SUM(B196:C196)</f>
        <v>2.2022168617720785</v>
      </c>
      <c r="E196" s="303"/>
      <c r="F196" s="302">
        <v>1.1456931740815162</v>
      </c>
      <c r="G196" s="302">
        <v>1.36198780360543</v>
      </c>
      <c r="H196" s="302">
        <f>SUM(F196:G196)</f>
        <v>2.5076809776869462</v>
      </c>
      <c r="I196" s="303"/>
      <c r="J196" s="302">
        <v>1.6134076940326598</v>
      </c>
      <c r="K196" s="302">
        <v>2.082094506377326</v>
      </c>
      <c r="L196" s="302">
        <f>SUM(J196:K196)</f>
        <v>3.6955022004099858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0.35625568350869935</v>
      </c>
      <c r="C197" s="302">
        <v>0.28559601995262457</v>
      </c>
      <c r="D197" s="302">
        <f t="shared" ref="D197:D204" si="61">SUM(B197:C197)</f>
        <v>0.64185170346132392</v>
      </c>
      <c r="E197" s="303"/>
      <c r="F197" s="302">
        <v>0.5389578959875686</v>
      </c>
      <c r="G197" s="302">
        <v>0.40195447306946597</v>
      </c>
      <c r="H197" s="302">
        <f t="shared" ref="H197:H204" si="62">SUM(F197:G197)</f>
        <v>0.94091236905703457</v>
      </c>
      <c r="I197" s="303"/>
      <c r="J197" s="302">
        <v>0.75063035198677586</v>
      </c>
      <c r="K197" s="302">
        <v>0.5488330400739112</v>
      </c>
      <c r="L197" s="302">
        <f t="shared" ref="L197:L204" si="63">SUM(J197:K197)</f>
        <v>1.2994633920606871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0.50136459790513321</v>
      </c>
      <c r="C198" s="302">
        <v>0.27018592871274527</v>
      </c>
      <c r="D198" s="302">
        <f t="shared" si="61"/>
        <v>0.77155052661787848</v>
      </c>
      <c r="E198" s="303"/>
      <c r="F198" s="302">
        <v>0.68435412558219566</v>
      </c>
      <c r="G198" s="302">
        <v>0.35445360942475018</v>
      </c>
      <c r="H198" s="302">
        <f t="shared" si="62"/>
        <v>1.0388077350069458</v>
      </c>
      <c r="I198" s="303"/>
      <c r="J198" s="302">
        <v>0.97797369518463984</v>
      </c>
      <c r="K198" s="302">
        <v>0.41539424761729782</v>
      </c>
      <c r="L198" s="302">
        <f t="shared" si="63"/>
        <v>1.3933679428019377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0.86525639518643815</v>
      </c>
      <c r="C199" s="302">
        <v>0.25185257442922737</v>
      </c>
      <c r="D199" s="302">
        <f t="shared" si="61"/>
        <v>1.1171089696156655</v>
      </c>
      <c r="E199" s="303"/>
      <c r="F199" s="302">
        <v>0.95332992606544464</v>
      </c>
      <c r="G199" s="302">
        <v>0.33741128990839936</v>
      </c>
      <c r="H199" s="302">
        <f t="shared" si="62"/>
        <v>1.2907412159738441</v>
      </c>
      <c r="I199" s="303"/>
      <c r="J199" s="302">
        <v>1.2210852581818736</v>
      </c>
      <c r="K199" s="302">
        <v>0.51251821639151951</v>
      </c>
      <c r="L199" s="302">
        <f t="shared" si="63"/>
        <v>1.733603474573393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1.1297384093547258</v>
      </c>
      <c r="C200" s="302">
        <v>3.586874318334603</v>
      </c>
      <c r="D200" s="302">
        <f t="shared" si="61"/>
        <v>4.7166127276893288</v>
      </c>
      <c r="E200" s="303"/>
      <c r="F200" s="302">
        <v>1.1026045494837811</v>
      </c>
      <c r="G200" s="302">
        <v>2.8261754699438679</v>
      </c>
      <c r="H200" s="302">
        <f t="shared" si="62"/>
        <v>3.928780019427649</v>
      </c>
      <c r="I200" s="303"/>
      <c r="J200" s="302">
        <v>1.0686817093474399</v>
      </c>
      <c r="K200" s="302">
        <v>3.1764707453933982</v>
      </c>
      <c r="L200" s="302">
        <f t="shared" si="63"/>
        <v>4.2451524547408379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0.94616551199974686</v>
      </c>
      <c r="C201" s="302">
        <v>0.20195161889351082</v>
      </c>
      <c r="D201" s="302">
        <f t="shared" si="61"/>
        <v>1.1481171308932576</v>
      </c>
      <c r="E201" s="303"/>
      <c r="F201" s="302">
        <v>0.95778407373863328</v>
      </c>
      <c r="G201" s="302">
        <v>0.26419015735251117</v>
      </c>
      <c r="H201" s="302">
        <f t="shared" si="62"/>
        <v>1.2219742310911443</v>
      </c>
      <c r="I201" s="303"/>
      <c r="J201" s="302">
        <v>1.3040957426102475</v>
      </c>
      <c r="K201" s="302">
        <v>0.33314851599138851</v>
      </c>
      <c r="L201" s="302">
        <f t="shared" si="63"/>
        <v>1.637244258601636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0.76326044733239806</v>
      </c>
      <c r="C202" s="302">
        <v>0.74157661284805454</v>
      </c>
      <c r="D202" s="302">
        <f t="shared" si="61"/>
        <v>1.5048370601804526</v>
      </c>
      <c r="E202" s="303"/>
      <c r="F202" s="302">
        <v>0.82381057170853589</v>
      </c>
      <c r="G202" s="302">
        <v>0.88982637173599799</v>
      </c>
      <c r="H202" s="302">
        <f t="shared" si="62"/>
        <v>1.7136369434445338</v>
      </c>
      <c r="I202" s="303"/>
      <c r="J202" s="302">
        <v>1.0944014648858975</v>
      </c>
      <c r="K202" s="302">
        <v>1.1312237727033885</v>
      </c>
      <c r="L202" s="302">
        <f t="shared" si="63"/>
        <v>2.225625237589286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7.9790971617537315E-2</v>
      </c>
      <c r="C203" s="302">
        <v>0.51943185461719832</v>
      </c>
      <c r="D203" s="302">
        <f t="shared" si="61"/>
        <v>0.59922282623473566</v>
      </c>
      <c r="E203" s="303"/>
      <c r="F203" s="302">
        <v>7.1375801181437312E-2</v>
      </c>
      <c r="G203" s="302">
        <v>0.6209822636429928</v>
      </c>
      <c r="H203" s="302">
        <f t="shared" si="62"/>
        <v>0.69235806482443008</v>
      </c>
      <c r="I203" s="303"/>
      <c r="J203" s="302">
        <v>0.22444268844276305</v>
      </c>
      <c r="K203" s="302">
        <v>0.90322459620421769</v>
      </c>
      <c r="L203" s="302">
        <f t="shared" si="63"/>
        <v>1.1276672846469808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8.0737722872523996</v>
      </c>
      <c r="C204" s="302">
        <v>5.2827099062828742</v>
      </c>
      <c r="D204" s="302">
        <f t="shared" si="61"/>
        <v>13.356482193535275</v>
      </c>
      <c r="E204" s="303"/>
      <c r="F204" s="302">
        <v>8.3347281080044944</v>
      </c>
      <c r="G204" s="302">
        <v>5.7763803354829228</v>
      </c>
      <c r="H204" s="302">
        <f t="shared" si="62"/>
        <v>14.111108443487417</v>
      </c>
      <c r="I204" s="303"/>
      <c r="J204" s="302">
        <v>9.8496266907879768</v>
      </c>
      <c r="K204" s="302">
        <v>6.8957470637872671</v>
      </c>
      <c r="L204" s="302">
        <f t="shared" si="63"/>
        <v>16.745373754575244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13.662658320542812</v>
      </c>
      <c r="C206" s="311">
        <f t="shared" ref="C206:D206" si="64">SUM(C196:C204)</f>
        <v>12.395341679457182</v>
      </c>
      <c r="D206" s="311">
        <f t="shared" si="64"/>
        <v>26.057999999999996</v>
      </c>
      <c r="E206" s="311"/>
      <c r="F206" s="311">
        <f t="shared" ref="F206:H206" si="65">SUM(F196:F204)</f>
        <v>14.612638225833606</v>
      </c>
      <c r="G206" s="311">
        <f t="shared" si="65"/>
        <v>12.833361774166338</v>
      </c>
      <c r="H206" s="311">
        <f t="shared" si="65"/>
        <v>27.445999999999945</v>
      </c>
      <c r="I206" s="311"/>
      <c r="J206" s="311">
        <f t="shared" ref="J206:L206" si="66">SUM(J196:J204)</f>
        <v>18.104345295460277</v>
      </c>
      <c r="K206" s="311">
        <f t="shared" si="66"/>
        <v>15.998654704539716</v>
      </c>
      <c r="L206" s="311">
        <f t="shared" si="66"/>
        <v>34.102999999999994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0.61976780109167839</v>
      </c>
      <c r="C213" s="302">
        <v>0.91266721877330748</v>
      </c>
      <c r="D213" s="302">
        <f>SUM(B213:C213)</f>
        <v>1.5324350198649859</v>
      </c>
      <c r="E213" s="303"/>
      <c r="F213" s="302">
        <v>0.67254823220016591</v>
      </c>
      <c r="G213" s="302">
        <v>0.64822939586938078</v>
      </c>
      <c r="H213" s="302">
        <f>SUM(F213:G213)</f>
        <v>1.3207776280695467</v>
      </c>
      <c r="I213" s="303"/>
      <c r="J213" s="302">
        <v>0.79985184013138322</v>
      </c>
      <c r="K213" s="302">
        <v>0.67792305973403411</v>
      </c>
      <c r="L213" s="302">
        <f>SUM(J213:K213)</f>
        <v>1.4777748998654174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0.62863681546199179</v>
      </c>
      <c r="C214" s="302">
        <v>1.3920209862777524</v>
      </c>
      <c r="D214" s="302">
        <f t="shared" ref="D214:D221" si="67">SUM(B214:C214)</f>
        <v>2.0206578017397443</v>
      </c>
      <c r="E214" s="303"/>
      <c r="F214" s="302">
        <v>0.69696020155354454</v>
      </c>
      <c r="G214" s="302">
        <v>1.1050594986249733</v>
      </c>
      <c r="H214" s="302">
        <f t="shared" ref="H214:H221" si="68">SUM(F214:G214)</f>
        <v>1.8020197001785179</v>
      </c>
      <c r="I214" s="303"/>
      <c r="J214" s="302">
        <v>0.71466503591373332</v>
      </c>
      <c r="K214" s="302">
        <v>1.1832084747302845</v>
      </c>
      <c r="L214" s="302">
        <f t="shared" ref="L214:L221" si="69">SUM(J214:K214)</f>
        <v>1.8978735106440179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0.98933547982420733</v>
      </c>
      <c r="C215" s="302">
        <v>1.2363902455159084</v>
      </c>
      <c r="D215" s="302">
        <f t="shared" si="67"/>
        <v>2.2257257253401157</v>
      </c>
      <c r="E215" s="303"/>
      <c r="F215" s="302">
        <v>1.2734862987609283</v>
      </c>
      <c r="G215" s="302">
        <v>0.88675722297097115</v>
      </c>
      <c r="H215" s="302">
        <f t="shared" si="68"/>
        <v>2.1602435217318994</v>
      </c>
      <c r="I215" s="303"/>
      <c r="J215" s="302">
        <v>1.2654373068989506</v>
      </c>
      <c r="K215" s="302">
        <v>0.83031822075021877</v>
      </c>
      <c r="L215" s="302">
        <f t="shared" si="69"/>
        <v>2.0957555276491693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0.59711325530479065</v>
      </c>
      <c r="C216" s="302">
        <v>0.14494296525508052</v>
      </c>
      <c r="D216" s="302">
        <f t="shared" si="67"/>
        <v>0.74205622055987119</v>
      </c>
      <c r="E216" s="303"/>
      <c r="F216" s="302">
        <v>0.48818622286379698</v>
      </c>
      <c r="G216" s="302">
        <v>0.11545503525660357</v>
      </c>
      <c r="H216" s="302">
        <f t="shared" si="68"/>
        <v>0.60364125812040059</v>
      </c>
      <c r="I216" s="303"/>
      <c r="J216" s="302">
        <v>0.29387757533045955</v>
      </c>
      <c r="K216" s="302">
        <v>9.2049384283839283E-2</v>
      </c>
      <c r="L216" s="302">
        <f t="shared" si="69"/>
        <v>0.38592695961429885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0.1627291587493869</v>
      </c>
      <c r="C217" s="302">
        <v>0.49210076741152536</v>
      </c>
      <c r="D217" s="302">
        <f t="shared" si="67"/>
        <v>0.65482992616091229</v>
      </c>
      <c r="E217" s="303"/>
      <c r="F217" s="302">
        <v>0.16336020448849706</v>
      </c>
      <c r="G217" s="302">
        <v>0.26330627573731663</v>
      </c>
      <c r="H217" s="302">
        <f t="shared" si="68"/>
        <v>0.42666648022581366</v>
      </c>
      <c r="I217" s="303"/>
      <c r="J217" s="302">
        <v>0.19521599502413806</v>
      </c>
      <c r="K217" s="302">
        <v>0.20975986655682025</v>
      </c>
      <c r="L217" s="302">
        <f t="shared" si="69"/>
        <v>0.40497586158095833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0.16971527422015703</v>
      </c>
      <c r="C218" s="302">
        <v>9.4251430223134744E-2</v>
      </c>
      <c r="D218" s="302">
        <f t="shared" si="67"/>
        <v>0.26396670444329179</v>
      </c>
      <c r="E218" s="303"/>
      <c r="F218" s="302">
        <v>0.1607218487916732</v>
      </c>
      <c r="G218" s="302">
        <v>8.8215886718735481E-2</v>
      </c>
      <c r="H218" s="302">
        <f t="shared" si="68"/>
        <v>0.24893773551040868</v>
      </c>
      <c r="I218" s="303"/>
      <c r="J218" s="302">
        <v>0.14458474991762182</v>
      </c>
      <c r="K218" s="302">
        <v>0.10254803433385586</v>
      </c>
      <c r="L218" s="302">
        <f t="shared" si="69"/>
        <v>0.24713278425147767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0.25409014332788671</v>
      </c>
      <c r="C219" s="302">
        <v>0.16121617350225717</v>
      </c>
      <c r="D219" s="302">
        <f t="shared" si="67"/>
        <v>0.41530631683014385</v>
      </c>
      <c r="E219" s="303"/>
      <c r="F219" s="302">
        <v>0.20901774521026698</v>
      </c>
      <c r="G219" s="302">
        <v>0.11212899094948174</v>
      </c>
      <c r="H219" s="302">
        <f t="shared" si="68"/>
        <v>0.3211467361597487</v>
      </c>
      <c r="I219" s="303"/>
      <c r="J219" s="302">
        <v>0.19781868862038951</v>
      </c>
      <c r="K219" s="302">
        <v>0.12758311045515208</v>
      </c>
      <c r="L219" s="302">
        <f t="shared" si="69"/>
        <v>0.32540179907554156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3.4812754051509805E-2</v>
      </c>
      <c r="C220" s="302">
        <v>0.13218269745084002</v>
      </c>
      <c r="D220" s="302">
        <f t="shared" si="67"/>
        <v>0.16699545150234982</v>
      </c>
      <c r="E220" s="303"/>
      <c r="F220" s="302">
        <v>2.7395559164601131E-2</v>
      </c>
      <c r="G220" s="302">
        <v>8.423952354671059E-2</v>
      </c>
      <c r="H220" s="302">
        <f t="shared" si="68"/>
        <v>0.11163508271131173</v>
      </c>
      <c r="I220" s="303"/>
      <c r="J220" s="302">
        <v>1.8008046587770273E-2</v>
      </c>
      <c r="K220" s="302">
        <v>9.0433406551838777E-2</v>
      </c>
      <c r="L220" s="302">
        <f t="shared" si="69"/>
        <v>0.10844145313960905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0.24000687728834111</v>
      </c>
      <c r="C221" s="302">
        <v>0.39101995627024116</v>
      </c>
      <c r="D221" s="302">
        <f t="shared" si="67"/>
        <v>0.63102683355858225</v>
      </c>
      <c r="E221" s="303"/>
      <c r="F221" s="302">
        <v>0.22435726866420608</v>
      </c>
      <c r="G221" s="302">
        <v>0.28057458862814805</v>
      </c>
      <c r="H221" s="302">
        <f t="shared" si="68"/>
        <v>0.50493185729235412</v>
      </c>
      <c r="I221" s="303"/>
      <c r="J221" s="302">
        <v>0.16448139617362662</v>
      </c>
      <c r="K221" s="302">
        <v>0.25223580800588735</v>
      </c>
      <c r="L221" s="302">
        <f t="shared" si="69"/>
        <v>0.41671720417951397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3.6962075593199502</v>
      </c>
      <c r="C223" s="311">
        <f t="shared" ref="C223:D223" si="70">SUM(C213:C221)</f>
        <v>4.9567924406800472</v>
      </c>
      <c r="D223" s="311">
        <f t="shared" si="70"/>
        <v>8.6529999999999969</v>
      </c>
      <c r="E223" s="311"/>
      <c r="F223" s="311">
        <f t="shared" ref="F223:H223" si="71">SUM(F213:F221)</f>
        <v>3.9160335816976803</v>
      </c>
      <c r="G223" s="311">
        <f t="shared" si="71"/>
        <v>3.5839664183023219</v>
      </c>
      <c r="H223" s="311">
        <f t="shared" si="71"/>
        <v>7.5000000000000009</v>
      </c>
      <c r="I223" s="311"/>
      <c r="J223" s="311">
        <f t="shared" ref="J223:L223" si="72">SUM(J213:J221)</f>
        <v>3.7939406345980724</v>
      </c>
      <c r="K223" s="311">
        <f t="shared" si="72"/>
        <v>3.5660593654019306</v>
      </c>
      <c r="L223" s="311">
        <f t="shared" si="72"/>
        <v>7.360000000000003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0.56476733514657651</v>
      </c>
      <c r="C230" s="302">
        <v>1.8779144612977232</v>
      </c>
      <c r="D230" s="302">
        <f>SUM(B230:C230)</f>
        <v>2.4426817964442997</v>
      </c>
      <c r="E230" s="303"/>
      <c r="F230" s="302">
        <v>0.71089414316967936</v>
      </c>
      <c r="G230" s="302">
        <v>1.9391577300027307</v>
      </c>
      <c r="H230" s="302">
        <f>SUM(F230:G230)</f>
        <v>2.6500518731724103</v>
      </c>
      <c r="I230" s="303"/>
      <c r="J230" s="302">
        <v>0.92754897504029665</v>
      </c>
      <c r="K230" s="302">
        <v>2.1688762192998081</v>
      </c>
      <c r="L230" s="302">
        <f>SUM(J230:K230)</f>
        <v>3.0964251943401049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1.109778516123832</v>
      </c>
      <c r="C231" s="302">
        <v>4.981203235836718</v>
      </c>
      <c r="D231" s="302">
        <f t="shared" ref="D231:D238" si="73">SUM(B231:C231)</f>
        <v>6.09098175196055</v>
      </c>
      <c r="E231" s="303"/>
      <c r="F231" s="302">
        <v>1.549694380871806</v>
      </c>
      <c r="G231" s="302">
        <v>5.4698860743027629</v>
      </c>
      <c r="H231" s="302">
        <f t="shared" ref="H231:H238" si="74">SUM(F231:G231)</f>
        <v>7.0195804551745686</v>
      </c>
      <c r="I231" s="303"/>
      <c r="J231" s="302">
        <v>2.1280543439717259</v>
      </c>
      <c r="K231" s="302">
        <v>6.6882423929193369</v>
      </c>
      <c r="L231" s="302">
        <f t="shared" ref="L231:L238" si="75">SUM(J231:K231)</f>
        <v>8.8162967368910632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0.73334495925841658</v>
      </c>
      <c r="C232" s="302">
        <v>1.6350820218525597</v>
      </c>
      <c r="D232" s="302">
        <f t="shared" si="73"/>
        <v>2.3684269811109764</v>
      </c>
      <c r="E232" s="303"/>
      <c r="F232" s="302">
        <v>0.91658524003062103</v>
      </c>
      <c r="G232" s="302">
        <v>1.7090107764468125</v>
      </c>
      <c r="H232" s="302">
        <f t="shared" si="74"/>
        <v>2.6255960164774335</v>
      </c>
      <c r="I232" s="303"/>
      <c r="J232" s="302">
        <v>1.0978157864155322</v>
      </c>
      <c r="K232" s="302">
        <v>1.8651629767636044</v>
      </c>
      <c r="L232" s="302">
        <f t="shared" si="75"/>
        <v>2.9629787631791364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0.61769618549494809</v>
      </c>
      <c r="C233" s="302">
        <v>0.28089249233894326</v>
      </c>
      <c r="D233" s="302">
        <f t="shared" si="73"/>
        <v>0.8985886778338914</v>
      </c>
      <c r="E233" s="303"/>
      <c r="F233" s="302">
        <v>0.60201710660997088</v>
      </c>
      <c r="G233" s="302">
        <v>0.28091523470051777</v>
      </c>
      <c r="H233" s="302">
        <f t="shared" si="74"/>
        <v>0.88293234131048859</v>
      </c>
      <c r="I233" s="303"/>
      <c r="J233" s="302">
        <v>0.48179422507039893</v>
      </c>
      <c r="K233" s="302">
        <v>0.28766780418920024</v>
      </c>
      <c r="L233" s="302">
        <f t="shared" si="75"/>
        <v>0.76946202925959917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5.6076802605749397E-2</v>
      </c>
      <c r="C234" s="302">
        <v>0.95146210644823104</v>
      </c>
      <c r="D234" s="302">
        <f t="shared" si="73"/>
        <v>1.0075389090539804</v>
      </c>
      <c r="E234" s="303"/>
      <c r="F234" s="302">
        <v>6.7461858149764367E-2</v>
      </c>
      <c r="G234" s="302">
        <v>0.67960508330859359</v>
      </c>
      <c r="H234" s="302">
        <f t="shared" si="74"/>
        <v>0.74706694145835795</v>
      </c>
      <c r="I234" s="303"/>
      <c r="J234" s="302">
        <v>0.1050882271551157</v>
      </c>
      <c r="K234" s="302">
        <v>0.68173415977831076</v>
      </c>
      <c r="L234" s="302">
        <f t="shared" si="75"/>
        <v>0.78682238693342643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0.1314062491472707</v>
      </c>
      <c r="C235" s="302">
        <v>0.15373645359343793</v>
      </c>
      <c r="D235" s="302">
        <f t="shared" si="73"/>
        <v>0.28514270274070863</v>
      </c>
      <c r="E235" s="303"/>
      <c r="F235" s="302">
        <v>0.12908445792735501</v>
      </c>
      <c r="G235" s="302">
        <v>0.13907911193002398</v>
      </c>
      <c r="H235" s="302">
        <f t="shared" si="74"/>
        <v>0.26816356985737899</v>
      </c>
      <c r="I235" s="303"/>
      <c r="J235" s="302">
        <v>0.15994468197739448</v>
      </c>
      <c r="K235" s="302">
        <v>0.22414609584752573</v>
      </c>
      <c r="L235" s="302">
        <f t="shared" si="75"/>
        <v>0.38409077782492018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0.30398351182589001</v>
      </c>
      <c r="C236" s="302">
        <v>0.2745263992415391</v>
      </c>
      <c r="D236" s="302">
        <f t="shared" si="73"/>
        <v>0.57850991106742911</v>
      </c>
      <c r="E236" s="303"/>
      <c r="F236" s="302">
        <v>0.25104809083974594</v>
      </c>
      <c r="G236" s="302">
        <v>0.21605026073273298</v>
      </c>
      <c r="H236" s="302">
        <f t="shared" si="74"/>
        <v>0.46709835157247892</v>
      </c>
      <c r="I236" s="303"/>
      <c r="J236" s="302">
        <v>0.3020306236632741</v>
      </c>
      <c r="K236" s="302">
        <v>0.31549772076847271</v>
      </c>
      <c r="L236" s="302">
        <f t="shared" si="75"/>
        <v>0.61752834443174676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3.2317162392836191E-2</v>
      </c>
      <c r="C237" s="302">
        <v>0.11099126736711006</v>
      </c>
      <c r="D237" s="302">
        <f t="shared" si="73"/>
        <v>0.14330842975994623</v>
      </c>
      <c r="E237" s="303"/>
      <c r="F237" s="302">
        <v>2.7189754151119645E-2</v>
      </c>
      <c r="G237" s="302">
        <v>0.1038910504526577</v>
      </c>
      <c r="H237" s="302">
        <f t="shared" si="74"/>
        <v>0.13108080460377736</v>
      </c>
      <c r="I237" s="303"/>
      <c r="J237" s="302">
        <v>4.0541718252257095E-2</v>
      </c>
      <c r="K237" s="302">
        <v>0.1413224410713339</v>
      </c>
      <c r="L237" s="302">
        <f t="shared" si="75"/>
        <v>0.18186415932359101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6.8818174467996054E-2</v>
      </c>
      <c r="C238" s="302">
        <v>0.13100266556021845</v>
      </c>
      <c r="D238" s="302">
        <f t="shared" si="73"/>
        <v>0.19982084002821449</v>
      </c>
      <c r="E238" s="303"/>
      <c r="F238" s="302">
        <v>5.1626947518376751E-2</v>
      </c>
      <c r="G238" s="302">
        <v>8.5802698854730103E-2</v>
      </c>
      <c r="H238" s="302">
        <f t="shared" si="74"/>
        <v>0.13742964637310684</v>
      </c>
      <c r="I238" s="303"/>
      <c r="J238" s="302">
        <v>5.9680752976837816E-2</v>
      </c>
      <c r="K238" s="302">
        <v>8.4850854839611786E-2</v>
      </c>
      <c r="L238" s="302">
        <f t="shared" si="75"/>
        <v>0.14453160781644961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3.6181888964635149</v>
      </c>
      <c r="C240" s="311">
        <f t="shared" ref="C240:D240" si="76">SUM(C230:C238)</f>
        <v>10.396811103536482</v>
      </c>
      <c r="D240" s="311">
        <f t="shared" si="76"/>
        <v>14.014999999999997</v>
      </c>
      <c r="E240" s="311"/>
      <c r="F240" s="311">
        <f t="shared" ref="F240:H240" si="77">SUM(F230:F238)</f>
        <v>4.3056019792684381</v>
      </c>
      <c r="G240" s="311">
        <f t="shared" si="77"/>
        <v>10.62339802073156</v>
      </c>
      <c r="H240" s="311">
        <f t="shared" si="77"/>
        <v>14.929000000000004</v>
      </c>
      <c r="I240" s="311"/>
      <c r="J240" s="311">
        <f t="shared" ref="J240:L240" si="78">SUM(J230:J238)</f>
        <v>5.3024993345228326</v>
      </c>
      <c r="K240" s="311">
        <f t="shared" si="78"/>
        <v>12.457500665477205</v>
      </c>
      <c r="L240" s="311">
        <f t="shared" si="78"/>
        <v>17.760000000000041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0.311880188386569</v>
      </c>
      <c r="C247" s="302">
        <v>0.70179001353750736</v>
      </c>
      <c r="D247" s="302">
        <f>SUM(B247:C247)</f>
        <v>1.0136702019240764</v>
      </c>
      <c r="E247" s="303"/>
      <c r="F247" s="302">
        <v>0.32889025281491419</v>
      </c>
      <c r="G247" s="302">
        <v>0.69148932639333993</v>
      </c>
      <c r="H247" s="302">
        <f>SUM(F247:G247)</f>
        <v>1.0203795792082542</v>
      </c>
      <c r="I247" s="303"/>
      <c r="J247" s="302">
        <v>0.33752857973669215</v>
      </c>
      <c r="K247" s="302">
        <v>0.60804350466866519</v>
      </c>
      <c r="L247" s="302">
        <f>SUM(J247:K247)</f>
        <v>0.94557208440535734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0.41776676196824553</v>
      </c>
      <c r="C248" s="302">
        <v>0.75517159011997148</v>
      </c>
      <c r="D248" s="302">
        <f t="shared" ref="D248:D255" si="79">SUM(B248:C248)</f>
        <v>1.1729383520882171</v>
      </c>
      <c r="E248" s="303"/>
      <c r="F248" s="302">
        <v>0.49393852010534195</v>
      </c>
      <c r="G248" s="302">
        <v>0.80688764393021051</v>
      </c>
      <c r="H248" s="302">
        <f t="shared" ref="H248:H255" si="80">SUM(F248:G248)</f>
        <v>1.3008261640355525</v>
      </c>
      <c r="I248" s="303"/>
      <c r="J248" s="302">
        <v>0.5483906774889632</v>
      </c>
      <c r="K248" s="302">
        <v>0.85213594073669219</v>
      </c>
      <c r="L248" s="302">
        <f t="shared" ref="L248:L255" si="81">SUM(J248:K248)</f>
        <v>1.4005266182256553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0.57663672315612946</v>
      </c>
      <c r="C249" s="302">
        <v>0.79871315460078451</v>
      </c>
      <c r="D249" s="302">
        <f t="shared" si="79"/>
        <v>1.375349877756914</v>
      </c>
      <c r="E249" s="303"/>
      <c r="F249" s="302">
        <v>0.55576714803219673</v>
      </c>
      <c r="G249" s="302">
        <v>0.77965172818358519</v>
      </c>
      <c r="H249" s="302">
        <f t="shared" si="80"/>
        <v>1.3354188762157819</v>
      </c>
      <c r="I249" s="303"/>
      <c r="J249" s="302">
        <v>0.52225219320844873</v>
      </c>
      <c r="K249" s="302">
        <v>0.62498470003030193</v>
      </c>
      <c r="L249" s="302">
        <f t="shared" si="81"/>
        <v>1.1472368932387507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1.0931193003539095</v>
      </c>
      <c r="C250" s="302">
        <v>0.40234421637930756</v>
      </c>
      <c r="D250" s="302">
        <f t="shared" si="79"/>
        <v>1.4954635167332171</v>
      </c>
      <c r="E250" s="303"/>
      <c r="F250" s="302">
        <v>0.84222537667301611</v>
      </c>
      <c r="G250" s="302">
        <v>0.34585093236052944</v>
      </c>
      <c r="H250" s="302">
        <f t="shared" si="80"/>
        <v>1.1880763090335456</v>
      </c>
      <c r="I250" s="303"/>
      <c r="J250" s="302">
        <v>0.52778663294103911</v>
      </c>
      <c r="K250" s="302">
        <v>0.27213349399301506</v>
      </c>
      <c r="L250" s="302">
        <f t="shared" si="81"/>
        <v>0.79992012693405412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1.8239429007240578E-2</v>
      </c>
      <c r="C251" s="302">
        <v>0.10076083697021172</v>
      </c>
      <c r="D251" s="302">
        <f t="shared" si="79"/>
        <v>0.11900026597745231</v>
      </c>
      <c r="E251" s="303"/>
      <c r="F251" s="302">
        <v>1.4087039574386217E-2</v>
      </c>
      <c r="G251" s="302">
        <v>6.9787902484918465E-2</v>
      </c>
      <c r="H251" s="302">
        <f t="shared" si="80"/>
        <v>8.387494205930468E-2</v>
      </c>
      <c r="I251" s="303"/>
      <c r="J251" s="302">
        <v>2.1273954864717837E-2</v>
      </c>
      <c r="K251" s="302">
        <v>6.1041040264733511E-2</v>
      </c>
      <c r="L251" s="302">
        <f t="shared" si="81"/>
        <v>8.231499512945134E-2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4.3157319383060083E-2</v>
      </c>
      <c r="C252" s="302">
        <v>2.7330196829287688E-2</v>
      </c>
      <c r="D252" s="302">
        <f t="shared" si="79"/>
        <v>7.0487516212347778E-2</v>
      </c>
      <c r="E252" s="303"/>
      <c r="F252" s="302">
        <v>2.9557650637595509E-2</v>
      </c>
      <c r="G252" s="302">
        <v>2.1389751045139137E-2</v>
      </c>
      <c r="H252" s="302">
        <f t="shared" si="80"/>
        <v>5.094740168273465E-2</v>
      </c>
      <c r="I252" s="303"/>
      <c r="J252" s="302">
        <v>2.9670508098509029E-2</v>
      </c>
      <c r="K252" s="302">
        <v>2.6511738153619173E-2</v>
      </c>
      <c r="L252" s="302">
        <f t="shared" si="81"/>
        <v>5.6182246252128198E-2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0.31391548237021061</v>
      </c>
      <c r="C253" s="302">
        <v>0.14071774390600203</v>
      </c>
      <c r="D253" s="302">
        <f t="shared" si="79"/>
        <v>0.45463322627621261</v>
      </c>
      <c r="E253" s="303"/>
      <c r="F253" s="302">
        <v>0.22246398511090745</v>
      </c>
      <c r="G253" s="302">
        <v>0.10790854518307305</v>
      </c>
      <c r="H253" s="302">
        <f t="shared" si="80"/>
        <v>0.3303725302939805</v>
      </c>
      <c r="I253" s="303"/>
      <c r="J253" s="302">
        <v>0.21102284349648132</v>
      </c>
      <c r="K253" s="302">
        <v>0.11481437160680255</v>
      </c>
      <c r="L253" s="302">
        <f t="shared" si="81"/>
        <v>0.32583721510328389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1.2459188842310877E-2</v>
      </c>
      <c r="C254" s="302">
        <v>2.7855219699360518E-2</v>
      </c>
      <c r="D254" s="302">
        <f t="shared" si="79"/>
        <v>4.0314408541671398E-2</v>
      </c>
      <c r="E254" s="303"/>
      <c r="F254" s="302">
        <v>8.0226964651766656E-3</v>
      </c>
      <c r="G254" s="302">
        <v>3.2019057297515294E-2</v>
      </c>
      <c r="H254" s="302">
        <f t="shared" si="80"/>
        <v>4.0041753762691958E-2</v>
      </c>
      <c r="I254" s="303"/>
      <c r="J254" s="302">
        <v>1.148710069938173E-2</v>
      </c>
      <c r="K254" s="302">
        <v>4.0759734100160615E-2</v>
      </c>
      <c r="L254" s="302">
        <f t="shared" si="81"/>
        <v>5.2246834799542341E-2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4.1387351871354894E-2</v>
      </c>
      <c r="C255" s="302">
        <v>4.2755282618541599E-2</v>
      </c>
      <c r="D255" s="302">
        <f t="shared" si="79"/>
        <v>8.4142634489896492E-2</v>
      </c>
      <c r="E255" s="303"/>
      <c r="F255" s="302">
        <v>2.4315982585702788E-2</v>
      </c>
      <c r="G255" s="302">
        <v>3.1746461122462051E-2</v>
      </c>
      <c r="H255" s="302">
        <f t="shared" si="80"/>
        <v>5.6062443708164836E-2</v>
      </c>
      <c r="I255" s="303"/>
      <c r="J255" s="302">
        <v>2.1155357235302645E-2</v>
      </c>
      <c r="K255" s="302">
        <v>3.0007628676475259E-2</v>
      </c>
      <c r="L255" s="302">
        <f t="shared" si="81"/>
        <v>5.1162985911777904E-2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2.8285617453390306</v>
      </c>
      <c r="C257" s="311">
        <f t="shared" ref="C257:D257" si="82">SUM(C247:C255)</f>
        <v>2.9974382546609744</v>
      </c>
      <c r="D257" s="311">
        <f t="shared" si="82"/>
        <v>5.8260000000000041</v>
      </c>
      <c r="E257" s="311"/>
      <c r="F257" s="311">
        <f t="shared" ref="F257:H257" si="83">SUM(F247:F255)</f>
        <v>2.5192686519992376</v>
      </c>
      <c r="G257" s="311">
        <f t="shared" si="83"/>
        <v>2.8867313480007732</v>
      </c>
      <c r="H257" s="311">
        <f t="shared" si="83"/>
        <v>5.4060000000000121</v>
      </c>
      <c r="I257" s="311"/>
      <c r="J257" s="311">
        <f t="shared" ref="J257:L257" si="84">SUM(J247:J255)</f>
        <v>2.2305678477695352</v>
      </c>
      <c r="K257" s="311">
        <f t="shared" si="84"/>
        <v>2.6304321522304659</v>
      </c>
      <c r="L257" s="311">
        <f t="shared" si="84"/>
        <v>4.8609999999999998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0.54400821051455994</v>
      </c>
      <c r="C264" s="302">
        <v>1.0128725572668862</v>
      </c>
      <c r="D264" s="302">
        <f>SUM(B264:C264)</f>
        <v>1.556880767781446</v>
      </c>
      <c r="E264" s="303"/>
      <c r="F264" s="302">
        <v>0.78718433252265674</v>
      </c>
      <c r="G264" s="302">
        <v>1.0791793396190905</v>
      </c>
      <c r="H264" s="302">
        <f>SUM(F264:G264)</f>
        <v>1.8663636721417474</v>
      </c>
      <c r="I264" s="303"/>
      <c r="J264" s="302">
        <v>0.97425490089425493</v>
      </c>
      <c r="K264" s="302">
        <v>1.2929488508741618</v>
      </c>
      <c r="L264" s="302">
        <f>SUM(J264:K264)</f>
        <v>2.2672037517684167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0.46957164469727875</v>
      </c>
      <c r="C265" s="302">
        <v>0.65735127575481367</v>
      </c>
      <c r="D265" s="302">
        <f t="shared" ref="D265:D272" si="85">SUM(B265:C265)</f>
        <v>1.1269229204520923</v>
      </c>
      <c r="E265" s="303"/>
      <c r="F265" s="302">
        <v>0.70507797346544776</v>
      </c>
      <c r="G265" s="302">
        <v>0.81716734781219358</v>
      </c>
      <c r="H265" s="302">
        <f t="shared" ref="H265:H272" si="86">SUM(F265:G265)</f>
        <v>1.5222453212776412</v>
      </c>
      <c r="I265" s="303"/>
      <c r="J265" s="302">
        <v>0.88015636612572712</v>
      </c>
      <c r="K265" s="302">
        <v>0.98209890028653057</v>
      </c>
      <c r="L265" s="302">
        <f t="shared" ref="L265:L272" si="87">SUM(J265:K265)</f>
        <v>1.8622552664122578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0.52553213585545766</v>
      </c>
      <c r="C266" s="302">
        <v>0.57670875899891616</v>
      </c>
      <c r="D266" s="302">
        <f t="shared" si="85"/>
        <v>1.1022408948543738</v>
      </c>
      <c r="E266" s="303"/>
      <c r="F266" s="302">
        <v>0.72525141221181322</v>
      </c>
      <c r="G266" s="302">
        <v>0.64182028848003647</v>
      </c>
      <c r="H266" s="302">
        <f t="shared" si="86"/>
        <v>1.3670717006918496</v>
      </c>
      <c r="I266" s="303"/>
      <c r="J266" s="302">
        <v>0.87975927325597314</v>
      </c>
      <c r="K266" s="302">
        <v>0.60330645786954062</v>
      </c>
      <c r="L266" s="302">
        <f t="shared" si="87"/>
        <v>1.4830657311255138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1.1227538951977061</v>
      </c>
      <c r="C267" s="302">
        <v>0.17464871807328106</v>
      </c>
      <c r="D267" s="302">
        <f t="shared" si="85"/>
        <v>1.297402613270987</v>
      </c>
      <c r="E267" s="303"/>
      <c r="F267" s="302">
        <v>1.4037760397563666</v>
      </c>
      <c r="G267" s="302">
        <v>0.18090346819114769</v>
      </c>
      <c r="H267" s="302">
        <f t="shared" si="86"/>
        <v>1.5846795079475142</v>
      </c>
      <c r="I267" s="303"/>
      <c r="J267" s="302">
        <v>1.1985558643224656</v>
      </c>
      <c r="K267" s="302">
        <v>0.2080566562312767</v>
      </c>
      <c r="L267" s="302">
        <f t="shared" si="87"/>
        <v>1.4066125205537423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8.6398594648537094E-2</v>
      </c>
      <c r="C268" s="302">
        <v>0.43916974495476951</v>
      </c>
      <c r="D268" s="302">
        <f t="shared" si="85"/>
        <v>0.52556833960330662</v>
      </c>
      <c r="E268" s="303"/>
      <c r="F268" s="302">
        <v>0.13173350641734363</v>
      </c>
      <c r="G268" s="302">
        <v>0.29044970307748591</v>
      </c>
      <c r="H268" s="302">
        <f t="shared" si="86"/>
        <v>0.42218320949482957</v>
      </c>
      <c r="I268" s="303"/>
      <c r="J268" s="302">
        <v>0.2574801404537036</v>
      </c>
      <c r="K268" s="302">
        <v>0.32374552716547988</v>
      </c>
      <c r="L268" s="302">
        <f t="shared" si="87"/>
        <v>0.58122566761918348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0.14226872583520933</v>
      </c>
      <c r="C269" s="302">
        <v>8.7775070506700206E-2</v>
      </c>
      <c r="D269" s="302">
        <f t="shared" si="85"/>
        <v>0.23004379634190952</v>
      </c>
      <c r="E269" s="303"/>
      <c r="F269" s="302">
        <v>0.16479640102793497</v>
      </c>
      <c r="G269" s="302">
        <v>8.0306114335377557E-2</v>
      </c>
      <c r="H269" s="302">
        <f t="shared" si="86"/>
        <v>0.24510251536331251</v>
      </c>
      <c r="I269" s="303"/>
      <c r="J269" s="302">
        <v>0.21570174091566405</v>
      </c>
      <c r="K269" s="302">
        <v>9.0870744300167741E-2</v>
      </c>
      <c r="L269" s="302">
        <f t="shared" si="87"/>
        <v>0.3065724852158318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0.51167968999186819</v>
      </c>
      <c r="C270" s="302">
        <v>0.23833985475304853</v>
      </c>
      <c r="D270" s="302">
        <f t="shared" si="85"/>
        <v>0.75001954474491672</v>
      </c>
      <c r="E270" s="303"/>
      <c r="F270" s="302">
        <v>0.55548888485304571</v>
      </c>
      <c r="G270" s="302">
        <v>0.20324110403575135</v>
      </c>
      <c r="H270" s="302">
        <f t="shared" si="86"/>
        <v>0.75872998888879706</v>
      </c>
      <c r="I270" s="303"/>
      <c r="J270" s="302">
        <v>0.60696775460784558</v>
      </c>
      <c r="K270" s="302">
        <v>0.2178224877996976</v>
      </c>
      <c r="L270" s="302">
        <f t="shared" si="87"/>
        <v>0.82479024240754317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1.9162759709227494E-2</v>
      </c>
      <c r="C271" s="302">
        <v>6.1780954944184445E-2</v>
      </c>
      <c r="D271" s="302">
        <f t="shared" si="85"/>
        <v>8.0943714653411936E-2</v>
      </c>
      <c r="E271" s="303"/>
      <c r="F271" s="302">
        <v>1.8701588433944278E-2</v>
      </c>
      <c r="G271" s="302">
        <v>5.0998521664752126E-2</v>
      </c>
      <c r="H271" s="302">
        <f t="shared" si="86"/>
        <v>6.9700110098696408E-2</v>
      </c>
      <c r="I271" s="303"/>
      <c r="J271" s="302">
        <v>4.1143226317443486E-2</v>
      </c>
      <c r="K271" s="302">
        <v>4.3763486477475896E-2</v>
      </c>
      <c r="L271" s="302">
        <f t="shared" si="87"/>
        <v>8.4906712794919376E-2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0.18194796408662015</v>
      </c>
      <c r="C272" s="302">
        <v>0.11002944421094014</v>
      </c>
      <c r="D272" s="302">
        <f t="shared" si="85"/>
        <v>0.2919774082975603</v>
      </c>
      <c r="E272" s="303"/>
      <c r="F272" s="302">
        <v>0.20373962885947491</v>
      </c>
      <c r="G272" s="302">
        <v>7.9184345236135156E-2</v>
      </c>
      <c r="H272" s="302">
        <f t="shared" si="86"/>
        <v>0.2829239740956101</v>
      </c>
      <c r="I272" s="303"/>
      <c r="J272" s="302">
        <v>0.1675949526254876</v>
      </c>
      <c r="K272" s="302">
        <v>7.8772669477095464E-2</v>
      </c>
      <c r="L272" s="302">
        <f t="shared" si="87"/>
        <v>0.24636762210258306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3.6033236205364645</v>
      </c>
      <c r="C274" s="311">
        <f t="shared" ref="C274:D274" si="88">SUM(C264:C272)</f>
        <v>3.3586763794635397</v>
      </c>
      <c r="D274" s="311">
        <f t="shared" si="88"/>
        <v>6.9620000000000042</v>
      </c>
      <c r="E274" s="311"/>
      <c r="F274" s="311">
        <f t="shared" ref="F274:H274" si="89">SUM(F264:F272)</f>
        <v>4.695749767548028</v>
      </c>
      <c r="G274" s="311">
        <f t="shared" si="89"/>
        <v>3.42325023245197</v>
      </c>
      <c r="H274" s="311">
        <f t="shared" si="89"/>
        <v>8.118999999999998</v>
      </c>
      <c r="I274" s="311"/>
      <c r="J274" s="311">
        <f t="shared" ref="J274:L274" si="90">SUM(J264:J272)</f>
        <v>5.2216142195185657</v>
      </c>
      <c r="K274" s="311">
        <f t="shared" si="90"/>
        <v>3.8413857804814264</v>
      </c>
      <c r="L274" s="311">
        <f t="shared" si="90"/>
        <v>9.0629999999999935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2.6016175516770117</v>
      </c>
      <c r="C281" s="302">
        <v>4.5042429675264852</v>
      </c>
      <c r="D281" s="302">
        <f>SUM(B281:C281)</f>
        <v>7.1058605192034969</v>
      </c>
      <c r="E281" s="303"/>
      <c r="F281" s="302">
        <v>2.6938442394506708</v>
      </c>
      <c r="G281" s="302">
        <v>4.5173581830778442</v>
      </c>
      <c r="H281" s="302">
        <f>SUM(F281:G281)</f>
        <v>7.2112024225285154</v>
      </c>
      <c r="I281" s="303"/>
      <c r="J281" s="302">
        <v>3.4051585024290363</v>
      </c>
      <c r="K281" s="302">
        <v>4.9745865019491617</v>
      </c>
      <c r="L281" s="302">
        <f>SUM(J281:K281)</f>
        <v>8.3797450043781971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6.0739300125900044</v>
      </c>
      <c r="C282" s="302">
        <v>12.258364846647215</v>
      </c>
      <c r="D282" s="302">
        <f t="shared" ref="D282:D289" si="91">SUM(B282:C282)</f>
        <v>18.332294859237219</v>
      </c>
      <c r="E282" s="303"/>
      <c r="F282" s="302">
        <v>7.0777667443267314</v>
      </c>
      <c r="G282" s="302">
        <v>12.779820379043112</v>
      </c>
      <c r="H282" s="302">
        <f t="shared" ref="H282:H289" si="92">SUM(F282:G282)</f>
        <v>19.857587123369843</v>
      </c>
      <c r="I282" s="303"/>
      <c r="J282" s="302">
        <v>9.7371170568694971</v>
      </c>
      <c r="K282" s="302">
        <v>15.177591294913508</v>
      </c>
      <c r="L282" s="302">
        <f t="shared" ref="L282:L289" si="93">SUM(J282:K282)</f>
        <v>24.914708351783005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4.2267965119220277</v>
      </c>
      <c r="C283" s="302">
        <v>4.7269607561560187</v>
      </c>
      <c r="D283" s="302">
        <f t="shared" si="91"/>
        <v>8.9537572680780464</v>
      </c>
      <c r="E283" s="303"/>
      <c r="F283" s="302">
        <v>4.0877174873843591</v>
      </c>
      <c r="G283" s="302">
        <v>4.8732819415707507</v>
      </c>
      <c r="H283" s="302">
        <f t="shared" si="92"/>
        <v>8.9609994289551089</v>
      </c>
      <c r="I283" s="303"/>
      <c r="J283" s="302">
        <v>5.0430048409848949</v>
      </c>
      <c r="K283" s="302">
        <v>4.768577462263373</v>
      </c>
      <c r="L283" s="302">
        <f t="shared" si="93"/>
        <v>9.8115823032482687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6.754826512801321</v>
      </c>
      <c r="C284" s="302">
        <v>1.3626750606359848</v>
      </c>
      <c r="D284" s="302">
        <f t="shared" si="91"/>
        <v>8.1175015734373055</v>
      </c>
      <c r="E284" s="303"/>
      <c r="F284" s="302">
        <v>4.9438977269067719</v>
      </c>
      <c r="G284" s="302">
        <v>1.3616522656966459</v>
      </c>
      <c r="H284" s="302">
        <f t="shared" si="92"/>
        <v>6.3055499926034173</v>
      </c>
      <c r="I284" s="303"/>
      <c r="J284" s="302">
        <v>3.8924740305611514</v>
      </c>
      <c r="K284" s="302">
        <v>1.2182186940437374</v>
      </c>
      <c r="L284" s="302">
        <f t="shared" si="93"/>
        <v>5.1106927246048883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0.1937753310952004</v>
      </c>
      <c r="C285" s="302">
        <v>1.227966579531852</v>
      </c>
      <c r="D285" s="302">
        <f t="shared" si="91"/>
        <v>1.4217419106270524</v>
      </c>
      <c r="E285" s="303"/>
      <c r="F285" s="302">
        <v>0.17512391479273448</v>
      </c>
      <c r="G285" s="302">
        <v>0.820752705970066</v>
      </c>
      <c r="H285" s="302">
        <f t="shared" si="92"/>
        <v>0.99587662076280048</v>
      </c>
      <c r="I285" s="303"/>
      <c r="J285" s="302">
        <v>0.41098572181444959</v>
      </c>
      <c r="K285" s="302">
        <v>0.7681029955083295</v>
      </c>
      <c r="L285" s="302">
        <f t="shared" si="93"/>
        <v>1.1790887173227791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0.61999069678550289</v>
      </c>
      <c r="C286" s="302">
        <v>0.29467924658346056</v>
      </c>
      <c r="D286" s="302">
        <f t="shared" si="91"/>
        <v>0.91466994336896346</v>
      </c>
      <c r="E286" s="303"/>
      <c r="F286" s="302">
        <v>1.0147746398171507</v>
      </c>
      <c r="G286" s="302">
        <v>0.46654094869195079</v>
      </c>
      <c r="H286" s="302">
        <f t="shared" si="92"/>
        <v>1.4813155885091014</v>
      </c>
      <c r="I286" s="303"/>
      <c r="J286" s="302">
        <v>1.3861440110541892</v>
      </c>
      <c r="K286" s="302">
        <v>0.79513758879654217</v>
      </c>
      <c r="L286" s="302">
        <f t="shared" si="93"/>
        <v>2.1812815998507311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1.1401133944781829</v>
      </c>
      <c r="C287" s="302">
        <v>0.50702827386757932</v>
      </c>
      <c r="D287" s="302">
        <f t="shared" si="91"/>
        <v>1.6471416683457623</v>
      </c>
      <c r="E287" s="303"/>
      <c r="F287" s="302">
        <v>0.82319500994599371</v>
      </c>
      <c r="G287" s="302">
        <v>0.4397506732052871</v>
      </c>
      <c r="H287" s="302">
        <f t="shared" si="92"/>
        <v>1.2629456831512809</v>
      </c>
      <c r="I287" s="303"/>
      <c r="J287" s="302">
        <v>0.87852591679487269</v>
      </c>
      <c r="K287" s="302">
        <v>0.5591486646288939</v>
      </c>
      <c r="L287" s="302">
        <f t="shared" si="93"/>
        <v>1.4376745814237666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0.15252551183867696</v>
      </c>
      <c r="C288" s="302">
        <v>0.3722380199479185</v>
      </c>
      <c r="D288" s="302">
        <f t="shared" si="91"/>
        <v>0.52476353178659552</v>
      </c>
      <c r="E288" s="303"/>
      <c r="F288" s="302">
        <v>9.1946198969987139E-2</v>
      </c>
      <c r="G288" s="302">
        <v>0.29356605079881593</v>
      </c>
      <c r="H288" s="302">
        <f t="shared" si="92"/>
        <v>0.38551224976880305</v>
      </c>
      <c r="I288" s="303"/>
      <c r="J288" s="302">
        <v>0.16206952536437183</v>
      </c>
      <c r="K288" s="302">
        <v>0.33418333037391129</v>
      </c>
      <c r="L288" s="302">
        <f t="shared" si="93"/>
        <v>0.49625285573828315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0.65198578902740001</v>
      </c>
      <c r="C289" s="302">
        <v>0.54328293688817042</v>
      </c>
      <c r="D289" s="302">
        <f t="shared" si="91"/>
        <v>1.1952687259155703</v>
      </c>
      <c r="E289" s="303"/>
      <c r="F289" s="302">
        <v>0.44803012792535846</v>
      </c>
      <c r="G289" s="302">
        <v>0.44098076242576484</v>
      </c>
      <c r="H289" s="302">
        <f t="shared" si="92"/>
        <v>0.88901089035112335</v>
      </c>
      <c r="I289" s="303"/>
      <c r="J289" s="302">
        <v>0.45117145286410221</v>
      </c>
      <c r="K289" s="302">
        <v>0.44580240878607452</v>
      </c>
      <c r="L289" s="302">
        <f t="shared" si="93"/>
        <v>0.89697386165017678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22.415561312215331</v>
      </c>
      <c r="C291" s="311">
        <f t="shared" ref="C291:D291" si="94">SUM(C281:C289)</f>
        <v>25.797438687784684</v>
      </c>
      <c r="D291" s="311">
        <f t="shared" si="94"/>
        <v>48.213000000000015</v>
      </c>
      <c r="E291" s="311"/>
      <c r="F291" s="311">
        <f t="shared" ref="F291:H291" si="95">SUM(F281:F289)</f>
        <v>21.356296089519759</v>
      </c>
      <c r="G291" s="311">
        <f t="shared" si="95"/>
        <v>25.993703910480232</v>
      </c>
      <c r="H291" s="311">
        <f t="shared" si="95"/>
        <v>47.349999999999987</v>
      </c>
      <c r="I291" s="311"/>
      <c r="J291" s="311">
        <f t="shared" ref="J291:L291" si="96">SUM(J281:J289)</f>
        <v>25.366651058736565</v>
      </c>
      <c r="K291" s="311">
        <f t="shared" si="96"/>
        <v>29.041348941263532</v>
      </c>
      <c r="L291" s="311">
        <f t="shared" si="96"/>
        <v>54.408000000000087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0.92635468671564791</v>
      </c>
      <c r="C298" s="302">
        <v>2.0006573927283768</v>
      </c>
      <c r="D298" s="302">
        <f>SUM(B298:C298)</f>
        <v>2.9270120794440246</v>
      </c>
      <c r="E298" s="303"/>
      <c r="F298" s="302">
        <v>1.193026244827005</v>
      </c>
      <c r="G298" s="302">
        <v>2.3381479531902647</v>
      </c>
      <c r="H298" s="302">
        <f>SUM(F298:G298)</f>
        <v>3.5311741980172697</v>
      </c>
      <c r="I298" s="303"/>
      <c r="J298" s="302">
        <v>1.5720403189276173</v>
      </c>
      <c r="K298" s="302">
        <v>2.833095135068576</v>
      </c>
      <c r="L298" s="302">
        <f>SUM(J298:K298)</f>
        <v>4.4051354539961931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1.0122145287033459</v>
      </c>
      <c r="C299" s="302">
        <v>1.7539774160001911</v>
      </c>
      <c r="D299" s="302">
        <f t="shared" ref="D299:D306" si="97">SUM(B299:C299)</f>
        <v>2.7661919447035368</v>
      </c>
      <c r="E299" s="303"/>
      <c r="F299" s="302">
        <v>1.3539504280651184</v>
      </c>
      <c r="G299" s="302">
        <v>2.2536899511754682</v>
      </c>
      <c r="H299" s="302">
        <f t="shared" ref="H299:H306" si="98">SUM(F299:G299)</f>
        <v>3.6076403792405864</v>
      </c>
      <c r="I299" s="303"/>
      <c r="J299" s="302">
        <v>1.7391194186594858</v>
      </c>
      <c r="K299" s="302">
        <v>3.0196963176719533</v>
      </c>
      <c r="L299" s="302">
        <f t="shared" ref="L299:L306" si="99">SUM(J299:K299)</f>
        <v>4.7588157363314387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1.5577495577043305</v>
      </c>
      <c r="C300" s="302">
        <v>2.4001312971974396</v>
      </c>
      <c r="D300" s="302">
        <f t="shared" si="97"/>
        <v>3.9578808549017701</v>
      </c>
      <c r="E300" s="303"/>
      <c r="F300" s="302">
        <v>1.9139972313424582</v>
      </c>
      <c r="G300" s="302">
        <v>2.7397606335268274</v>
      </c>
      <c r="H300" s="302">
        <f t="shared" si="98"/>
        <v>4.6537578648692861</v>
      </c>
      <c r="I300" s="303"/>
      <c r="J300" s="302">
        <v>2.2290745869239696</v>
      </c>
      <c r="K300" s="302">
        <v>2.9030551577830388</v>
      </c>
      <c r="L300" s="302">
        <f t="shared" si="99"/>
        <v>5.132129744707008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1.9444836483599226</v>
      </c>
      <c r="C301" s="302">
        <v>0.82932963801670656</v>
      </c>
      <c r="D301" s="302">
        <f t="shared" si="97"/>
        <v>2.7738132863766292</v>
      </c>
      <c r="E301" s="303"/>
      <c r="F301" s="302">
        <v>2.0525467976661691</v>
      </c>
      <c r="G301" s="302">
        <v>0.9553289353667731</v>
      </c>
      <c r="H301" s="302">
        <f t="shared" si="98"/>
        <v>3.0078757330329422</v>
      </c>
      <c r="I301" s="303"/>
      <c r="J301" s="302">
        <v>1.9320282255529353</v>
      </c>
      <c r="K301" s="302">
        <v>1.2597556975553037</v>
      </c>
      <c r="L301" s="302">
        <f t="shared" si="99"/>
        <v>3.1917839231082388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0.16608474476481114</v>
      </c>
      <c r="C302" s="302">
        <v>0.92548604893117681</v>
      </c>
      <c r="D302" s="302">
        <f t="shared" si="97"/>
        <v>1.091570793695988</v>
      </c>
      <c r="E302" s="303"/>
      <c r="F302" s="302">
        <v>0.21447986295740129</v>
      </c>
      <c r="G302" s="302">
        <v>0.71857912665033019</v>
      </c>
      <c r="H302" s="302">
        <f t="shared" si="98"/>
        <v>0.93305898960773148</v>
      </c>
      <c r="I302" s="303"/>
      <c r="J302" s="302">
        <v>0.42495448605017955</v>
      </c>
      <c r="K302" s="302">
        <v>0.674278069539615</v>
      </c>
      <c r="L302" s="302">
        <f t="shared" si="99"/>
        <v>1.0992325555897946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1.3366364495886165</v>
      </c>
      <c r="C303" s="302">
        <v>0.49692790209812893</v>
      </c>
      <c r="D303" s="302">
        <f t="shared" si="97"/>
        <v>1.8335643516867455</v>
      </c>
      <c r="E303" s="303"/>
      <c r="F303" s="302">
        <v>1.5601637530073547</v>
      </c>
      <c r="G303" s="302">
        <v>0.64549004904705876</v>
      </c>
      <c r="H303" s="302">
        <f t="shared" si="98"/>
        <v>2.2056538020544134</v>
      </c>
      <c r="I303" s="303"/>
      <c r="J303" s="302">
        <v>1.8728669634389536</v>
      </c>
      <c r="K303" s="302">
        <v>0.8851957906194734</v>
      </c>
      <c r="L303" s="302">
        <f t="shared" si="99"/>
        <v>2.758062754058427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0.72035262434791303</v>
      </c>
      <c r="C304" s="302">
        <v>0.76657163680691609</v>
      </c>
      <c r="D304" s="302">
        <f t="shared" si="97"/>
        <v>1.486924261154829</v>
      </c>
      <c r="E304" s="303"/>
      <c r="F304" s="302">
        <v>0.77714419149602942</v>
      </c>
      <c r="G304" s="302">
        <v>0.78947753909319496</v>
      </c>
      <c r="H304" s="302">
        <f t="shared" si="98"/>
        <v>1.5666217305892243</v>
      </c>
      <c r="I304" s="303"/>
      <c r="J304" s="302">
        <v>1.0957371326167455</v>
      </c>
      <c r="K304" s="302">
        <v>1.0551288357467692</v>
      </c>
      <c r="L304" s="302">
        <f t="shared" si="99"/>
        <v>2.1508659683635147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0.16473746199193662</v>
      </c>
      <c r="C305" s="302">
        <v>0.84915284426134729</v>
      </c>
      <c r="D305" s="302">
        <f t="shared" si="97"/>
        <v>1.013890306253284</v>
      </c>
      <c r="E305" s="303"/>
      <c r="F305" s="302">
        <v>0.14360946413926631</v>
      </c>
      <c r="G305" s="302">
        <v>0.96732067633979424</v>
      </c>
      <c r="H305" s="302">
        <f t="shared" si="98"/>
        <v>1.1109301404790606</v>
      </c>
      <c r="I305" s="303"/>
      <c r="J305" s="302">
        <v>0.27176137633675557</v>
      </c>
      <c r="K305" s="302">
        <v>1.0515326516298256</v>
      </c>
      <c r="L305" s="302">
        <f t="shared" si="99"/>
        <v>1.3232940279665812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3.268361095712248</v>
      </c>
      <c r="C306" s="302">
        <v>4.3297910260709074</v>
      </c>
      <c r="D306" s="302">
        <f t="shared" si="97"/>
        <v>7.5981521217831549</v>
      </c>
      <c r="E306" s="303"/>
      <c r="F306" s="302">
        <v>3.1913256985326681</v>
      </c>
      <c r="G306" s="302">
        <v>4.2029614635767736</v>
      </c>
      <c r="H306" s="302">
        <f t="shared" si="98"/>
        <v>7.3942871621094417</v>
      </c>
      <c r="I306" s="303"/>
      <c r="J306" s="302">
        <v>3.4232477806956658</v>
      </c>
      <c r="K306" s="302">
        <v>4.6814320551831203</v>
      </c>
      <c r="L306" s="302">
        <f t="shared" si="99"/>
        <v>8.1046798358787857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11.096974797888773</v>
      </c>
      <c r="C308" s="311">
        <f t="shared" ref="C308:D308" si="100">SUM(C298:C306)</f>
        <v>14.352025202111189</v>
      </c>
      <c r="D308" s="311">
        <f t="shared" si="100"/>
        <v>25.448999999999963</v>
      </c>
      <c r="E308" s="311"/>
      <c r="F308" s="311">
        <f t="shared" ref="F308:H308" si="101">SUM(F298:F306)</f>
        <v>12.400243672033472</v>
      </c>
      <c r="G308" s="311">
        <f t="shared" si="101"/>
        <v>15.610756327966483</v>
      </c>
      <c r="H308" s="311">
        <f t="shared" si="101"/>
        <v>28.010999999999957</v>
      </c>
      <c r="I308" s="311"/>
      <c r="J308" s="311">
        <f t="shared" ref="J308:L308" si="102">SUM(J298:J306)</f>
        <v>14.560830289202308</v>
      </c>
      <c r="K308" s="311">
        <f t="shared" si="102"/>
        <v>18.363169710797674</v>
      </c>
      <c r="L308" s="311">
        <f t="shared" si="102"/>
        <v>32.923999999999985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0.42375129837346209</v>
      </c>
      <c r="C315" s="302">
        <v>0.82988973809583466</v>
      </c>
      <c r="D315" s="302">
        <f>SUM(B315:C315)</f>
        <v>1.2536410364692967</v>
      </c>
      <c r="E315" s="303"/>
      <c r="F315" s="302">
        <v>0.52823065039131967</v>
      </c>
      <c r="G315" s="302">
        <v>0.85445315188905413</v>
      </c>
      <c r="H315" s="302">
        <f>SUM(F315:G315)</f>
        <v>1.3826838022803738</v>
      </c>
      <c r="I315" s="303"/>
      <c r="J315" s="302">
        <v>0.55772082273683465</v>
      </c>
      <c r="K315" s="302">
        <v>0.8304696293425754</v>
      </c>
      <c r="L315" s="302">
        <f>SUM(J315:K315)</f>
        <v>1.3881904520794102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1.4499429006473534</v>
      </c>
      <c r="C316" s="302">
        <v>1.0314745393663707</v>
      </c>
      <c r="D316" s="302">
        <f t="shared" ref="D316:D323" si="103">SUM(B316:C316)</f>
        <v>2.4814174400137241</v>
      </c>
      <c r="E316" s="303"/>
      <c r="F316" s="302">
        <v>1.8556798971640012</v>
      </c>
      <c r="G316" s="302">
        <v>1.1957040157475713</v>
      </c>
      <c r="H316" s="302">
        <f t="shared" ref="H316:H323" si="104">SUM(F316:G316)</f>
        <v>3.0513839129115725</v>
      </c>
      <c r="I316" s="303"/>
      <c r="J316" s="302">
        <v>2.0531075589832644</v>
      </c>
      <c r="K316" s="302">
        <v>1.3417620534372889</v>
      </c>
      <c r="L316" s="302">
        <f t="shared" ref="L316:L323" si="105">SUM(J316:K316)</f>
        <v>3.3948696124205533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1.781875156130216</v>
      </c>
      <c r="C317" s="302">
        <v>3.1752970776818268</v>
      </c>
      <c r="D317" s="302">
        <f t="shared" si="103"/>
        <v>4.9571722338120425</v>
      </c>
      <c r="E317" s="303"/>
      <c r="F317" s="302">
        <v>2.0760133057972951</v>
      </c>
      <c r="G317" s="302">
        <v>3.1635709807950643</v>
      </c>
      <c r="H317" s="302">
        <f t="shared" si="104"/>
        <v>5.2395842865923594</v>
      </c>
      <c r="I317" s="303"/>
      <c r="J317" s="302">
        <v>2.7039640543788797</v>
      </c>
      <c r="K317" s="302">
        <v>3.2605058980274855</v>
      </c>
      <c r="L317" s="302">
        <f t="shared" si="105"/>
        <v>5.9644699524063647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3.4031296481911779</v>
      </c>
      <c r="C318" s="302">
        <v>0.51940029908852992</v>
      </c>
      <c r="D318" s="302">
        <f t="shared" si="103"/>
        <v>3.9225299472797079</v>
      </c>
      <c r="E318" s="303"/>
      <c r="F318" s="302">
        <v>3.0920467981458022</v>
      </c>
      <c r="G318" s="302">
        <v>0.49550350928014286</v>
      </c>
      <c r="H318" s="302">
        <f t="shared" si="104"/>
        <v>3.5875503074259449</v>
      </c>
      <c r="I318" s="303"/>
      <c r="J318" s="302">
        <v>2.3529312887790126</v>
      </c>
      <c r="K318" s="302">
        <v>0.36130034918330278</v>
      </c>
      <c r="L318" s="302">
        <f t="shared" si="105"/>
        <v>2.7142316379623153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2.9817954393993738E-2</v>
      </c>
      <c r="C319" s="302">
        <v>0.23687304164614667</v>
      </c>
      <c r="D319" s="302">
        <f t="shared" si="103"/>
        <v>0.2666909960401404</v>
      </c>
      <c r="E319" s="303"/>
      <c r="F319" s="302">
        <v>3.2952457117155318E-2</v>
      </c>
      <c r="G319" s="302">
        <v>0.15260941791230062</v>
      </c>
      <c r="H319" s="302">
        <f t="shared" si="104"/>
        <v>0.18556187502945592</v>
      </c>
      <c r="I319" s="303"/>
      <c r="J319" s="302">
        <v>8.8150642845367583E-2</v>
      </c>
      <c r="K319" s="302">
        <v>0.13753345405203463</v>
      </c>
      <c r="L319" s="302">
        <f t="shared" si="105"/>
        <v>0.22568409689740221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0.28327459290417539</v>
      </c>
      <c r="C320" s="302">
        <v>0.20401302682114739</v>
      </c>
      <c r="D320" s="302">
        <f t="shared" si="103"/>
        <v>0.48728761972532275</v>
      </c>
      <c r="E320" s="303"/>
      <c r="F320" s="302">
        <v>0.27528098520930433</v>
      </c>
      <c r="G320" s="302">
        <v>0.19193427999526222</v>
      </c>
      <c r="H320" s="302">
        <f t="shared" si="104"/>
        <v>0.46721526520456658</v>
      </c>
      <c r="I320" s="303"/>
      <c r="J320" s="302">
        <v>0.29242874602137103</v>
      </c>
      <c r="K320" s="302">
        <v>0.20368756065481108</v>
      </c>
      <c r="L320" s="302">
        <f t="shared" si="105"/>
        <v>0.49611630667618212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0.28664330130471394</v>
      </c>
      <c r="C321" s="302">
        <v>8.6755856292646649E-2</v>
      </c>
      <c r="D321" s="302">
        <f t="shared" si="103"/>
        <v>0.37339915759736059</v>
      </c>
      <c r="E321" s="303"/>
      <c r="F321" s="302">
        <v>0.28273651076156286</v>
      </c>
      <c r="G321" s="302">
        <v>7.4353323693621159E-2</v>
      </c>
      <c r="H321" s="302">
        <f t="shared" si="104"/>
        <v>0.35708983445518405</v>
      </c>
      <c r="I321" s="303"/>
      <c r="J321" s="302">
        <v>0.3267119015473588</v>
      </c>
      <c r="K321" s="302">
        <v>9.5695614182724056E-2</v>
      </c>
      <c r="L321" s="302">
        <f t="shared" si="105"/>
        <v>0.42240751573008284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2.9268828754147394E-2</v>
      </c>
      <c r="C322" s="302">
        <v>0.15086560248403447</v>
      </c>
      <c r="D322" s="302">
        <f t="shared" si="103"/>
        <v>0.18013443123818185</v>
      </c>
      <c r="E322" s="303"/>
      <c r="F322" s="302">
        <v>2.4566824477383151E-2</v>
      </c>
      <c r="G322" s="302">
        <v>0.1143002411314553</v>
      </c>
      <c r="H322" s="302">
        <f t="shared" si="104"/>
        <v>0.13886706560883846</v>
      </c>
      <c r="I322" s="303"/>
      <c r="J322" s="302">
        <v>6.0584463501735596E-2</v>
      </c>
      <c r="K322" s="302">
        <v>0.11917055032655341</v>
      </c>
      <c r="L322" s="302">
        <f t="shared" si="105"/>
        <v>0.17975501382828901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0.45912656612524155</v>
      </c>
      <c r="C323" s="302">
        <v>0.29860057169898652</v>
      </c>
      <c r="D323" s="302">
        <f t="shared" si="103"/>
        <v>0.75772713782422807</v>
      </c>
      <c r="E323" s="303"/>
      <c r="F323" s="302">
        <v>0.37989695472168145</v>
      </c>
      <c r="G323" s="302">
        <v>0.22216669576999992</v>
      </c>
      <c r="H323" s="302">
        <f t="shared" si="104"/>
        <v>0.60206365049168142</v>
      </c>
      <c r="I323" s="303"/>
      <c r="J323" s="302">
        <v>0.4992990741587372</v>
      </c>
      <c r="K323" s="302">
        <v>0.19397633784067481</v>
      </c>
      <c r="L323" s="302">
        <f t="shared" si="105"/>
        <v>0.69327541199941201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8.1468302468244804</v>
      </c>
      <c r="C325" s="311">
        <f t="shared" ref="C325:D325" si="106">SUM(C315:C323)</f>
        <v>6.5331697531755246</v>
      </c>
      <c r="D325" s="311">
        <f t="shared" si="106"/>
        <v>14.680000000000003</v>
      </c>
      <c r="E325" s="311"/>
      <c r="F325" s="311">
        <f t="shared" ref="F325:H325" si="107">SUM(F315:F323)</f>
        <v>8.5474043837855049</v>
      </c>
      <c r="G325" s="311">
        <f t="shared" si="107"/>
        <v>6.4645956162144724</v>
      </c>
      <c r="H325" s="311">
        <f t="shared" si="107"/>
        <v>15.011999999999977</v>
      </c>
      <c r="I325" s="311"/>
      <c r="J325" s="311">
        <f t="shared" ref="J325:L325" si="108">SUM(J315:J323)</f>
        <v>8.9348985529525606</v>
      </c>
      <c r="K325" s="311">
        <f t="shared" si="108"/>
        <v>6.544101447047451</v>
      </c>
      <c r="L325" s="311">
        <f t="shared" si="108"/>
        <v>15.479000000000012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1.0330121579853127</v>
      </c>
      <c r="C332" s="302">
        <v>1.0531062586413091</v>
      </c>
      <c r="D332" s="302">
        <f>SUM(B332:C332)</f>
        <v>2.086118416626622</v>
      </c>
      <c r="E332" s="303"/>
      <c r="F332" s="302">
        <v>1.109784283435721</v>
      </c>
      <c r="G332" s="302">
        <v>1.0855836898760418</v>
      </c>
      <c r="H332" s="302">
        <f>SUM(F332:G332)</f>
        <v>2.1953679733117628</v>
      </c>
      <c r="I332" s="303"/>
      <c r="J332" s="302">
        <v>1.2777146138736899</v>
      </c>
      <c r="K332" s="302">
        <v>1.1013003864470428</v>
      </c>
      <c r="L332" s="302">
        <f>SUM(J332:K332)</f>
        <v>2.3790150003207327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19.77879370393147</v>
      </c>
      <c r="C333" s="302">
        <v>9.8159632046321761</v>
      </c>
      <c r="D333" s="302">
        <f t="shared" ref="D333:D340" si="109">SUM(B333:C333)</f>
        <v>29.594756908563646</v>
      </c>
      <c r="E333" s="303"/>
      <c r="F333" s="302">
        <v>20.941895759994928</v>
      </c>
      <c r="G333" s="302">
        <v>10.372277371260418</v>
      </c>
      <c r="H333" s="302">
        <f t="shared" ref="H333:H340" si="110">SUM(F333:G333)</f>
        <v>31.314173131255345</v>
      </c>
      <c r="I333" s="303"/>
      <c r="J333" s="302">
        <v>23.689333077173341</v>
      </c>
      <c r="K333" s="302">
        <v>11.145119923070327</v>
      </c>
      <c r="L333" s="302">
        <f t="shared" ref="L333:L340" si="111">SUM(J333:K333)</f>
        <v>34.83445300024367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3.416443996188459</v>
      </c>
      <c r="C334" s="302">
        <v>2.0341622460615962</v>
      </c>
      <c r="D334" s="302">
        <f t="shared" si="109"/>
        <v>5.4506062422500552</v>
      </c>
      <c r="E334" s="303"/>
      <c r="F334" s="302">
        <v>3.2673917804723471</v>
      </c>
      <c r="G334" s="302">
        <v>2.1360156766020775</v>
      </c>
      <c r="H334" s="302">
        <f t="shared" si="110"/>
        <v>5.4034074570744242</v>
      </c>
      <c r="I334" s="303"/>
      <c r="J334" s="302">
        <v>3.4901480549313</v>
      </c>
      <c r="K334" s="302">
        <v>1.7929742485649076</v>
      </c>
      <c r="L334" s="302">
        <f t="shared" si="111"/>
        <v>5.2831223034962074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3.8025061363456389</v>
      </c>
      <c r="C335" s="302">
        <v>0.57085273717566754</v>
      </c>
      <c r="D335" s="302">
        <f t="shared" si="109"/>
        <v>4.3733588735213065</v>
      </c>
      <c r="E335" s="303"/>
      <c r="F335" s="302">
        <v>3.1995620663529905</v>
      </c>
      <c r="G335" s="302">
        <v>0.49709949242819196</v>
      </c>
      <c r="H335" s="302">
        <f t="shared" si="110"/>
        <v>3.6966615587811824</v>
      </c>
      <c r="I335" s="303"/>
      <c r="J335" s="302">
        <v>1.5914972762231461</v>
      </c>
      <c r="K335" s="302">
        <v>0.43491281026568163</v>
      </c>
      <c r="L335" s="302">
        <f t="shared" si="111"/>
        <v>2.0264100864888279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0.4606917022594948</v>
      </c>
      <c r="C336" s="302">
        <v>0.58621891803849657</v>
      </c>
      <c r="D336" s="302">
        <f t="shared" si="109"/>
        <v>1.0469106202979914</v>
      </c>
      <c r="E336" s="303"/>
      <c r="F336" s="302">
        <v>0.36183152137912722</v>
      </c>
      <c r="G336" s="302">
        <v>0.37675249191257815</v>
      </c>
      <c r="H336" s="302">
        <f t="shared" si="110"/>
        <v>0.73858401329170542</v>
      </c>
      <c r="I336" s="303"/>
      <c r="J336" s="302">
        <v>0.24438749663780682</v>
      </c>
      <c r="K336" s="302">
        <v>0.29529703029894133</v>
      </c>
      <c r="L336" s="302">
        <f t="shared" si="111"/>
        <v>0.53968452693674818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11.283904477946027</v>
      </c>
      <c r="C337" s="302">
        <v>1.9708312591910682</v>
      </c>
      <c r="D337" s="302">
        <f t="shared" si="109"/>
        <v>13.254735737137096</v>
      </c>
      <c r="E337" s="303"/>
      <c r="F337" s="302">
        <v>9.9261012695035191</v>
      </c>
      <c r="G337" s="302">
        <v>1.8568341319989305</v>
      </c>
      <c r="H337" s="302">
        <f t="shared" si="110"/>
        <v>11.782935401502449</v>
      </c>
      <c r="I337" s="303"/>
      <c r="J337" s="302">
        <v>10.598771363829885</v>
      </c>
      <c r="K337" s="302">
        <v>2.1337885016409128</v>
      </c>
      <c r="L337" s="302">
        <f t="shared" si="111"/>
        <v>12.732559865470797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0.33775250827825598</v>
      </c>
      <c r="C338" s="302">
        <v>0.11992338627995437</v>
      </c>
      <c r="D338" s="302">
        <f t="shared" si="109"/>
        <v>0.45767589455821034</v>
      </c>
      <c r="E338" s="303"/>
      <c r="F338" s="302">
        <v>0.27452072004871769</v>
      </c>
      <c r="G338" s="302">
        <v>0.10196282418675287</v>
      </c>
      <c r="H338" s="302">
        <f t="shared" si="110"/>
        <v>0.37648354423547059</v>
      </c>
      <c r="I338" s="303"/>
      <c r="J338" s="302">
        <v>0.26448471730828921</v>
      </c>
      <c r="K338" s="302">
        <v>0.11005161980559384</v>
      </c>
      <c r="L338" s="302">
        <f t="shared" si="111"/>
        <v>0.37453633711388307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0.43136539941609292</v>
      </c>
      <c r="C339" s="302">
        <v>0.84102148149237921</v>
      </c>
      <c r="D339" s="302">
        <f t="shared" si="109"/>
        <v>1.2723868809084722</v>
      </c>
      <c r="E339" s="303"/>
      <c r="F339" s="302">
        <v>0.37120640427469515</v>
      </c>
      <c r="G339" s="302">
        <v>1.1083417938127595</v>
      </c>
      <c r="H339" s="302">
        <f t="shared" si="110"/>
        <v>1.4795481980874547</v>
      </c>
      <c r="I339" s="303"/>
      <c r="J339" s="302">
        <v>0.43128334372452193</v>
      </c>
      <c r="K339" s="302">
        <v>1.2080269332435272</v>
      </c>
      <c r="L339" s="302">
        <f t="shared" si="111"/>
        <v>1.639310276968049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3.2599214722311207</v>
      </c>
      <c r="C340" s="302">
        <v>0.94852895390542924</v>
      </c>
      <c r="D340" s="302">
        <f t="shared" si="109"/>
        <v>4.2084504261365501</v>
      </c>
      <c r="E340" s="303"/>
      <c r="F340" s="302">
        <v>2.4550762174374818</v>
      </c>
      <c r="G340" s="302">
        <v>0.66576250502274126</v>
      </c>
      <c r="H340" s="302">
        <f t="shared" si="110"/>
        <v>3.1208387224602232</v>
      </c>
      <c r="I340" s="303"/>
      <c r="J340" s="302">
        <v>1.3786693157722953</v>
      </c>
      <c r="K340" s="302">
        <v>0.50323928718875932</v>
      </c>
      <c r="L340" s="302">
        <f t="shared" si="111"/>
        <v>1.8819086029610546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43.804391554581876</v>
      </c>
      <c r="C342" s="311">
        <f t="shared" ref="C342:D342" si="112">SUM(C332:C340)</f>
        <v>17.940608445418079</v>
      </c>
      <c r="D342" s="311">
        <f t="shared" si="112"/>
        <v>61.744999999999948</v>
      </c>
      <c r="E342" s="311"/>
      <c r="F342" s="311">
        <f t="shared" ref="F342:H342" si="113">SUM(F332:F340)</f>
        <v>41.907370022899528</v>
      </c>
      <c r="G342" s="311">
        <f t="shared" si="113"/>
        <v>18.200629977100494</v>
      </c>
      <c r="H342" s="311">
        <f t="shared" si="113"/>
        <v>60.108000000000011</v>
      </c>
      <c r="I342" s="311"/>
      <c r="J342" s="311">
        <f t="shared" ref="J342:L342" si="114">SUM(J332:J340)</f>
        <v>42.966289259474273</v>
      </c>
      <c r="K342" s="311">
        <f t="shared" si="114"/>
        <v>18.724710740525691</v>
      </c>
      <c r="L342" s="311">
        <f t="shared" si="114"/>
        <v>61.690999999999967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1.3900140610706762</v>
      </c>
      <c r="C349" s="302">
        <v>0.75838704307671656</v>
      </c>
      <c r="D349" s="302">
        <f>SUM(B349:C349)</f>
        <v>2.1484011041473927</v>
      </c>
      <c r="E349" s="303"/>
      <c r="F349" s="302">
        <v>1.7404828626735425</v>
      </c>
      <c r="G349" s="302">
        <v>0.79363554429390859</v>
      </c>
      <c r="H349" s="302">
        <f>SUM(F349:G349)</f>
        <v>2.5341184069674512</v>
      </c>
      <c r="I349" s="303"/>
      <c r="J349" s="302">
        <v>2.1217247410108202</v>
      </c>
      <c r="K349" s="302">
        <v>0.73007810130975392</v>
      </c>
      <c r="L349" s="302">
        <f>SUM(J349:K349)</f>
        <v>2.8518028423205743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9.7808840045300514</v>
      </c>
      <c r="C350" s="302">
        <v>2.6217133643753305</v>
      </c>
      <c r="D350" s="302">
        <f t="shared" ref="D350:D357" si="115">SUM(B350:C350)</f>
        <v>12.402597368905383</v>
      </c>
      <c r="E350" s="303"/>
      <c r="F350" s="302">
        <v>11.58601472218384</v>
      </c>
      <c r="G350" s="302">
        <v>3.0743723261217282</v>
      </c>
      <c r="H350" s="302">
        <f t="shared" ref="H350:H357" si="116">SUM(F350:G350)</f>
        <v>14.660387048305569</v>
      </c>
      <c r="I350" s="303"/>
      <c r="J350" s="302">
        <v>13.637104911936422</v>
      </c>
      <c r="K350" s="302">
        <v>3.0547919633721006</v>
      </c>
      <c r="L350" s="302">
        <f t="shared" ref="L350:L357" si="117">SUM(J350:K350)</f>
        <v>16.691896875308522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4.7000681341834607</v>
      </c>
      <c r="C351" s="302">
        <v>1.321731682297044</v>
      </c>
      <c r="D351" s="302">
        <f t="shared" si="115"/>
        <v>6.0217998164805042</v>
      </c>
      <c r="E351" s="303"/>
      <c r="F351" s="302">
        <v>5.389145085779016</v>
      </c>
      <c r="G351" s="302">
        <v>1.3794478507390502</v>
      </c>
      <c r="H351" s="302">
        <f t="shared" si="116"/>
        <v>6.7685929365180666</v>
      </c>
      <c r="I351" s="303"/>
      <c r="J351" s="302">
        <v>5.9049076898182697</v>
      </c>
      <c r="K351" s="302">
        <v>1.178130686314671</v>
      </c>
      <c r="L351" s="302">
        <f t="shared" si="117"/>
        <v>7.083038376132941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4.8948113123053902</v>
      </c>
      <c r="C352" s="302">
        <v>0.54319504429548371</v>
      </c>
      <c r="D352" s="302">
        <f t="shared" si="115"/>
        <v>5.4380063566008738</v>
      </c>
      <c r="E352" s="303"/>
      <c r="F352" s="302">
        <v>4.562969672301417</v>
      </c>
      <c r="G352" s="302">
        <v>0.49919625522760624</v>
      </c>
      <c r="H352" s="302">
        <f t="shared" si="116"/>
        <v>5.0621659275290236</v>
      </c>
      <c r="I352" s="303"/>
      <c r="J352" s="302">
        <v>2.836407861232995</v>
      </c>
      <c r="K352" s="302">
        <v>0.42945709777558155</v>
      </c>
      <c r="L352" s="302">
        <f t="shared" si="117"/>
        <v>3.2658649590085767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0.22988899869995449</v>
      </c>
      <c r="C353" s="302">
        <v>0.37266556521993321</v>
      </c>
      <c r="D353" s="302">
        <f t="shared" si="115"/>
        <v>0.60255456391988771</v>
      </c>
      <c r="E353" s="303"/>
      <c r="F353" s="302">
        <v>0.20090777058907916</v>
      </c>
      <c r="G353" s="302">
        <v>0.27815127967131997</v>
      </c>
      <c r="H353" s="302">
        <f t="shared" si="116"/>
        <v>0.47905905026039913</v>
      </c>
      <c r="I353" s="303"/>
      <c r="J353" s="302">
        <v>0.15395075596699775</v>
      </c>
      <c r="K353" s="302">
        <v>0.20969404239707412</v>
      </c>
      <c r="L353" s="302">
        <f t="shared" si="117"/>
        <v>0.36364479836407188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13.529449088412653</v>
      </c>
      <c r="C354" s="302">
        <v>3.4161752551287075</v>
      </c>
      <c r="D354" s="302">
        <f t="shared" si="115"/>
        <v>16.945624343541361</v>
      </c>
      <c r="E354" s="303"/>
      <c r="F354" s="302">
        <v>13.642686997832355</v>
      </c>
      <c r="G354" s="302">
        <v>3.2389298721744781</v>
      </c>
      <c r="H354" s="302">
        <f t="shared" si="116"/>
        <v>16.881616870006834</v>
      </c>
      <c r="I354" s="303"/>
      <c r="J354" s="302">
        <v>14.664130546568856</v>
      </c>
      <c r="K354" s="302">
        <v>4.4560559815874567</v>
      </c>
      <c r="L354" s="302">
        <f t="shared" si="117"/>
        <v>19.120186528156314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0.54589387778994103</v>
      </c>
      <c r="C355" s="302">
        <v>0.14125920949240867</v>
      </c>
      <c r="D355" s="302">
        <f t="shared" si="115"/>
        <v>0.68715308728234969</v>
      </c>
      <c r="E355" s="303"/>
      <c r="F355" s="302">
        <v>0.51777181796013794</v>
      </c>
      <c r="G355" s="302">
        <v>0.11546229228822447</v>
      </c>
      <c r="H355" s="302">
        <f t="shared" si="116"/>
        <v>0.6332341102483624</v>
      </c>
      <c r="I355" s="303"/>
      <c r="J355" s="302">
        <v>0.56431583656438455</v>
      </c>
      <c r="K355" s="302">
        <v>0.10919739357095345</v>
      </c>
      <c r="L355" s="302">
        <f t="shared" si="117"/>
        <v>0.67351323013533804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6.9547175824173621E-2</v>
      </c>
      <c r="C356" s="302">
        <v>0.24226178314137234</v>
      </c>
      <c r="D356" s="302">
        <f t="shared" si="115"/>
        <v>0.31180895896554595</v>
      </c>
      <c r="E356" s="303"/>
      <c r="F356" s="302">
        <v>5.2972393725451969E-2</v>
      </c>
      <c r="G356" s="302">
        <v>0.20291681573825496</v>
      </c>
      <c r="H356" s="302">
        <f t="shared" si="116"/>
        <v>0.25588920946370691</v>
      </c>
      <c r="I356" s="303"/>
      <c r="J356" s="302">
        <v>6.0370428272182593E-2</v>
      </c>
      <c r="K356" s="302">
        <v>0.15445562772254681</v>
      </c>
      <c r="L356" s="302">
        <f t="shared" si="117"/>
        <v>0.2148260559947294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0.84905107332178142</v>
      </c>
      <c r="C357" s="302">
        <v>0.69500332683493904</v>
      </c>
      <c r="D357" s="302">
        <f t="shared" si="115"/>
        <v>1.5440544001567205</v>
      </c>
      <c r="E357" s="303"/>
      <c r="F357" s="302">
        <v>0.68637240893015417</v>
      </c>
      <c r="G357" s="302">
        <v>0.49056403177049368</v>
      </c>
      <c r="H357" s="302">
        <f t="shared" si="116"/>
        <v>1.176936440700648</v>
      </c>
      <c r="I357" s="303"/>
      <c r="J357" s="302">
        <v>0.37324766966887518</v>
      </c>
      <c r="K357" s="302">
        <v>0.31197866491007636</v>
      </c>
      <c r="L357" s="302">
        <f t="shared" si="117"/>
        <v>0.68522633457895155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35.98960772613809</v>
      </c>
      <c r="C359" s="311">
        <f t="shared" ref="C359:D359" si="118">SUM(C349:C357)</f>
        <v>10.112392273861937</v>
      </c>
      <c r="D359" s="311">
        <f t="shared" si="118"/>
        <v>46.102000000000011</v>
      </c>
      <c r="E359" s="311"/>
      <c r="F359" s="311">
        <f t="shared" ref="F359:H359" si="119">SUM(F349:F357)</f>
        <v>38.379323731974999</v>
      </c>
      <c r="G359" s="311">
        <f t="shared" si="119"/>
        <v>10.072676268025065</v>
      </c>
      <c r="H359" s="311">
        <f t="shared" si="119"/>
        <v>48.452000000000062</v>
      </c>
      <c r="I359" s="311"/>
      <c r="J359" s="311">
        <f t="shared" ref="J359:L359" si="120">SUM(J349:J357)</f>
        <v>40.316160441039798</v>
      </c>
      <c r="K359" s="311">
        <f t="shared" si="120"/>
        <v>10.633839558960215</v>
      </c>
      <c r="L359" s="311">
        <f t="shared" si="120"/>
        <v>50.95000000000001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0.84783836950793368</v>
      </c>
      <c r="C366" s="302">
        <v>0.64689931970504377</v>
      </c>
      <c r="D366" s="302">
        <f>SUM(B366:C366)</f>
        <v>1.4947376892129776</v>
      </c>
      <c r="E366" s="303"/>
      <c r="F366" s="302">
        <v>0.96315298136952665</v>
      </c>
      <c r="G366" s="302">
        <v>0.52162176627362</v>
      </c>
      <c r="H366" s="302">
        <f>SUM(F366:G366)</f>
        <v>1.4847747476431468</v>
      </c>
      <c r="I366" s="303"/>
      <c r="J366" s="302">
        <v>1.4432743025966714</v>
      </c>
      <c r="K366" s="302">
        <v>0.64309073074386014</v>
      </c>
      <c r="L366" s="302">
        <f>SUM(J366:K366)</f>
        <v>2.0863650333405315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0.6254864668172706</v>
      </c>
      <c r="C367" s="302">
        <v>0.97252390285329338</v>
      </c>
      <c r="D367" s="302">
        <f t="shared" ref="D367:D374" si="121">SUM(B367:C367)</f>
        <v>1.5980103696705639</v>
      </c>
      <c r="E367" s="303"/>
      <c r="F367" s="302">
        <v>0.73190799235345605</v>
      </c>
      <c r="G367" s="302">
        <v>0.82193383698489719</v>
      </c>
      <c r="H367" s="302">
        <f t="shared" ref="H367:H374" si="122">SUM(F367:G367)</f>
        <v>1.5538418293383534</v>
      </c>
      <c r="I367" s="303"/>
      <c r="J367" s="302">
        <v>0.70572881179213731</v>
      </c>
      <c r="K367" s="302">
        <v>1.1053849916165073</v>
      </c>
      <c r="L367" s="302">
        <f t="shared" ref="L367:L374" si="123">SUM(J367:K367)</f>
        <v>1.8111138034086447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1.2996696735806164</v>
      </c>
      <c r="C368" s="302">
        <v>2.1083409534884052</v>
      </c>
      <c r="D368" s="302">
        <f t="shared" si="121"/>
        <v>3.4080106270690216</v>
      </c>
      <c r="E368" s="303"/>
      <c r="F368" s="302">
        <v>1.4267433811992756</v>
      </c>
      <c r="G368" s="302">
        <v>1.5736711601265265</v>
      </c>
      <c r="H368" s="302">
        <f t="shared" si="122"/>
        <v>3.0004145413258021</v>
      </c>
      <c r="I368" s="303"/>
      <c r="J368" s="302">
        <v>1.4519196512680492</v>
      </c>
      <c r="K368" s="302">
        <v>1.812655809516176</v>
      </c>
      <c r="L368" s="302">
        <f t="shared" si="123"/>
        <v>3.2645754607842252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0.70804870717838997</v>
      </c>
      <c r="C369" s="302">
        <v>0.20591795908551136</v>
      </c>
      <c r="D369" s="302">
        <f t="shared" si="121"/>
        <v>0.91396666626390133</v>
      </c>
      <c r="E369" s="303"/>
      <c r="F369" s="302">
        <v>0.64422865171150479</v>
      </c>
      <c r="G369" s="302">
        <v>0.18786284591089053</v>
      </c>
      <c r="H369" s="302">
        <f t="shared" si="122"/>
        <v>0.83209149762239532</v>
      </c>
      <c r="I369" s="303"/>
      <c r="J369" s="302">
        <v>0.43979462714822443</v>
      </c>
      <c r="K369" s="302">
        <v>0.16178825888997977</v>
      </c>
      <c r="L369" s="302">
        <f t="shared" si="123"/>
        <v>0.6015828860382042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0.27161732147922008</v>
      </c>
      <c r="C370" s="302">
        <v>0.70504772645435521</v>
      </c>
      <c r="D370" s="302">
        <f t="shared" si="121"/>
        <v>0.97666504793357523</v>
      </c>
      <c r="E370" s="303"/>
      <c r="F370" s="302">
        <v>0.31289788049188688</v>
      </c>
      <c r="G370" s="302">
        <v>0.43920434583284124</v>
      </c>
      <c r="H370" s="302">
        <f t="shared" si="122"/>
        <v>0.75210222632472812</v>
      </c>
      <c r="I370" s="303"/>
      <c r="J370" s="302">
        <v>0.54768796164856226</v>
      </c>
      <c r="K370" s="302">
        <v>0.47969614967506213</v>
      </c>
      <c r="L370" s="302">
        <f t="shared" si="123"/>
        <v>1.0273841113236244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0.57303500110223726</v>
      </c>
      <c r="C371" s="302">
        <v>0.41175065170927544</v>
      </c>
      <c r="D371" s="302">
        <f t="shared" si="121"/>
        <v>0.98478565281151265</v>
      </c>
      <c r="E371" s="303"/>
      <c r="F371" s="302">
        <v>0.4692906510525226</v>
      </c>
      <c r="G371" s="302">
        <v>0.33121928613032797</v>
      </c>
      <c r="H371" s="302">
        <f t="shared" si="122"/>
        <v>0.80050993718285057</v>
      </c>
      <c r="I371" s="303"/>
      <c r="J371" s="302">
        <v>0.42730281696074263</v>
      </c>
      <c r="K371" s="302">
        <v>0.44084313043049866</v>
      </c>
      <c r="L371" s="302">
        <f t="shared" si="123"/>
        <v>0.86814594739124129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0.2929030513359</v>
      </c>
      <c r="C372" s="302">
        <v>0.24824632412326647</v>
      </c>
      <c r="D372" s="302">
        <f t="shared" si="121"/>
        <v>0.54114937545916653</v>
      </c>
      <c r="E372" s="303"/>
      <c r="F372" s="302">
        <v>0.25841967242331476</v>
      </c>
      <c r="G372" s="302">
        <v>0.19579005924995732</v>
      </c>
      <c r="H372" s="302">
        <f t="shared" si="122"/>
        <v>0.45420973167327205</v>
      </c>
      <c r="I372" s="303"/>
      <c r="J372" s="302">
        <v>0.28569087279579708</v>
      </c>
      <c r="K372" s="302">
        <v>0.23623506356916413</v>
      </c>
      <c r="L372" s="302">
        <f t="shared" si="123"/>
        <v>0.52192593636496121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1.877794476027099E-2</v>
      </c>
      <c r="C373" s="302">
        <v>8.3664764130494729E-2</v>
      </c>
      <c r="D373" s="302">
        <f t="shared" si="121"/>
        <v>0.10244270889076572</v>
      </c>
      <c r="E373" s="303"/>
      <c r="F373" s="302">
        <v>1.8345264343362061E-2</v>
      </c>
      <c r="G373" s="302">
        <v>6.0806801000294571E-2</v>
      </c>
      <c r="H373" s="302">
        <f t="shared" si="122"/>
        <v>7.9152065343656625E-2</v>
      </c>
      <c r="I373" s="303"/>
      <c r="J373" s="302">
        <v>2.5520252068536722E-2</v>
      </c>
      <c r="K373" s="302">
        <v>6.7622034955870255E-2</v>
      </c>
      <c r="L373" s="302">
        <f t="shared" si="123"/>
        <v>9.3142287024406981E-2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0.48168642887833596</v>
      </c>
      <c r="C374" s="302">
        <v>0.57654543381020329</v>
      </c>
      <c r="D374" s="302">
        <f t="shared" si="121"/>
        <v>1.0582318626885392</v>
      </c>
      <c r="E374" s="303"/>
      <c r="F374" s="302">
        <v>0.3643296920718051</v>
      </c>
      <c r="G374" s="302">
        <v>0.39257373147399782</v>
      </c>
      <c r="H374" s="302">
        <f t="shared" si="122"/>
        <v>0.75690342354580298</v>
      </c>
      <c r="I374" s="303"/>
      <c r="J374" s="302">
        <v>0.25111749729137733</v>
      </c>
      <c r="K374" s="302">
        <v>0.36164703703277407</v>
      </c>
      <c r="L374" s="302">
        <f t="shared" si="123"/>
        <v>0.61276453432415146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5.1190629646401744</v>
      </c>
      <c r="C376" s="311">
        <f t="shared" ref="C376:D376" si="124">SUM(C366:C374)</f>
        <v>5.958937035359849</v>
      </c>
      <c r="D376" s="311">
        <f t="shared" si="124"/>
        <v>11.078000000000024</v>
      </c>
      <c r="E376" s="311"/>
      <c r="F376" s="311">
        <f t="shared" ref="F376:H376" si="125">SUM(F366:F374)</f>
        <v>5.1893161670166545</v>
      </c>
      <c r="G376" s="311">
        <f t="shared" si="125"/>
        <v>4.524683832983353</v>
      </c>
      <c r="H376" s="311">
        <f t="shared" si="125"/>
        <v>9.7140000000000057</v>
      </c>
      <c r="I376" s="311"/>
      <c r="J376" s="311">
        <f t="shared" ref="J376:L376" si="126">SUM(J366:J374)</f>
        <v>5.5780367935700985</v>
      </c>
      <c r="K376" s="311">
        <f t="shared" si="126"/>
        <v>5.3089632064298913</v>
      </c>
      <c r="L376" s="311">
        <f t="shared" si="126"/>
        <v>10.886999999999992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0.79059984712962939</v>
      </c>
      <c r="C383" s="302">
        <v>0.86209341697006425</v>
      </c>
      <c r="D383" s="302">
        <f>SUM(B383:C383)</f>
        <v>1.6526932640996936</v>
      </c>
      <c r="E383" s="303"/>
      <c r="F383" s="302">
        <v>1.0771788556698196</v>
      </c>
      <c r="G383" s="302">
        <v>0.5607676519238548</v>
      </c>
      <c r="H383" s="302">
        <f>SUM(F383:G383)</f>
        <v>1.6379465075936745</v>
      </c>
      <c r="I383" s="303"/>
      <c r="J383" s="302">
        <v>1.3187731260553457</v>
      </c>
      <c r="K383" s="302">
        <v>0.60937650680644539</v>
      </c>
      <c r="L383" s="302">
        <f>SUM(J383:K383)</f>
        <v>1.9281496328617911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1.0189987615509133</v>
      </c>
      <c r="C384" s="302">
        <v>1.5883108620745641</v>
      </c>
      <c r="D384" s="302">
        <f t="shared" ref="D384:D391" si="127">SUM(B384:C384)</f>
        <v>2.6073096236254774</v>
      </c>
      <c r="E384" s="303"/>
      <c r="F384" s="302">
        <v>1.3788690266927657</v>
      </c>
      <c r="G384" s="302">
        <v>1.0519532753427097</v>
      </c>
      <c r="H384" s="302">
        <f t="shared" ref="H384:H391" si="128">SUM(F384:G384)</f>
        <v>2.4308223020354753</v>
      </c>
      <c r="I384" s="303"/>
      <c r="J384" s="302">
        <v>1.185531307610745</v>
      </c>
      <c r="K384" s="302">
        <v>1.11699744792834</v>
      </c>
      <c r="L384" s="302">
        <f t="shared" ref="L384:L391" si="129">SUM(J384:K384)</f>
        <v>2.3025287555390852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0.94079837361345742</v>
      </c>
      <c r="C385" s="302">
        <v>0.69959349385005698</v>
      </c>
      <c r="D385" s="302">
        <f t="shared" si="127"/>
        <v>1.6403918674635145</v>
      </c>
      <c r="E385" s="303"/>
      <c r="F385" s="302">
        <v>1.0795057973720501</v>
      </c>
      <c r="G385" s="302">
        <v>0.4836504338131159</v>
      </c>
      <c r="H385" s="302">
        <f t="shared" si="128"/>
        <v>1.5631562311851659</v>
      </c>
      <c r="I385" s="303"/>
      <c r="J385" s="302">
        <v>0.85816988639481362</v>
      </c>
      <c r="K385" s="302">
        <v>0.42061438566306519</v>
      </c>
      <c r="L385" s="302">
        <f t="shared" si="129"/>
        <v>1.2787842720578788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0.84685189595276411</v>
      </c>
      <c r="C386" s="302">
        <v>0.15789330393297638</v>
      </c>
      <c r="D386" s="302">
        <f t="shared" si="127"/>
        <v>1.0047451998857404</v>
      </c>
      <c r="E386" s="303"/>
      <c r="F386" s="302">
        <v>0.92227400630841472</v>
      </c>
      <c r="G386" s="302">
        <v>0.10544406768808814</v>
      </c>
      <c r="H386" s="302">
        <f t="shared" si="128"/>
        <v>1.0277180739965028</v>
      </c>
      <c r="I386" s="303"/>
      <c r="J386" s="302">
        <v>0.88450585895716627</v>
      </c>
      <c r="K386" s="302">
        <v>8.6377113218617449E-2</v>
      </c>
      <c r="L386" s="302">
        <f t="shared" si="129"/>
        <v>0.97088297217578368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0.19162270257255284</v>
      </c>
      <c r="C387" s="302">
        <v>0.48668340238233609</v>
      </c>
      <c r="D387" s="302">
        <f t="shared" si="127"/>
        <v>0.67830610495488897</v>
      </c>
      <c r="E387" s="303"/>
      <c r="F387" s="302">
        <v>0.23306847365172578</v>
      </c>
      <c r="G387" s="302">
        <v>0.24738481925141131</v>
      </c>
      <c r="H387" s="302">
        <f t="shared" si="128"/>
        <v>0.4804532929031371</v>
      </c>
      <c r="I387" s="303"/>
      <c r="J387" s="302">
        <v>0.33949604903160241</v>
      </c>
      <c r="K387" s="302">
        <v>0.25344099583058866</v>
      </c>
      <c r="L387" s="302">
        <f t="shared" si="129"/>
        <v>0.59293704486219112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3.0806702212007155</v>
      </c>
      <c r="C388" s="302">
        <v>0.86939194359238092</v>
      </c>
      <c r="D388" s="302">
        <f t="shared" si="127"/>
        <v>3.9500621647930965</v>
      </c>
      <c r="E388" s="303"/>
      <c r="F388" s="302">
        <v>3.0396418822536027</v>
      </c>
      <c r="G388" s="302">
        <v>0.59681202392228583</v>
      </c>
      <c r="H388" s="302">
        <f t="shared" si="128"/>
        <v>3.6364539061758885</v>
      </c>
      <c r="I388" s="303"/>
      <c r="J388" s="302">
        <v>2.4549786120998474</v>
      </c>
      <c r="K388" s="302">
        <v>0.62174047519926678</v>
      </c>
      <c r="L388" s="302">
        <f t="shared" si="129"/>
        <v>3.0767190872991144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0.32967638883422251</v>
      </c>
      <c r="C389" s="302">
        <v>0.2832472443512406</v>
      </c>
      <c r="D389" s="302">
        <f t="shared" si="127"/>
        <v>0.61292363318546306</v>
      </c>
      <c r="E389" s="303"/>
      <c r="F389" s="302">
        <v>0.33646213531850233</v>
      </c>
      <c r="G389" s="302">
        <v>0.16513807711866529</v>
      </c>
      <c r="H389" s="302">
        <f t="shared" si="128"/>
        <v>0.50160021243716768</v>
      </c>
      <c r="I389" s="303"/>
      <c r="J389" s="302">
        <v>0.31532320335687053</v>
      </c>
      <c r="K389" s="302">
        <v>0.15392120581155239</v>
      </c>
      <c r="L389" s="302">
        <f t="shared" si="129"/>
        <v>0.46924440916842292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9.6479773183011111E-2</v>
      </c>
      <c r="C390" s="302">
        <v>0.24175267693172944</v>
      </c>
      <c r="D390" s="302">
        <f t="shared" si="127"/>
        <v>0.33823245011474057</v>
      </c>
      <c r="E390" s="303"/>
      <c r="F390" s="302">
        <v>0.10061561732980796</v>
      </c>
      <c r="G390" s="302">
        <v>0.1370611153973961</v>
      </c>
      <c r="H390" s="302">
        <f t="shared" si="128"/>
        <v>0.23767673272720408</v>
      </c>
      <c r="I390" s="303"/>
      <c r="J390" s="302">
        <v>0.13293188940100029</v>
      </c>
      <c r="K390" s="302">
        <v>0.11784702770336151</v>
      </c>
      <c r="L390" s="302">
        <f t="shared" si="129"/>
        <v>0.25077891710436179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0.52214581723846565</v>
      </c>
      <c r="C391" s="302">
        <v>0.50518987463891518</v>
      </c>
      <c r="D391" s="302">
        <f t="shared" si="127"/>
        <v>1.0273356918773808</v>
      </c>
      <c r="E391" s="303"/>
      <c r="F391" s="302">
        <v>0.47840759612692091</v>
      </c>
      <c r="G391" s="302">
        <v>0.27976514481886888</v>
      </c>
      <c r="H391" s="302">
        <f t="shared" si="128"/>
        <v>0.75817274094578979</v>
      </c>
      <c r="I391" s="303"/>
      <c r="J391" s="302">
        <v>0.27821802852299299</v>
      </c>
      <c r="K391" s="302">
        <v>0.24875688040837193</v>
      </c>
      <c r="L391" s="302">
        <f t="shared" si="129"/>
        <v>0.52697490893136489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7.817843781275732</v>
      </c>
      <c r="C393" s="311">
        <f t="shared" ref="C393:D393" si="130">SUM(C383:C391)</f>
        <v>5.6941562187242631</v>
      </c>
      <c r="D393" s="311">
        <f t="shared" si="130"/>
        <v>13.511999999999997</v>
      </c>
      <c r="E393" s="311"/>
      <c r="F393" s="311">
        <f t="shared" ref="F393:H393" si="131">SUM(F383:F391)</f>
        <v>8.6460233907236113</v>
      </c>
      <c r="G393" s="311">
        <f t="shared" si="131"/>
        <v>3.6279766092763963</v>
      </c>
      <c r="H393" s="311">
        <f t="shared" si="131"/>
        <v>12.274000000000008</v>
      </c>
      <c r="I393" s="311"/>
      <c r="J393" s="311">
        <f t="shared" ref="J393:L393" si="132">SUM(J383:J391)</f>
        <v>7.7679279614303844</v>
      </c>
      <c r="K393" s="311">
        <f t="shared" si="132"/>
        <v>3.6290720385696091</v>
      </c>
      <c r="L393" s="311">
        <f t="shared" si="132"/>
        <v>11.396999999999997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Oxfordshire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31.16049343693134</v>
      </c>
      <c r="C9" s="249">
        <f t="shared" ref="C9:D9" si="0">SUM(C26,C43,C60,C77,C94,C111,C128,C145,C162,C179,C196,C213,C230,C247,C264,C281,C298,C315,C332,C349,C366,C383)</f>
        <v>4.82206026730357</v>
      </c>
      <c r="D9" s="249">
        <f t="shared" si="0"/>
        <v>7.913668866842662</v>
      </c>
      <c r="E9" s="249">
        <f>SUM(B9:D9)</f>
        <v>43.896222571077573</v>
      </c>
      <c r="F9" s="238"/>
      <c r="G9" s="249">
        <f>SUM(G26,G43,G60,G77,G94,G111,G128,G145,G162,G179,G196,G213,G230,G247,G264,G281,G298,G315,G332,G349,G366,G383)</f>
        <v>34.898638288933633</v>
      </c>
      <c r="H9" s="249">
        <f t="shared" ref="H9:I9" si="1">SUM(H26,H43,H60,H77,H94,H111,H128,H145,H162,H179,H196,H213,H230,H247,H264,H281,H298,H315,H332,H349,H366,H383)</f>
        <v>7.3421924450578979</v>
      </c>
      <c r="I9" s="249">
        <f t="shared" si="1"/>
        <v>8.4920424846561531</v>
      </c>
      <c r="J9" s="249">
        <f>SUM(G9:I9)</f>
        <v>50.732873218647683</v>
      </c>
      <c r="K9" s="238"/>
      <c r="L9" s="249">
        <f>SUM(L26,L43,L60,L77,L94,L111,L128,L145,L162,L179,L196,L213,L230,L247,L264,L281,L298,L315,L332,L349,L366,L383)</f>
        <v>39.399469923346238</v>
      </c>
      <c r="M9" s="249">
        <f t="shared" ref="M9:N9" si="2">SUM(M26,M43,M60,M77,M94,M111,M128,M145,M162,M179,M196,M213,M230,M247,M264,M281,M298,M315,M332,M349,M366,M383)</f>
        <v>9.2917925113457809</v>
      </c>
      <c r="N9" s="249">
        <f t="shared" si="2"/>
        <v>9.8754680612056607</v>
      </c>
      <c r="O9" s="249">
        <f>SUM(L9:N9)</f>
        <v>58.56673049589768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62.26086946305675</v>
      </c>
      <c r="C10" s="249">
        <f t="shared" si="3"/>
        <v>18.408852679495865</v>
      </c>
      <c r="D10" s="249">
        <f t="shared" si="3"/>
        <v>13.581329012907799</v>
      </c>
      <c r="E10" s="249">
        <f t="shared" ref="E10:E17" si="4">SUM(B10:D10)</f>
        <v>94.251051155460416</v>
      </c>
      <c r="F10" s="238"/>
      <c r="G10" s="249">
        <f t="shared" ref="G10:I10" si="5">SUM(G27,G44,G61,G78,G95,G112,G129,G146,G163,G180,G197,G214,G231,G248,G265,G282,G299,G316,G333,G350,G367,G384)</f>
        <v>72.190537113310597</v>
      </c>
      <c r="H10" s="249">
        <f t="shared" si="5"/>
        <v>22.941883204229985</v>
      </c>
      <c r="I10" s="249">
        <f t="shared" si="5"/>
        <v>13.303503645374382</v>
      </c>
      <c r="J10" s="249">
        <f t="shared" ref="J10:J17" si="6">SUM(G10:I10)</f>
        <v>108.43592396291496</v>
      </c>
      <c r="K10" s="238"/>
      <c r="L10" s="249">
        <f t="shared" ref="L10:N10" si="7">SUM(L27,L44,L61,L78,L95,L112,L129,L146,L163,L180,L197,L214,L231,L248,L265,L282,L299,L316,L333,L350,L367,L384)</f>
        <v>85.832737121208197</v>
      </c>
      <c r="M10" s="249">
        <f t="shared" si="7"/>
        <v>27.48766968105808</v>
      </c>
      <c r="N10" s="249">
        <f t="shared" si="7"/>
        <v>13.448207072377018</v>
      </c>
      <c r="O10" s="249">
        <f t="shared" ref="O10:O17" si="8">SUM(L10:N10)</f>
        <v>126.76861387464329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33.716578581903292</v>
      </c>
      <c r="C11" s="249">
        <f t="shared" si="3"/>
        <v>9.8418583077356825</v>
      </c>
      <c r="D11" s="249">
        <f t="shared" si="3"/>
        <v>10.52946142140836</v>
      </c>
      <c r="E11" s="249">
        <f t="shared" si="4"/>
        <v>54.08789831104734</v>
      </c>
      <c r="F11" s="238"/>
      <c r="G11" s="249">
        <f t="shared" ref="G11:I11" si="9">SUM(G28,G45,G62,G79,G96,G113,G130,G147,G164,G181,G198,G215,G232,G249,G266,G283,G300,G317,G334,G351,G368,G385)</f>
        <v>38.134574331121286</v>
      </c>
      <c r="H11" s="249">
        <f t="shared" si="9"/>
        <v>11.730821078107059</v>
      </c>
      <c r="I11" s="249">
        <f t="shared" si="9"/>
        <v>9.6040842621627149</v>
      </c>
      <c r="J11" s="249">
        <f t="shared" si="6"/>
        <v>59.469479671391056</v>
      </c>
      <c r="K11" s="238"/>
      <c r="L11" s="249">
        <f t="shared" ref="L11:N11" si="10">SUM(L28,L45,L62,L79,L96,L113,L130,L147,L164,L181,L198,L215,L232,L249,L266,L283,L300,L317,L334,L351,L368,L385)</f>
        <v>40.377986868963127</v>
      </c>
      <c r="M11" s="249">
        <f t="shared" si="10"/>
        <v>12.119839726473</v>
      </c>
      <c r="N11" s="249">
        <f t="shared" si="10"/>
        <v>10.145776976656558</v>
      </c>
      <c r="O11" s="249">
        <f t="shared" si="8"/>
        <v>62.64360357209268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22.686095426651814</v>
      </c>
      <c r="C12" s="249">
        <f t="shared" si="3"/>
        <v>18.331403567624271</v>
      </c>
      <c r="D12" s="249">
        <f t="shared" si="3"/>
        <v>2.6058160795973464</v>
      </c>
      <c r="E12" s="249">
        <f t="shared" si="4"/>
        <v>43.623315073873428</v>
      </c>
      <c r="F12" s="238"/>
      <c r="G12" s="249">
        <f t="shared" ref="G12:I12" si="11">SUM(G29,G46,G63,G80,G97,G114,G131,G148,G165,G182,G199,G216,G233,G250,G267,G284,G301,G318,G335,G352,G369,G386)</f>
        <v>22.312639066413762</v>
      </c>
      <c r="H12" s="249">
        <f t="shared" si="11"/>
        <v>18.043785950842754</v>
      </c>
      <c r="I12" s="249">
        <f t="shared" si="11"/>
        <v>2.2130196321097744</v>
      </c>
      <c r="J12" s="249">
        <f t="shared" si="6"/>
        <v>42.569444649366289</v>
      </c>
      <c r="K12" s="238"/>
      <c r="L12" s="249">
        <f t="shared" ref="L12:N12" si="12">SUM(L29,L46,L63,L80,L97,L114,L131,L148,L165,L182,L199,L216,L233,L250,L267,L284,L301,L318,L335,L352,L369,L386)</f>
        <v>18.125079944787839</v>
      </c>
      <c r="M12" s="249">
        <f t="shared" si="12"/>
        <v>14.479877372447479</v>
      </c>
      <c r="N12" s="249">
        <f t="shared" si="12"/>
        <v>2.3533531271429489</v>
      </c>
      <c r="O12" s="249">
        <f t="shared" si="8"/>
        <v>34.95831044437827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20.757433636161903</v>
      </c>
      <c r="C13" s="249">
        <f t="shared" si="3"/>
        <v>3.740418580869139</v>
      </c>
      <c r="D13" s="249">
        <f t="shared" si="3"/>
        <v>12.049316868448463</v>
      </c>
      <c r="E13" s="249">
        <f t="shared" si="4"/>
        <v>36.547169085479503</v>
      </c>
      <c r="F13" s="238"/>
      <c r="G13" s="249">
        <f t="shared" ref="G13:I13" si="13">SUM(G30,G47,G64,G81,G98,G115,G132,G149,G166,G183,G200,G217,G234,G251,G268,G285,G302,G319,G336,G353,G370,G387)</f>
        <v>17.907134656703619</v>
      </c>
      <c r="H13" s="249">
        <f t="shared" si="13"/>
        <v>3.3735177327771311</v>
      </c>
      <c r="I13" s="249">
        <f t="shared" si="13"/>
        <v>11.577618628672351</v>
      </c>
      <c r="J13" s="249">
        <f t="shared" si="6"/>
        <v>32.858271018153104</v>
      </c>
      <c r="K13" s="238"/>
      <c r="L13" s="249">
        <f t="shared" ref="L13:N13" si="14">SUM(L30,L47,L64,L81,L98,L115,L132,L149,L166,L183,L200,L217,L234,L251,L268,L285,L302,L319,L336,L353,L370,L387)</f>
        <v>16.296727124331728</v>
      </c>
      <c r="M13" s="249">
        <f t="shared" si="14"/>
        <v>4.1284558500431396</v>
      </c>
      <c r="N13" s="249">
        <f t="shared" si="14"/>
        <v>13.481811150416023</v>
      </c>
      <c r="O13" s="249">
        <f t="shared" si="8"/>
        <v>33.906994124790891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19.737221844552899</v>
      </c>
      <c r="C14" s="249">
        <f t="shared" si="3"/>
        <v>18.003410407856332</v>
      </c>
      <c r="D14" s="249">
        <f t="shared" si="3"/>
        <v>5.1546988254373893</v>
      </c>
      <c r="E14" s="249">
        <f t="shared" si="4"/>
        <v>42.89533107784662</v>
      </c>
      <c r="F14" s="238"/>
      <c r="G14" s="249">
        <f t="shared" ref="G14:I14" si="15">SUM(G31,G48,G65,G82,G99,G116,G133,G150,G167,G184,G201,G218,G235,G252,G269,G286,G303,G320,G337,G354,G371,G388)</f>
        <v>18.535789965771862</v>
      </c>
      <c r="H14" s="249">
        <f t="shared" si="15"/>
        <v>18.329169340080796</v>
      </c>
      <c r="I14" s="249">
        <f t="shared" si="15"/>
        <v>5.2076381940062788</v>
      </c>
      <c r="J14" s="249">
        <f t="shared" si="6"/>
        <v>42.072597499858936</v>
      </c>
      <c r="K14" s="238"/>
      <c r="L14" s="249">
        <f t="shared" ref="L14:N14" si="16">SUM(L31,L48,L65,L82,L99,L116,L133,L150,L167,L184,L201,L218,L235,L252,L269,L286,L303,L320,L337,L354,L371,L388)</f>
        <v>22.042245109850597</v>
      </c>
      <c r="M14" s="249">
        <f t="shared" si="16"/>
        <v>19.103105307811848</v>
      </c>
      <c r="N14" s="249">
        <f t="shared" si="16"/>
        <v>5.9950493863403542</v>
      </c>
      <c r="O14" s="249">
        <f t="shared" si="8"/>
        <v>47.140399804002797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10.186091605592836</v>
      </c>
      <c r="C15" s="249">
        <f t="shared" si="3"/>
        <v>16.475382920985023</v>
      </c>
      <c r="D15" s="249">
        <f t="shared" si="3"/>
        <v>2.1526778981349826</v>
      </c>
      <c r="E15" s="249">
        <f t="shared" si="4"/>
        <v>28.814152424712841</v>
      </c>
      <c r="F15" s="238"/>
      <c r="G15" s="249">
        <f t="shared" ref="G15:I15" si="17">SUM(G32,G49,G66,G83,G100,G117,G134,G151,G168,G185,G202,G219,G236,G253,G270,G287,G304,G321,G338,G355,G372,G389)</f>
        <v>9.8809305207147382</v>
      </c>
      <c r="H15" s="249">
        <f t="shared" si="17"/>
        <v>18.256274209701779</v>
      </c>
      <c r="I15" s="249">
        <f t="shared" si="17"/>
        <v>1.4549973539312928</v>
      </c>
      <c r="J15" s="249">
        <f t="shared" si="6"/>
        <v>29.592202084347811</v>
      </c>
      <c r="K15" s="238"/>
      <c r="L15" s="249">
        <f t="shared" ref="L15:N15" si="18">SUM(L32,L49,L66,L83,L100,L117,L134,L151,L168,L185,L202,L219,L236,L253,L270,L287,L304,L321,L338,L355,L372,L389)</f>
        <v>10.147732640813935</v>
      </c>
      <c r="M15" s="249">
        <f t="shared" si="18"/>
        <v>18.20971837411917</v>
      </c>
      <c r="N15" s="249">
        <f t="shared" si="18"/>
        <v>1.3510430473356261</v>
      </c>
      <c r="O15" s="249">
        <f t="shared" si="8"/>
        <v>29.708494062268731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11.761959665368719</v>
      </c>
      <c r="C16" s="249">
        <f t="shared" si="3"/>
        <v>2.6992351126929224</v>
      </c>
      <c r="D16" s="249">
        <f t="shared" si="3"/>
        <v>3.4829478960626594</v>
      </c>
      <c r="E16" s="249">
        <f t="shared" si="4"/>
        <v>17.944142674124301</v>
      </c>
      <c r="F16" s="238"/>
      <c r="G16" s="249">
        <f t="shared" ref="G16:I16" si="19">SUM(G33,G50,G67,G84,G101,G118,G135,G152,G169,G186,G203,G220,G237,G254,G271,G288,G305,G322,G339,G356,G373,G390)</f>
        <v>10.206290871249047</v>
      </c>
      <c r="H16" s="249">
        <f t="shared" si="19"/>
        <v>3.2024552880017598</v>
      </c>
      <c r="I16" s="249">
        <f t="shared" si="19"/>
        <v>3.482580459771567</v>
      </c>
      <c r="J16" s="249">
        <f t="shared" si="6"/>
        <v>16.891326619022372</v>
      </c>
      <c r="K16" s="238"/>
      <c r="L16" s="249">
        <f t="shared" ref="L16:N16" si="20">SUM(L33,L50,L67,L84,L101,L118,L135,L152,L169,L186,L203,L220,L237,L254,L271,L288,L305,L322,L339,L356,L373,L390)</f>
        <v>10.265921877548273</v>
      </c>
      <c r="M16" s="249">
        <f t="shared" si="20"/>
        <v>4.4648370729191518</v>
      </c>
      <c r="N16" s="249">
        <f t="shared" si="20"/>
        <v>4.2718166225554643</v>
      </c>
      <c r="O16" s="249">
        <f t="shared" si="8"/>
        <v>19.002575573022888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16.135385651508344</v>
      </c>
      <c r="C17" s="249">
        <f t="shared" si="3"/>
        <v>25.804546359565066</v>
      </c>
      <c r="D17" s="249">
        <f t="shared" si="3"/>
        <v>2.3457856153045245</v>
      </c>
      <c r="E17" s="249">
        <f t="shared" si="4"/>
        <v>44.285717626377931</v>
      </c>
      <c r="F17" s="238"/>
      <c r="G17" s="249">
        <f t="shared" ref="G17:I17" si="21">SUM(G34,G51,G68,G85,G102,G119,G136,G153,G170,G187,G204,G221,G238,G255,G272,G289,G306,G323,G340,G357,G374,G391)</f>
        <v>13.886893654198127</v>
      </c>
      <c r="H17" s="249">
        <f t="shared" si="21"/>
        <v>25.249438355521498</v>
      </c>
      <c r="I17" s="249">
        <f t="shared" si="21"/>
        <v>1.9995492665780934</v>
      </c>
      <c r="J17" s="249">
        <f t="shared" si="6"/>
        <v>41.135881276297717</v>
      </c>
      <c r="K17" s="238"/>
      <c r="L17" s="249">
        <f t="shared" ref="L17:N17" si="22">SUM(L34,L51,L68,L85,L102,L119,L136,L153,L170,L187,L204,L221,L238,L255,L272,L289,L306,L323,L340,L357,L374,L391)</f>
        <v>13.538735153699854</v>
      </c>
      <c r="M17" s="249">
        <f t="shared" si="22"/>
        <v>24.418691057622386</v>
      </c>
      <c r="N17" s="249">
        <f t="shared" si="22"/>
        <v>2.6978518375805871</v>
      </c>
      <c r="O17" s="249">
        <f t="shared" si="8"/>
        <v>40.655278048902829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228.40212931172789</v>
      </c>
      <c r="C19" s="247">
        <f t="shared" ref="C19:O19" si="23">SUM(C9:C17)</f>
        <v>118.12716820412787</v>
      </c>
      <c r="D19" s="247">
        <f t="shared" si="23"/>
        <v>59.81570248414419</v>
      </c>
      <c r="E19" s="247">
        <f t="shared" si="23"/>
        <v>406.34499999999991</v>
      </c>
      <c r="F19" s="247"/>
      <c r="G19" s="247">
        <f t="shared" si="23"/>
        <v>237.95342846841669</v>
      </c>
      <c r="H19" s="247">
        <f t="shared" si="23"/>
        <v>128.46953760432066</v>
      </c>
      <c r="I19" s="247">
        <f t="shared" si="23"/>
        <v>57.335033927262607</v>
      </c>
      <c r="J19" s="247">
        <f t="shared" si="23"/>
        <v>423.75799999999998</v>
      </c>
      <c r="K19" s="247"/>
      <c r="L19" s="247">
        <f t="shared" si="23"/>
        <v>256.02663576454978</v>
      </c>
      <c r="M19" s="247">
        <f t="shared" si="23"/>
        <v>133.70398695384003</v>
      </c>
      <c r="N19" s="247">
        <f t="shared" si="23"/>
        <v>63.620377281610239</v>
      </c>
      <c r="O19" s="247">
        <f t="shared" si="23"/>
        <v>453.35100000000011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0.15381726663832188</v>
      </c>
      <c r="C26" s="302">
        <v>2.5484527805631593E-2</v>
      </c>
      <c r="D26" s="302">
        <v>2.6280294773660395E-2</v>
      </c>
      <c r="E26" s="302">
        <f>SUM(B26:D26)</f>
        <v>0.20558208921761387</v>
      </c>
      <c r="F26" s="303"/>
      <c r="G26" s="302">
        <v>0.19177447456239383</v>
      </c>
      <c r="H26" s="302">
        <v>2.4055909533428184E-2</v>
      </c>
      <c r="I26" s="302">
        <v>2.2556726443993327E-2</v>
      </c>
      <c r="J26" s="302">
        <f>SUM(G26:I26)</f>
        <v>0.23838711053981532</v>
      </c>
      <c r="K26" s="303"/>
      <c r="L26" s="302">
        <v>0.26862770925576518</v>
      </c>
      <c r="M26" s="302">
        <v>2.3348251889740396E-2</v>
      </c>
      <c r="N26" s="302">
        <v>2.7598112410143365E-2</v>
      </c>
      <c r="O26" s="302">
        <f>SUM(L26:N26)</f>
        <v>0.31957407355564893</v>
      </c>
    </row>
    <row r="27" spans="1:15" s="236" customFormat="1" x14ac:dyDescent="0.2">
      <c r="A27" s="237" t="str">
        <f>name!E$5</f>
        <v>Professional occupations</v>
      </c>
      <c r="B27" s="302">
        <v>0.16025154234989639</v>
      </c>
      <c r="C27" s="302">
        <v>2.6775761082517214E-2</v>
      </c>
      <c r="D27" s="302">
        <v>2.0989917063676953E-2</v>
      </c>
      <c r="E27" s="302">
        <f t="shared" ref="E27:E34" si="24">SUM(B27:D27)</f>
        <v>0.20801722049609056</v>
      </c>
      <c r="F27" s="303"/>
      <c r="G27" s="302">
        <v>0.23529601789945162</v>
      </c>
      <c r="H27" s="302">
        <v>2.0392602957585586E-2</v>
      </c>
      <c r="I27" s="302">
        <v>3.0471317475941704E-2</v>
      </c>
      <c r="J27" s="302">
        <f t="shared" ref="J27:J34" si="25">SUM(G27:I27)</f>
        <v>0.28615993833297892</v>
      </c>
      <c r="K27" s="303"/>
      <c r="L27" s="302">
        <v>0.35539472637526637</v>
      </c>
      <c r="M27" s="302">
        <v>2.6059822631422501E-2</v>
      </c>
      <c r="N27" s="302">
        <v>4.5317038716244665E-2</v>
      </c>
      <c r="O27" s="302">
        <f t="shared" ref="O27:O34" si="26">SUM(L27:N27)</f>
        <v>0.4267715877229335</v>
      </c>
    </row>
    <row r="28" spans="1:15" s="236" customFormat="1" x14ac:dyDescent="0.2">
      <c r="A28" s="237" t="str">
        <f>name!E$6</f>
        <v>Associate professional occupations</v>
      </c>
      <c r="B28" s="302">
        <v>0.11920721009478197</v>
      </c>
      <c r="C28" s="302">
        <v>2.3314303338348063E-2</v>
      </c>
      <c r="D28" s="302">
        <v>8.1855882589116254E-3</v>
      </c>
      <c r="E28" s="302">
        <f t="shared" si="24"/>
        <v>0.15070710169204166</v>
      </c>
      <c r="F28" s="303"/>
      <c r="G28" s="302">
        <v>0.15482436113421452</v>
      </c>
      <c r="H28" s="302">
        <v>1.6484586927161919E-2</v>
      </c>
      <c r="I28" s="302">
        <v>9.2306384283374135E-3</v>
      </c>
      <c r="J28" s="302">
        <f t="shared" si="25"/>
        <v>0.18053958648971385</v>
      </c>
      <c r="K28" s="303"/>
      <c r="L28" s="302">
        <v>0.18026330447476255</v>
      </c>
      <c r="M28" s="302">
        <v>1.8004032717656052E-2</v>
      </c>
      <c r="N28" s="302">
        <v>1.4881180418623125E-2</v>
      </c>
      <c r="O28" s="302">
        <f t="shared" si="26"/>
        <v>0.21314851761104173</v>
      </c>
    </row>
    <row r="29" spans="1:15" s="236" customFormat="1" x14ac:dyDescent="0.2">
      <c r="A29" s="237" t="str">
        <f>name!E$7</f>
        <v>Administrative and secretarial occupations</v>
      </c>
      <c r="B29" s="302">
        <v>0.12659740623510202</v>
      </c>
      <c r="C29" s="302">
        <v>8.0901019699875829E-2</v>
      </c>
      <c r="D29" s="302">
        <v>7.6397950441021364E-3</v>
      </c>
      <c r="E29" s="302">
        <f t="shared" si="24"/>
        <v>0.21513822097908</v>
      </c>
      <c r="F29" s="303"/>
      <c r="G29" s="302">
        <v>0.13237002172427206</v>
      </c>
      <c r="H29" s="302">
        <v>8.4106988475688094E-2</v>
      </c>
      <c r="I29" s="302">
        <v>4.5552751632697069E-3</v>
      </c>
      <c r="J29" s="302">
        <f t="shared" si="25"/>
        <v>0.22103228536322986</v>
      </c>
      <c r="K29" s="303"/>
      <c r="L29" s="302">
        <v>8.4980332707714712E-2</v>
      </c>
      <c r="M29" s="302">
        <v>6.1682882497595695E-2</v>
      </c>
      <c r="N29" s="302">
        <v>4.8999641741082258E-3</v>
      </c>
      <c r="O29" s="302">
        <f t="shared" si="26"/>
        <v>0.15156317937941863</v>
      </c>
    </row>
    <row r="30" spans="1:15" s="236" customFormat="1" x14ac:dyDescent="0.2">
      <c r="A30" s="237" t="str">
        <f>name!E$8</f>
        <v>Skilled trades occupations</v>
      </c>
      <c r="B30" s="302">
        <v>0.64455407828025857</v>
      </c>
      <c r="C30" s="302">
        <v>8.1448096177248491E-2</v>
      </c>
      <c r="D30" s="302">
        <v>0.61634827429545325</v>
      </c>
      <c r="E30" s="302">
        <f t="shared" si="24"/>
        <v>1.3423504487529603</v>
      </c>
      <c r="F30" s="303"/>
      <c r="G30" s="302">
        <v>0.60872405513164551</v>
      </c>
      <c r="H30" s="302">
        <v>4.7720530791520652E-2</v>
      </c>
      <c r="I30" s="302">
        <v>0.47582128505509558</v>
      </c>
      <c r="J30" s="302">
        <f>SUM(G30:I30)</f>
        <v>1.1322658709782618</v>
      </c>
      <c r="K30" s="303"/>
      <c r="L30" s="302">
        <v>0.68859712131584561</v>
      </c>
      <c r="M30" s="302">
        <v>6.5297309842587664E-2</v>
      </c>
      <c r="N30" s="302">
        <v>0.44237430928845201</v>
      </c>
      <c r="O30" s="302">
        <f t="shared" si="26"/>
        <v>1.1962687404468852</v>
      </c>
    </row>
    <row r="31" spans="1:15" s="236" customFormat="1" x14ac:dyDescent="0.2">
      <c r="A31" s="237" t="str">
        <f>name!E$9</f>
        <v>Caring, leisure and other service occupations</v>
      </c>
      <c r="B31" s="302">
        <v>9.1818342637733696E-2</v>
      </c>
      <c r="C31" s="302">
        <v>2.1321917273940554E-2</v>
      </c>
      <c r="D31" s="302">
        <v>5.0043618899346968E-3</v>
      </c>
      <c r="E31" s="302">
        <f t="shared" si="24"/>
        <v>0.11814462180160895</v>
      </c>
      <c r="F31" s="303"/>
      <c r="G31" s="302">
        <v>9.3479408414036111E-2</v>
      </c>
      <c r="H31" s="302">
        <v>2.1453159459633532E-2</v>
      </c>
      <c r="I31" s="302">
        <v>3.4925289242214194E-3</v>
      </c>
      <c r="J31" s="302">
        <f t="shared" si="25"/>
        <v>0.11842509679789107</v>
      </c>
      <c r="K31" s="303"/>
      <c r="L31" s="302">
        <v>0.10048932130030798</v>
      </c>
      <c r="M31" s="302">
        <v>1.40690442615051E-2</v>
      </c>
      <c r="N31" s="302">
        <v>3.6343869217993884E-3</v>
      </c>
      <c r="O31" s="302">
        <f t="shared" si="26"/>
        <v>0.11819275248361247</v>
      </c>
    </row>
    <row r="32" spans="1:15" s="236" customFormat="1" x14ac:dyDescent="0.2">
      <c r="A32" s="237" t="str">
        <f>name!E$10</f>
        <v>Sales and customer service occupations</v>
      </c>
      <c r="B32" s="302">
        <v>4.9006510427785685E-2</v>
      </c>
      <c r="C32" s="302">
        <v>2.5590123665784829E-2</v>
      </c>
      <c r="D32" s="302">
        <v>7.7473041154353887E-3</v>
      </c>
      <c r="E32" s="302">
        <f t="shared" si="24"/>
        <v>8.2343938209005901E-2</v>
      </c>
      <c r="F32" s="303"/>
      <c r="G32" s="302">
        <v>4.8988960508491539E-2</v>
      </c>
      <c r="H32" s="302">
        <v>1.8875062937616274E-2</v>
      </c>
      <c r="I32" s="302">
        <v>4.6111118833893003E-3</v>
      </c>
      <c r="J32" s="302">
        <f t="shared" si="25"/>
        <v>7.247513532949712E-2</v>
      </c>
      <c r="K32" s="303"/>
      <c r="L32" s="302">
        <v>5.4873921406458914E-2</v>
      </c>
      <c r="M32" s="302">
        <v>1.4858579175943069E-2</v>
      </c>
      <c r="N32" s="302">
        <v>3.7455424792141954E-3</v>
      </c>
      <c r="O32" s="302">
        <f t="shared" si="26"/>
        <v>7.3478043061616191E-2</v>
      </c>
    </row>
    <row r="33" spans="1:15" s="236" customFormat="1" x14ac:dyDescent="0.2">
      <c r="A33" s="237" t="str">
        <f>name!E$11</f>
        <v>Process, plant and machine operatives</v>
      </c>
      <c r="B33" s="302">
        <v>0.13322979629982343</v>
      </c>
      <c r="C33" s="302">
        <v>1.1214813040727935E-2</v>
      </c>
      <c r="D33" s="302">
        <v>1.6698526119482734E-3</v>
      </c>
      <c r="E33" s="302">
        <f t="shared" si="24"/>
        <v>0.14611446195249964</v>
      </c>
      <c r="F33" s="303"/>
      <c r="G33" s="302">
        <v>0.11149943310430757</v>
      </c>
      <c r="H33" s="302">
        <v>5.3027333769183095E-3</v>
      </c>
      <c r="I33" s="302">
        <v>1.5836110119886438E-3</v>
      </c>
      <c r="J33" s="302">
        <f t="shared" si="25"/>
        <v>0.11838577749321452</v>
      </c>
      <c r="K33" s="303"/>
      <c r="L33" s="302">
        <v>0.11207699911496459</v>
      </c>
      <c r="M33" s="302">
        <v>1.1259104625986697E-2</v>
      </c>
      <c r="N33" s="302">
        <v>2.9784802279579606E-3</v>
      </c>
      <c r="O33" s="302">
        <f t="shared" si="26"/>
        <v>0.12631458396890924</v>
      </c>
    </row>
    <row r="34" spans="1:15" s="236" customFormat="1" x14ac:dyDescent="0.2">
      <c r="A34" s="237" t="str">
        <f>name!E$12</f>
        <v>Elementary occupations</v>
      </c>
      <c r="B34" s="302">
        <v>0.33959335898288512</v>
      </c>
      <c r="C34" s="302">
        <v>5.5191396217849374E-2</v>
      </c>
      <c r="D34" s="302">
        <v>2.381714169836141E-2</v>
      </c>
      <c r="E34" s="302">
        <f t="shared" si="24"/>
        <v>0.41860189689909588</v>
      </c>
      <c r="F34" s="303"/>
      <c r="G34" s="302">
        <v>0.25984944845084695</v>
      </c>
      <c r="H34" s="302">
        <v>4.53661517016005E-2</v>
      </c>
      <c r="I34" s="302">
        <v>1.0113598522957446E-2</v>
      </c>
      <c r="J34" s="302">
        <f t="shared" si="25"/>
        <v>0.31532919867540493</v>
      </c>
      <c r="K34" s="303"/>
      <c r="L34" s="302">
        <v>0.2117442701290147</v>
      </c>
      <c r="M34" s="302">
        <v>3.0813032566350637E-2</v>
      </c>
      <c r="N34" s="302">
        <v>7.1312190745657852E-3</v>
      </c>
      <c r="O34" s="302">
        <f t="shared" si="26"/>
        <v>0.24968852176993114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1.8180755119465886</v>
      </c>
      <c r="C36" s="311">
        <f t="shared" ref="C36:O36" si="27">SUM(C26:C34)</f>
        <v>0.35124195830192384</v>
      </c>
      <c r="D36" s="311">
        <f t="shared" si="27"/>
        <v>0.71768252975148417</v>
      </c>
      <c r="E36" s="311">
        <f t="shared" si="27"/>
        <v>2.8869999999999969</v>
      </c>
      <c r="F36" s="311"/>
      <c r="G36" s="311">
        <f t="shared" si="27"/>
        <v>1.8368061809296594</v>
      </c>
      <c r="H36" s="311">
        <f t="shared" si="27"/>
        <v>0.28375772616115302</v>
      </c>
      <c r="I36" s="311">
        <f t="shared" si="27"/>
        <v>0.56243609290919461</v>
      </c>
      <c r="J36" s="311">
        <f t="shared" si="27"/>
        <v>2.6830000000000074</v>
      </c>
      <c r="K36" s="311"/>
      <c r="L36" s="311">
        <f t="shared" si="27"/>
        <v>2.0570477060801009</v>
      </c>
      <c r="M36" s="311">
        <f t="shared" si="27"/>
        <v>0.26539206020878781</v>
      </c>
      <c r="N36" s="311">
        <f t="shared" si="27"/>
        <v>0.55256023371110885</v>
      </c>
      <c r="O36" s="311">
        <f t="shared" si="27"/>
        <v>2.8749999999999964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2.3887204694191842E-2</v>
      </c>
      <c r="C43" s="302">
        <v>8.6301587105279463E-4</v>
      </c>
      <c r="D43" s="302">
        <v>9.0697094338670139E-3</v>
      </c>
      <c r="E43" s="302">
        <f>SUM(B43:D43)</f>
        <v>3.3819929999111653E-2</v>
      </c>
      <c r="F43" s="303"/>
      <c r="G43" s="302">
        <v>5.1554212741983976E-2</v>
      </c>
      <c r="H43" s="302">
        <v>3.0925791405815557E-4</v>
      </c>
      <c r="I43" s="302">
        <v>4.1751624277230164E-2</v>
      </c>
      <c r="J43" s="302">
        <f>SUM(G43:I43)</f>
        <v>9.3615094933272303E-2</v>
      </c>
      <c r="K43" s="303"/>
      <c r="L43" s="302">
        <v>4.387577619296934E-2</v>
      </c>
      <c r="M43" s="302">
        <v>2.9247018304858993E-4</v>
      </c>
      <c r="N43" s="302">
        <v>3.5742171661659786E-2</v>
      </c>
      <c r="O43" s="302">
        <f>SUM(L43:N43)</f>
        <v>7.9910418037677719E-2</v>
      </c>
    </row>
    <row r="44" spans="1:15" s="236" customFormat="1" x14ac:dyDescent="0.2">
      <c r="A44" s="237" t="str">
        <f>name!E$5</f>
        <v>Professional occupations</v>
      </c>
      <c r="B44" s="302">
        <v>1.4976179565183174E-2</v>
      </c>
      <c r="C44" s="302">
        <v>1.8279575253194625E-3</v>
      </c>
      <c r="D44" s="302">
        <v>4.3379490673403397E-3</v>
      </c>
      <c r="E44" s="302">
        <f t="shared" ref="E44:E51" si="28">SUM(B44:D44)</f>
        <v>2.1142086157842976E-2</v>
      </c>
      <c r="F44" s="303"/>
      <c r="G44" s="302">
        <v>3.6914183946619127E-2</v>
      </c>
      <c r="H44" s="302">
        <v>9.9492693943242067E-4</v>
      </c>
      <c r="I44" s="302">
        <v>1.5165331420451353E-2</v>
      </c>
      <c r="J44" s="302">
        <f t="shared" ref="J44:J46" si="29">SUM(G44:I44)</f>
        <v>5.3074442306502899E-2</v>
      </c>
      <c r="K44" s="303"/>
      <c r="L44" s="302">
        <v>3.0301469292862995E-2</v>
      </c>
      <c r="M44" s="302">
        <v>7.1412804307628881E-4</v>
      </c>
      <c r="N44" s="302">
        <v>3.6171384148292146E-3</v>
      </c>
      <c r="O44" s="302">
        <f t="shared" ref="O44:O51" si="30">SUM(L44:N44)</f>
        <v>3.4632735750768501E-2</v>
      </c>
    </row>
    <row r="45" spans="1:15" s="236" customFormat="1" x14ac:dyDescent="0.2">
      <c r="A45" s="237" t="str">
        <f>name!E$6</f>
        <v>Associate professional occupations</v>
      </c>
      <c r="B45" s="302">
        <v>1.2117342970854397E-2</v>
      </c>
      <c r="C45" s="302">
        <v>1.1033439685554968E-3</v>
      </c>
      <c r="D45" s="302">
        <v>2.0800935766106914E-3</v>
      </c>
      <c r="E45" s="302">
        <f t="shared" si="28"/>
        <v>1.5300780516020584E-2</v>
      </c>
      <c r="F45" s="303"/>
      <c r="G45" s="302">
        <v>2.7634819273978435E-2</v>
      </c>
      <c r="H45" s="302">
        <v>6.3846108024762831E-4</v>
      </c>
      <c r="I45" s="302">
        <v>6.8627842757943685E-3</v>
      </c>
      <c r="J45" s="302">
        <f t="shared" si="29"/>
        <v>3.5136064630020433E-2</v>
      </c>
      <c r="K45" s="303"/>
      <c r="L45" s="302">
        <v>2.0964943474374685E-2</v>
      </c>
      <c r="M45" s="302">
        <v>5.4640950144968145E-4</v>
      </c>
      <c r="N45" s="302">
        <v>2.102658619954702E-3</v>
      </c>
      <c r="O45" s="302">
        <f t="shared" si="30"/>
        <v>2.3614011595779069E-2</v>
      </c>
    </row>
    <row r="46" spans="1:15" s="236" customFormat="1" x14ac:dyDescent="0.2">
      <c r="A46" s="237" t="str">
        <f>name!E$7</f>
        <v>Administrative and secretarial occupations</v>
      </c>
      <c r="B46" s="302">
        <v>1.2454190156281313E-2</v>
      </c>
      <c r="C46" s="302">
        <v>1.5383773049574532E-3</v>
      </c>
      <c r="D46" s="302">
        <v>1.2609685445086657E-3</v>
      </c>
      <c r="E46" s="302">
        <f t="shared" si="28"/>
        <v>1.5253536005747432E-2</v>
      </c>
      <c r="F46" s="303"/>
      <c r="G46" s="302">
        <v>2.6950797756709478E-2</v>
      </c>
      <c r="H46" s="302">
        <v>1.3050982377235017E-3</v>
      </c>
      <c r="I46" s="302">
        <v>3.9287089887828624E-3</v>
      </c>
      <c r="J46" s="302">
        <f t="shared" si="29"/>
        <v>3.2184604983215841E-2</v>
      </c>
      <c r="K46" s="303"/>
      <c r="L46" s="302">
        <v>1.9226060242090094E-2</v>
      </c>
      <c r="M46" s="302">
        <v>6.6975954154204647E-4</v>
      </c>
      <c r="N46" s="302">
        <v>4.3051324816792023E-3</v>
      </c>
      <c r="O46" s="302">
        <f t="shared" si="30"/>
        <v>2.4200952265311344E-2</v>
      </c>
    </row>
    <row r="47" spans="1:15" s="236" customFormat="1" x14ac:dyDescent="0.2">
      <c r="A47" s="237" t="str">
        <f>name!E$8</f>
        <v>Skilled trades occupations</v>
      </c>
      <c r="B47" s="302">
        <v>2.4236547027253516E-2</v>
      </c>
      <c r="C47" s="302">
        <v>1.7725297342691332E-3</v>
      </c>
      <c r="D47" s="302">
        <v>8.714805414173965E-3</v>
      </c>
      <c r="E47" s="302">
        <f t="shared" si="28"/>
        <v>3.4723882175696615E-2</v>
      </c>
      <c r="F47" s="303"/>
      <c r="G47" s="302">
        <v>3.8178526883539357E-2</v>
      </c>
      <c r="H47" s="302">
        <v>6.068213421466848E-4</v>
      </c>
      <c r="I47" s="302">
        <v>2.2276095381999605E-2</v>
      </c>
      <c r="J47" s="302">
        <f>SUM(G47:I47)</f>
        <v>6.1061443607685645E-2</v>
      </c>
      <c r="K47" s="303"/>
      <c r="L47" s="302">
        <v>2.3574339480073921E-2</v>
      </c>
      <c r="M47" s="302">
        <v>5.8330964339185949E-4</v>
      </c>
      <c r="N47" s="302">
        <v>7.1984079209325242E-3</v>
      </c>
      <c r="O47" s="302">
        <f t="shared" si="30"/>
        <v>3.1356057044398304E-2</v>
      </c>
    </row>
    <row r="48" spans="1:15" s="236" customFormat="1" x14ac:dyDescent="0.2">
      <c r="A48" s="237" t="str">
        <f>name!E$9</f>
        <v>Caring, leisure and other service occupations</v>
      </c>
      <c r="B48" s="302">
        <v>9.1183136912272641E-4</v>
      </c>
      <c r="C48" s="302">
        <v>2.2419875287449744E-3</v>
      </c>
      <c r="D48" s="302">
        <v>2.8731586980449114E-4</v>
      </c>
      <c r="E48" s="302">
        <f t="shared" si="28"/>
        <v>3.4411347676721921E-3</v>
      </c>
      <c r="F48" s="303"/>
      <c r="G48" s="302">
        <v>1.9270342203574664E-3</v>
      </c>
      <c r="H48" s="302">
        <v>2.2223704467318143E-3</v>
      </c>
      <c r="I48" s="302">
        <v>1.0363282746185041E-3</v>
      </c>
      <c r="J48" s="302">
        <f t="shared" ref="J48:J51" si="31">SUM(G48:I48)</f>
        <v>5.1857329417077849E-3</v>
      </c>
      <c r="K48" s="303"/>
      <c r="L48" s="302">
        <v>1.7896676584410126E-3</v>
      </c>
      <c r="M48" s="302">
        <v>2.5431848000646738E-3</v>
      </c>
      <c r="N48" s="302">
        <v>1.2905718335676998E-3</v>
      </c>
      <c r="O48" s="302">
        <f t="shared" si="30"/>
        <v>5.6234242920733864E-3</v>
      </c>
    </row>
    <row r="49" spans="1:15" s="236" customFormat="1" x14ac:dyDescent="0.2">
      <c r="A49" s="237" t="str">
        <f>name!E$10</f>
        <v>Sales and customer service occupations</v>
      </c>
      <c r="B49" s="302">
        <v>3.7978211820427596E-3</v>
      </c>
      <c r="C49" s="302">
        <v>2.4361832153344666E-3</v>
      </c>
      <c r="D49" s="302">
        <v>5.194224099744942E-4</v>
      </c>
      <c r="E49" s="302">
        <f t="shared" si="28"/>
        <v>6.7534268073517201E-3</v>
      </c>
      <c r="F49" s="303"/>
      <c r="G49" s="302">
        <v>7.5014680097680057E-3</v>
      </c>
      <c r="H49" s="302">
        <v>1.285584075235032E-3</v>
      </c>
      <c r="I49" s="302">
        <v>1.7723708094863871E-3</v>
      </c>
      <c r="J49" s="302">
        <f t="shared" si="31"/>
        <v>1.0559422894489424E-2</v>
      </c>
      <c r="K49" s="303"/>
      <c r="L49" s="302">
        <v>6.8570579963774933E-3</v>
      </c>
      <c r="M49" s="302">
        <v>8.7863833049527833E-4</v>
      </c>
      <c r="N49" s="302">
        <v>1.5107412644632238E-3</v>
      </c>
      <c r="O49" s="302">
        <f t="shared" si="30"/>
        <v>9.2464375913359955E-3</v>
      </c>
    </row>
    <row r="50" spans="1:15" s="236" customFormat="1" x14ac:dyDescent="0.2">
      <c r="A50" s="237" t="str">
        <f>name!E$11</f>
        <v>Process, plant and machine operatives</v>
      </c>
      <c r="B50" s="302">
        <v>2.3008843894587877E-2</v>
      </c>
      <c r="C50" s="302">
        <v>3.2402984345125175E-3</v>
      </c>
      <c r="D50" s="302">
        <v>6.0666722380546146E-3</v>
      </c>
      <c r="E50" s="302">
        <f t="shared" si="28"/>
        <v>3.2315814567155009E-2</v>
      </c>
      <c r="F50" s="303"/>
      <c r="G50" s="302">
        <v>3.8720696985742931E-2</v>
      </c>
      <c r="H50" s="302">
        <v>5.2600052096870708E-4</v>
      </c>
      <c r="I50" s="302">
        <v>2.5659550498114584E-2</v>
      </c>
      <c r="J50" s="302">
        <f t="shared" si="31"/>
        <v>6.4906248004826222E-2</v>
      </c>
      <c r="K50" s="303"/>
      <c r="L50" s="302">
        <v>3.2713682780316514E-2</v>
      </c>
      <c r="M50" s="302">
        <v>7.0788608098242977E-4</v>
      </c>
      <c r="N50" s="302">
        <v>2.937211357476489E-2</v>
      </c>
      <c r="O50" s="302">
        <f t="shared" si="30"/>
        <v>6.2793682436063827E-2</v>
      </c>
    </row>
    <row r="51" spans="1:15" s="236" customFormat="1" x14ac:dyDescent="0.2">
      <c r="A51" s="237" t="str">
        <f>name!E$12</f>
        <v>Elementary occupations</v>
      </c>
      <c r="B51" s="302">
        <v>2.5348424047045245E-3</v>
      </c>
      <c r="C51" s="302">
        <v>2.7641233803233516E-3</v>
      </c>
      <c r="D51" s="302">
        <v>1.9504432183736829E-3</v>
      </c>
      <c r="E51" s="302">
        <f t="shared" si="28"/>
        <v>7.2494090034015586E-3</v>
      </c>
      <c r="F51" s="303"/>
      <c r="G51" s="302">
        <v>4.170735428762882E-3</v>
      </c>
      <c r="H51" s="302">
        <v>1.8276510606875208E-3</v>
      </c>
      <c r="I51" s="302">
        <v>6.2785592088289328E-3</v>
      </c>
      <c r="J51" s="302">
        <f t="shared" si="31"/>
        <v>1.2276945698279335E-2</v>
      </c>
      <c r="K51" s="303"/>
      <c r="L51" s="302">
        <v>2.647497932369344E-3</v>
      </c>
      <c r="M51" s="302">
        <v>1.2077782324001877E-3</v>
      </c>
      <c r="N51" s="302">
        <v>6.7670048218222935E-3</v>
      </c>
      <c r="O51" s="302">
        <f t="shared" si="30"/>
        <v>1.0622280986591825E-2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0.11792480326422212</v>
      </c>
      <c r="C53" s="311">
        <f t="shared" ref="C53:E53" si="32">SUM(C43:C51)</f>
        <v>1.778781696306965E-2</v>
      </c>
      <c r="D53" s="311">
        <f t="shared" si="32"/>
        <v>3.428737977270796E-2</v>
      </c>
      <c r="E53" s="311">
        <f t="shared" si="32"/>
        <v>0.16999999999999976</v>
      </c>
      <c r="F53" s="311"/>
      <c r="G53" s="311">
        <f t="shared" ref="G53:J53" si="33">SUM(G43:G51)</f>
        <v>0.23355247524746164</v>
      </c>
      <c r="H53" s="311">
        <f t="shared" si="33"/>
        <v>9.7161716172314647E-3</v>
      </c>
      <c r="I53" s="311">
        <f t="shared" si="33"/>
        <v>0.12473135313530676</v>
      </c>
      <c r="J53" s="311">
        <f t="shared" si="33"/>
        <v>0.36799999999999988</v>
      </c>
      <c r="K53" s="311"/>
      <c r="L53" s="311">
        <f t="shared" ref="L53:O53" si="34">SUM(L43:L51)</f>
        <v>0.18195049504987537</v>
      </c>
      <c r="M53" s="311">
        <f t="shared" si="34"/>
        <v>8.1435643564510361E-3</v>
      </c>
      <c r="N53" s="311">
        <f t="shared" si="34"/>
        <v>9.1905940593673532E-2</v>
      </c>
      <c r="O53" s="311">
        <f t="shared" si="34"/>
        <v>0.28200000000000003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0.23696281311242939</v>
      </c>
      <c r="C60" s="302">
        <v>1.8542624136286299E-2</v>
      </c>
      <c r="D60" s="302">
        <v>3.509105672423965E-2</v>
      </c>
      <c r="E60" s="302">
        <f>SUM(B60:D60)</f>
        <v>0.29059649397295539</v>
      </c>
      <c r="F60" s="303"/>
      <c r="G60" s="302">
        <v>0.37583998488482478</v>
      </c>
      <c r="H60" s="302">
        <v>5.5768668090387136E-2</v>
      </c>
      <c r="I60" s="302">
        <v>3.795419572295914E-2</v>
      </c>
      <c r="J60" s="302">
        <f>SUM(G60:I60)</f>
        <v>0.46956284869817105</v>
      </c>
      <c r="K60" s="303"/>
      <c r="L60" s="302">
        <v>0.48645091960951026</v>
      </c>
      <c r="M60" s="302">
        <v>7.7689444117719261E-2</v>
      </c>
      <c r="N60" s="302">
        <v>5.2752513345121502E-2</v>
      </c>
      <c r="O60" s="302">
        <f>SUM(L60:N60)</f>
        <v>0.61689287707235108</v>
      </c>
    </row>
    <row r="61" spans="1:15" s="236" customFormat="1" x14ac:dyDescent="0.2">
      <c r="A61" s="237" t="str">
        <f>name!E$5</f>
        <v>Professional occupations</v>
      </c>
      <c r="B61" s="302">
        <v>0.20486299826174914</v>
      </c>
      <c r="C61" s="302">
        <v>9.6492057424120963E-3</v>
      </c>
      <c r="D61" s="302">
        <v>1.4643674497697771E-2</v>
      </c>
      <c r="E61" s="302">
        <f t="shared" ref="E61:E68" si="35">SUM(B61:D61)</f>
        <v>0.22915587850185901</v>
      </c>
      <c r="F61" s="303"/>
      <c r="G61" s="302">
        <v>0.37421044658269204</v>
      </c>
      <c r="H61" s="302">
        <v>3.0598036336277015E-2</v>
      </c>
      <c r="I61" s="302">
        <v>1.6930115841899507E-2</v>
      </c>
      <c r="J61" s="302">
        <f t="shared" ref="J61:J63" si="36">SUM(G61:I61)</f>
        <v>0.42173859876086855</v>
      </c>
      <c r="K61" s="303"/>
      <c r="L61" s="302">
        <v>0.58800251188587893</v>
      </c>
      <c r="M61" s="302">
        <v>3.5151204862343903E-2</v>
      </c>
      <c r="N61" s="302">
        <v>1.4289517491441884E-2</v>
      </c>
      <c r="O61" s="302">
        <f t="shared" ref="O61:O68" si="37">SUM(L61:N61)</f>
        <v>0.63744323423966476</v>
      </c>
    </row>
    <row r="62" spans="1:15" s="236" customFormat="1" x14ac:dyDescent="0.2">
      <c r="A62" s="237" t="str">
        <f>name!E$6</f>
        <v>Associate professional occupations</v>
      </c>
      <c r="B62" s="302">
        <v>0.26981679405368991</v>
      </c>
      <c r="C62" s="302">
        <v>2.0992902287003061E-2</v>
      </c>
      <c r="D62" s="302">
        <v>1.1653773646149139E-2</v>
      </c>
      <c r="E62" s="302">
        <f t="shared" si="35"/>
        <v>0.30246346998684209</v>
      </c>
      <c r="F62" s="303"/>
      <c r="G62" s="302">
        <v>0.43826168102614749</v>
      </c>
      <c r="H62" s="302">
        <v>5.5471834966222114E-2</v>
      </c>
      <c r="I62" s="302">
        <v>1.0439123975867865E-2</v>
      </c>
      <c r="J62" s="302">
        <f t="shared" si="36"/>
        <v>0.50417263996823747</v>
      </c>
      <c r="K62" s="303"/>
      <c r="L62" s="302">
        <v>0.57534763306462333</v>
      </c>
      <c r="M62" s="302">
        <v>5.6303752699524652E-2</v>
      </c>
      <c r="N62" s="302">
        <v>8.2236095749629919E-3</v>
      </c>
      <c r="O62" s="302">
        <f t="shared" si="37"/>
        <v>0.63987499533911107</v>
      </c>
    </row>
    <row r="63" spans="1:15" s="236" customFormat="1" x14ac:dyDescent="0.2">
      <c r="A63" s="237" t="str">
        <f>name!E$7</f>
        <v>Administrative and secretarial occupations</v>
      </c>
      <c r="B63" s="302">
        <v>0.19567429707477629</v>
      </c>
      <c r="C63" s="302">
        <v>4.8867076768201539E-2</v>
      </c>
      <c r="D63" s="302">
        <v>8.364742932391615E-3</v>
      </c>
      <c r="E63" s="302">
        <f t="shared" si="35"/>
        <v>0.25290611677536945</v>
      </c>
      <c r="F63" s="303"/>
      <c r="G63" s="302">
        <v>0.26619956994440452</v>
      </c>
      <c r="H63" s="302">
        <v>0.10214908943252612</v>
      </c>
      <c r="I63" s="302">
        <v>7.0186685043299654E-3</v>
      </c>
      <c r="J63" s="302">
        <f t="shared" si="36"/>
        <v>0.37536732788126059</v>
      </c>
      <c r="K63" s="303"/>
      <c r="L63" s="302">
        <v>0.2998013127553108</v>
      </c>
      <c r="M63" s="302">
        <v>9.9255056317088822E-2</v>
      </c>
      <c r="N63" s="302">
        <v>5.3807047607033164E-3</v>
      </c>
      <c r="O63" s="302">
        <f t="shared" si="37"/>
        <v>0.4044370738331029</v>
      </c>
    </row>
    <row r="64" spans="1:15" s="236" customFormat="1" x14ac:dyDescent="0.2">
      <c r="A64" s="237" t="str">
        <f>name!E$8</f>
        <v>Skilled trades occupations</v>
      </c>
      <c r="B64" s="302">
        <v>0.25974473281593002</v>
      </c>
      <c r="C64" s="302">
        <v>1.5555562121275955E-2</v>
      </c>
      <c r="D64" s="302">
        <v>6.5395076972870017E-2</v>
      </c>
      <c r="E64" s="302">
        <f t="shared" si="35"/>
        <v>0.34069537191007598</v>
      </c>
      <c r="F64" s="303"/>
      <c r="G64" s="302">
        <v>0.28528185014689927</v>
      </c>
      <c r="H64" s="302">
        <v>2.2301222271996768E-2</v>
      </c>
      <c r="I64" s="302">
        <v>5.2732365244613846E-2</v>
      </c>
      <c r="J64" s="302">
        <f>SUM(G64:I64)</f>
        <v>0.36031543766350987</v>
      </c>
      <c r="K64" s="303"/>
      <c r="L64" s="302">
        <v>0.31214052848339136</v>
      </c>
      <c r="M64" s="302">
        <v>1.8639053047578628E-2</v>
      </c>
      <c r="N64" s="302">
        <v>5.7369579941729254E-2</v>
      </c>
      <c r="O64" s="302">
        <f t="shared" si="37"/>
        <v>0.38814916147269923</v>
      </c>
    </row>
    <row r="65" spans="1:15" s="236" customFormat="1" x14ac:dyDescent="0.2">
      <c r="A65" s="237" t="str">
        <f>name!E$9</f>
        <v>Caring, leisure and other service occupations</v>
      </c>
      <c r="B65" s="302">
        <v>2.0421845327248923E-2</v>
      </c>
      <c r="C65" s="302">
        <v>5.6169216577388482E-3</v>
      </c>
      <c r="D65" s="302">
        <v>4.7527033208590187E-3</v>
      </c>
      <c r="E65" s="302">
        <f t="shared" si="35"/>
        <v>3.0791470305846787E-2</v>
      </c>
      <c r="F65" s="303"/>
      <c r="G65" s="302">
        <v>3.1626027334291824E-2</v>
      </c>
      <c r="H65" s="302">
        <v>1.3166792505184882E-2</v>
      </c>
      <c r="I65" s="302">
        <v>5.9277260904533943E-3</v>
      </c>
      <c r="J65" s="302">
        <f t="shared" ref="J65:J68" si="38">SUM(G65:I65)</f>
        <v>5.0720545929930104E-2</v>
      </c>
      <c r="K65" s="303"/>
      <c r="L65" s="302">
        <v>4.3898160575248445E-2</v>
      </c>
      <c r="M65" s="302">
        <v>1.3997935995706088E-2</v>
      </c>
      <c r="N65" s="302">
        <v>9.0807532254891556E-3</v>
      </c>
      <c r="O65" s="302">
        <f t="shared" si="37"/>
        <v>6.6976849796443694E-2</v>
      </c>
    </row>
    <row r="66" spans="1:15" s="236" customFormat="1" x14ac:dyDescent="0.2">
      <c r="A66" s="237" t="str">
        <f>name!E$10</f>
        <v>Sales and customer service occupations</v>
      </c>
      <c r="B66" s="302">
        <v>7.3780651662541996E-2</v>
      </c>
      <c r="C66" s="302">
        <v>5.9803090329619481E-2</v>
      </c>
      <c r="D66" s="302">
        <v>1.120221080760154E-2</v>
      </c>
      <c r="E66" s="302">
        <f t="shared" si="35"/>
        <v>0.144785952799763</v>
      </c>
      <c r="F66" s="303"/>
      <c r="G66" s="302">
        <v>9.9835126253251305E-2</v>
      </c>
      <c r="H66" s="302">
        <v>0.11444296093305178</v>
      </c>
      <c r="I66" s="302">
        <v>1.2130466540474021E-2</v>
      </c>
      <c r="J66" s="302">
        <f t="shared" si="38"/>
        <v>0.22640855372677712</v>
      </c>
      <c r="K66" s="303"/>
      <c r="L66" s="302">
        <v>0.13130623690229606</v>
      </c>
      <c r="M66" s="302">
        <v>0.14870549796671095</v>
      </c>
      <c r="N66" s="302">
        <v>1.8806853879808239E-2</v>
      </c>
      <c r="O66" s="302">
        <f t="shared" si="37"/>
        <v>0.29881858874881523</v>
      </c>
    </row>
    <row r="67" spans="1:15" s="236" customFormat="1" x14ac:dyDescent="0.2">
      <c r="A67" s="237" t="str">
        <f>name!E$11</f>
        <v>Process, plant and machine operatives</v>
      </c>
      <c r="B67" s="302">
        <v>0.42598035038820176</v>
      </c>
      <c r="C67" s="302">
        <v>3.4494085811807199E-2</v>
      </c>
      <c r="D67" s="302">
        <v>2.5284688561521371E-2</v>
      </c>
      <c r="E67" s="302">
        <f t="shared" si="35"/>
        <v>0.48575912476153033</v>
      </c>
      <c r="F67" s="303"/>
      <c r="G67" s="302">
        <v>0.49017303295135362</v>
      </c>
      <c r="H67" s="302">
        <v>5.7968496094647722E-2</v>
      </c>
      <c r="I67" s="302">
        <v>2.4719559118191549E-2</v>
      </c>
      <c r="J67" s="302">
        <f t="shared" si="38"/>
        <v>0.5728610881641929</v>
      </c>
      <c r="K67" s="303"/>
      <c r="L67" s="302">
        <v>0.59677070389772413</v>
      </c>
      <c r="M67" s="302">
        <v>0.12004310078875918</v>
      </c>
      <c r="N67" s="302">
        <v>5.0953158194939063E-2</v>
      </c>
      <c r="O67" s="302">
        <f t="shared" si="37"/>
        <v>0.76776696288142243</v>
      </c>
    </row>
    <row r="68" spans="1:15" s="236" customFormat="1" x14ac:dyDescent="0.2">
      <c r="A68" s="237" t="str">
        <f>name!E$12</f>
        <v>Elementary occupations</v>
      </c>
      <c r="B68" s="302">
        <v>0.24955599245165236</v>
      </c>
      <c r="C68" s="302">
        <v>7.9892429387657185E-2</v>
      </c>
      <c r="D68" s="302">
        <v>1.7397699146447052E-2</v>
      </c>
      <c r="E68" s="302">
        <f t="shared" si="35"/>
        <v>0.34684612098575662</v>
      </c>
      <c r="F68" s="303"/>
      <c r="G68" s="302">
        <v>0.27523451074580807</v>
      </c>
      <c r="H68" s="302">
        <v>0.13976897830281731</v>
      </c>
      <c r="I68" s="302">
        <v>8.8494701584349439E-3</v>
      </c>
      <c r="J68" s="302">
        <f t="shared" si="38"/>
        <v>0.42385295920706034</v>
      </c>
      <c r="K68" s="303"/>
      <c r="L68" s="302">
        <v>0.26742372006288645</v>
      </c>
      <c r="M68" s="302">
        <v>0.15726253900547552</v>
      </c>
      <c r="N68" s="302">
        <v>1.4953997548033428E-2</v>
      </c>
      <c r="O68" s="302">
        <f t="shared" si="37"/>
        <v>0.43964025661639544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1.9368004751482195</v>
      </c>
      <c r="C70" s="311">
        <f t="shared" ref="C70:E70" si="39">SUM(C60:C68)</f>
        <v>0.29341389824200165</v>
      </c>
      <c r="D70" s="311">
        <f t="shared" si="39"/>
        <v>0.19378562660977722</v>
      </c>
      <c r="E70" s="311">
        <f t="shared" si="39"/>
        <v>2.423999999999999</v>
      </c>
      <c r="F70" s="311"/>
      <c r="G70" s="311">
        <f t="shared" ref="G70:J70" si="40">SUM(G60:G68)</f>
        <v>2.6366622298696729</v>
      </c>
      <c r="H70" s="311">
        <f t="shared" si="40"/>
        <v>0.59163607893311088</v>
      </c>
      <c r="I70" s="311">
        <f t="shared" si="40"/>
        <v>0.17670169119722423</v>
      </c>
      <c r="J70" s="311">
        <f t="shared" si="40"/>
        <v>3.4050000000000082</v>
      </c>
      <c r="K70" s="311"/>
      <c r="L70" s="311">
        <f t="shared" ref="L70:O70" si="41">SUM(L60:L68)</f>
        <v>3.3011417272368702</v>
      </c>
      <c r="M70" s="311">
        <f t="shared" si="41"/>
        <v>0.72704758480090692</v>
      </c>
      <c r="N70" s="311">
        <f t="shared" si="41"/>
        <v>0.23181068796222881</v>
      </c>
      <c r="O70" s="311">
        <f t="shared" si="41"/>
        <v>4.260000000000006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0.73080744572464773</v>
      </c>
      <c r="C77" s="302">
        <v>3.7592120685395899E-2</v>
      </c>
      <c r="D77" s="302">
        <v>8.2035148305739047E-2</v>
      </c>
      <c r="E77" s="302">
        <f>SUM(B77:D77)</f>
        <v>0.85043471471578269</v>
      </c>
      <c r="F77" s="303"/>
      <c r="G77" s="302">
        <v>0.9162786925136136</v>
      </c>
      <c r="H77" s="302">
        <v>6.5992261460890198E-2</v>
      </c>
      <c r="I77" s="302">
        <v>0.10171228379265106</v>
      </c>
      <c r="J77" s="302">
        <f>SUM(G77:I77)</f>
        <v>1.0839832377671548</v>
      </c>
      <c r="K77" s="303"/>
      <c r="L77" s="302">
        <v>0.71097101802933349</v>
      </c>
      <c r="M77" s="302">
        <v>6.015577528852311E-2</v>
      </c>
      <c r="N77" s="302">
        <v>9.3551915637397925E-2</v>
      </c>
      <c r="O77" s="302">
        <f>SUM(L77:N77)</f>
        <v>0.86467870895525456</v>
      </c>
    </row>
    <row r="78" spans="1:15" s="236" customFormat="1" x14ac:dyDescent="0.2">
      <c r="A78" s="237" t="str">
        <f>name!E$5</f>
        <v>Professional occupations</v>
      </c>
      <c r="B78" s="302">
        <v>1.0730023475486725</v>
      </c>
      <c r="C78" s="302">
        <v>2.9374294539348717E-2</v>
      </c>
      <c r="D78" s="302">
        <v>5.1984999416865234E-2</v>
      </c>
      <c r="E78" s="302">
        <f t="shared" ref="E78:E85" si="42">SUM(B78:D78)</f>
        <v>1.1543616415048865</v>
      </c>
      <c r="F78" s="303"/>
      <c r="G78" s="302">
        <v>1.5495241864256253</v>
      </c>
      <c r="H78" s="302">
        <v>5.3431979496281062E-2</v>
      </c>
      <c r="I78" s="302">
        <v>6.0532920154822027E-2</v>
      </c>
      <c r="J78" s="302">
        <f t="shared" ref="J78:J80" si="43">SUM(G78:I78)</f>
        <v>1.6634890860767282</v>
      </c>
      <c r="K78" s="303"/>
      <c r="L78" s="302">
        <v>1.2932406624873234</v>
      </c>
      <c r="M78" s="302">
        <v>4.7464474836315267E-2</v>
      </c>
      <c r="N78" s="302">
        <v>3.7762760281326122E-2</v>
      </c>
      <c r="O78" s="302">
        <f t="shared" ref="O78:O85" si="44">SUM(L78:N78)</f>
        <v>1.3784678976049649</v>
      </c>
    </row>
    <row r="79" spans="1:15" s="236" customFormat="1" x14ac:dyDescent="0.2">
      <c r="A79" s="237" t="str">
        <f>name!E$6</f>
        <v>Associate professional occupations</v>
      </c>
      <c r="B79" s="302">
        <v>0.66903970609012753</v>
      </c>
      <c r="C79" s="302">
        <v>3.333876028630952E-2</v>
      </c>
      <c r="D79" s="302">
        <v>4.1485831294278429E-2</v>
      </c>
      <c r="E79" s="302">
        <f t="shared" si="42"/>
        <v>0.74386429767071549</v>
      </c>
      <c r="F79" s="303"/>
      <c r="G79" s="302">
        <v>0.88285518357014592</v>
      </c>
      <c r="H79" s="302">
        <v>5.272756727749791E-2</v>
      </c>
      <c r="I79" s="302">
        <v>4.5303718311018856E-2</v>
      </c>
      <c r="J79" s="302">
        <f t="shared" si="43"/>
        <v>0.98088646915866273</v>
      </c>
      <c r="K79" s="303"/>
      <c r="L79" s="302">
        <v>0.62741966900280322</v>
      </c>
      <c r="M79" s="302">
        <v>4.0163167562285933E-2</v>
      </c>
      <c r="N79" s="302">
        <v>3.3723158145879499E-2</v>
      </c>
      <c r="O79" s="302">
        <f t="shared" si="44"/>
        <v>0.70130599471096855</v>
      </c>
    </row>
    <row r="80" spans="1:15" s="236" customFormat="1" x14ac:dyDescent="0.2">
      <c r="A80" s="237" t="str">
        <f>name!E$7</f>
        <v>Administrative and secretarial occupations</v>
      </c>
      <c r="B80" s="302">
        <v>0.28225993971621061</v>
      </c>
      <c r="C80" s="302">
        <v>8.7922422733107866E-2</v>
      </c>
      <c r="D80" s="302">
        <v>1.7349075706429247E-2</v>
      </c>
      <c r="E80" s="302">
        <f t="shared" si="42"/>
        <v>0.3875314381557477</v>
      </c>
      <c r="F80" s="303"/>
      <c r="G80" s="302">
        <v>0.31023937006386459</v>
      </c>
      <c r="H80" s="302">
        <v>0.12003439147858723</v>
      </c>
      <c r="I80" s="302">
        <v>1.9326370800230475E-2</v>
      </c>
      <c r="J80" s="302">
        <f t="shared" si="43"/>
        <v>0.44960013234268231</v>
      </c>
      <c r="K80" s="303"/>
      <c r="L80" s="302">
        <v>0.19864168341363314</v>
      </c>
      <c r="M80" s="302">
        <v>7.3641754189314443E-2</v>
      </c>
      <c r="N80" s="302">
        <v>1.4772307615142817E-2</v>
      </c>
      <c r="O80" s="302">
        <f t="shared" si="44"/>
        <v>0.28705574521809041</v>
      </c>
    </row>
    <row r="81" spans="1:15" s="236" customFormat="1" x14ac:dyDescent="0.2">
      <c r="A81" s="237" t="str">
        <f>name!E$8</f>
        <v>Skilled trades occupations</v>
      </c>
      <c r="B81" s="302">
        <v>0.69238232201984906</v>
      </c>
      <c r="C81" s="302">
        <v>2.9362617049480358E-2</v>
      </c>
      <c r="D81" s="302">
        <v>7.171265370640087E-2</v>
      </c>
      <c r="E81" s="302">
        <f t="shared" si="42"/>
        <v>0.79345759277573036</v>
      </c>
      <c r="F81" s="303"/>
      <c r="G81" s="302">
        <v>0.61775783547204166</v>
      </c>
      <c r="H81" s="302">
        <v>2.3900531739339304E-2</v>
      </c>
      <c r="I81" s="302">
        <v>5.3149859493577985E-2</v>
      </c>
      <c r="J81" s="302">
        <f>SUM(G81:I81)</f>
        <v>0.6948082267049589</v>
      </c>
      <c r="K81" s="303"/>
      <c r="L81" s="302">
        <v>0.4139758737698927</v>
      </c>
      <c r="M81" s="302">
        <v>2.1589127042029695E-2</v>
      </c>
      <c r="N81" s="302">
        <v>5.3797098910912465E-2</v>
      </c>
      <c r="O81" s="302">
        <f t="shared" si="44"/>
        <v>0.48936209972283484</v>
      </c>
    </row>
    <row r="82" spans="1:15" s="236" customFormat="1" x14ac:dyDescent="0.2">
      <c r="A82" s="237" t="str">
        <f>name!E$9</f>
        <v>Caring, leisure and other service occupations</v>
      </c>
      <c r="B82" s="302">
        <v>6.1438834910050429E-2</v>
      </c>
      <c r="C82" s="302">
        <v>2.0752325860509901E-2</v>
      </c>
      <c r="D82" s="302">
        <v>1.077514579992144E-2</v>
      </c>
      <c r="E82" s="302">
        <f t="shared" si="42"/>
        <v>9.2966306570481758E-2</v>
      </c>
      <c r="F82" s="303"/>
      <c r="G82" s="302">
        <v>5.5893543106066888E-2</v>
      </c>
      <c r="H82" s="302">
        <v>2.4789709393608732E-2</v>
      </c>
      <c r="I82" s="302">
        <v>1.458038077657566E-2</v>
      </c>
      <c r="J82" s="302">
        <f t="shared" ref="J82:J85" si="45">SUM(G82:I82)</f>
        <v>9.5263633276251272E-2</v>
      </c>
      <c r="K82" s="303"/>
      <c r="L82" s="302">
        <v>4.512526384133618E-2</v>
      </c>
      <c r="M82" s="302">
        <v>1.7089583529255221E-2</v>
      </c>
      <c r="N82" s="302">
        <v>1.9115690957932713E-2</v>
      </c>
      <c r="O82" s="302">
        <f t="shared" si="44"/>
        <v>8.1330538328524118E-2</v>
      </c>
    </row>
    <row r="83" spans="1:15" s="236" customFormat="1" x14ac:dyDescent="0.2">
      <c r="A83" s="237" t="str">
        <f>name!E$10</f>
        <v>Sales and customer service occupations</v>
      </c>
      <c r="B83" s="302">
        <v>0.10685305760434702</v>
      </c>
      <c r="C83" s="302">
        <v>3.3109076896849984E-2</v>
      </c>
      <c r="D83" s="302">
        <v>1.0207038682653224E-2</v>
      </c>
      <c r="E83" s="302">
        <f t="shared" si="42"/>
        <v>0.1501691731838502</v>
      </c>
      <c r="F83" s="303"/>
      <c r="G83" s="302">
        <v>0.1136795674581976</v>
      </c>
      <c r="H83" s="302">
        <v>4.3425418575989326E-2</v>
      </c>
      <c r="I83" s="302">
        <v>9.0701616487097302E-3</v>
      </c>
      <c r="J83" s="302">
        <f t="shared" si="45"/>
        <v>0.16617514768289665</v>
      </c>
      <c r="K83" s="303"/>
      <c r="L83" s="302">
        <v>9.1914983448136742E-2</v>
      </c>
      <c r="M83" s="302">
        <v>4.3124383591859029E-2</v>
      </c>
      <c r="N83" s="302">
        <v>8.243745514442324E-3</v>
      </c>
      <c r="O83" s="302">
        <f t="shared" si="44"/>
        <v>0.1432831125544381</v>
      </c>
    </row>
    <row r="84" spans="1:15" s="236" customFormat="1" x14ac:dyDescent="0.2">
      <c r="A84" s="237" t="str">
        <f>name!E$11</f>
        <v>Process, plant and machine operatives</v>
      </c>
      <c r="B84" s="302">
        <v>0.27422569141270831</v>
      </c>
      <c r="C84" s="302">
        <v>3.3972966162934638E-2</v>
      </c>
      <c r="D84" s="302">
        <v>1.7743953983947798E-2</v>
      </c>
      <c r="E84" s="302">
        <f t="shared" si="42"/>
        <v>0.32594261155959076</v>
      </c>
      <c r="F84" s="303"/>
      <c r="G84" s="302">
        <v>0.22158176289611292</v>
      </c>
      <c r="H84" s="302">
        <v>3.8406357006966672E-2</v>
      </c>
      <c r="I84" s="302">
        <v>2.1115212403791887E-2</v>
      </c>
      <c r="J84" s="302">
        <f t="shared" si="45"/>
        <v>0.28110333230687146</v>
      </c>
      <c r="K84" s="303"/>
      <c r="L84" s="302">
        <v>0.17222732564942578</v>
      </c>
      <c r="M84" s="302">
        <v>3.2999602725343677E-2</v>
      </c>
      <c r="N84" s="302">
        <v>1.8048967124246577E-2</v>
      </c>
      <c r="O84" s="302">
        <f t="shared" si="44"/>
        <v>0.22327589549901605</v>
      </c>
    </row>
    <row r="85" spans="1:15" s="236" customFormat="1" x14ac:dyDescent="0.2">
      <c r="A85" s="237" t="str">
        <f>name!E$12</f>
        <v>Elementary occupations</v>
      </c>
      <c r="B85" s="302">
        <v>0.13851200149285156</v>
      </c>
      <c r="C85" s="302">
        <v>1.9125732598393598E-2</v>
      </c>
      <c r="D85" s="302">
        <v>1.2634489771969008E-2</v>
      </c>
      <c r="E85" s="302">
        <f t="shared" si="42"/>
        <v>0.17027222386321417</v>
      </c>
      <c r="F85" s="303"/>
      <c r="G85" s="302">
        <v>0.11206652770463742</v>
      </c>
      <c r="H85" s="302">
        <v>2.1710925878603102E-2</v>
      </c>
      <c r="I85" s="302">
        <v>9.9132811005556206E-3</v>
      </c>
      <c r="J85" s="302">
        <f t="shared" si="45"/>
        <v>0.14369073468379615</v>
      </c>
      <c r="K85" s="303"/>
      <c r="L85" s="302">
        <v>6.4304011215763207E-2</v>
      </c>
      <c r="M85" s="302">
        <v>1.1396717870527432E-2</v>
      </c>
      <c r="N85" s="302">
        <v>8.5392783196324932E-3</v>
      </c>
      <c r="O85" s="302">
        <f t="shared" si="44"/>
        <v>8.4240007405923134E-2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4.0285213465194643</v>
      </c>
      <c r="C87" s="311">
        <f t="shared" ref="C87:E87" si="46">SUM(C77:C85)</f>
        <v>0.32455031681233054</v>
      </c>
      <c r="D87" s="311">
        <f t="shared" si="46"/>
        <v>0.3159283366682043</v>
      </c>
      <c r="E87" s="311">
        <f t="shared" si="46"/>
        <v>4.6689999999999996</v>
      </c>
      <c r="F87" s="311"/>
      <c r="G87" s="311">
        <f t="shared" ref="G87:J87" si="47">SUM(G77:G85)</f>
        <v>4.7798766692103056</v>
      </c>
      <c r="H87" s="311">
        <f t="shared" si="47"/>
        <v>0.44441914230776353</v>
      </c>
      <c r="I87" s="311">
        <f t="shared" si="47"/>
        <v>0.33470418848193323</v>
      </c>
      <c r="J87" s="311">
        <f t="shared" si="47"/>
        <v>5.5590000000000019</v>
      </c>
      <c r="K87" s="311"/>
      <c r="L87" s="311">
        <f t="shared" ref="L87:O87" si="48">SUM(L77:L85)</f>
        <v>3.6178204908576479</v>
      </c>
      <c r="M87" s="311">
        <f t="shared" si="48"/>
        <v>0.34762458663545381</v>
      </c>
      <c r="N87" s="311">
        <f t="shared" si="48"/>
        <v>0.28755492250691295</v>
      </c>
      <c r="O87" s="311">
        <f t="shared" si="48"/>
        <v>4.2530000000000143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2.2665567196167427</v>
      </c>
      <c r="C94" s="302">
        <v>0.11323301803516622</v>
      </c>
      <c r="D94" s="302">
        <v>0.39961358074314046</v>
      </c>
      <c r="E94" s="302">
        <f>SUM(B94:D94)</f>
        <v>2.7794033183950493</v>
      </c>
      <c r="F94" s="303"/>
      <c r="G94" s="302">
        <v>2.5352656130592179</v>
      </c>
      <c r="H94" s="302">
        <v>0.22809087372390971</v>
      </c>
      <c r="I94" s="302">
        <v>0.45022108079096712</v>
      </c>
      <c r="J94" s="302">
        <f>SUM(G94:I94)</f>
        <v>3.2135775675740947</v>
      </c>
      <c r="K94" s="303"/>
      <c r="L94" s="302">
        <v>2.0890042309477166</v>
      </c>
      <c r="M94" s="302">
        <v>0.2126957347125624</v>
      </c>
      <c r="N94" s="302">
        <v>0.39883050754724614</v>
      </c>
      <c r="O94" s="302">
        <f>SUM(L94:N94)</f>
        <v>2.7005304732075253</v>
      </c>
    </row>
    <row r="95" spans="1:15" s="236" customFormat="1" x14ac:dyDescent="0.2">
      <c r="A95" s="237" t="str">
        <f>name!E$5</f>
        <v>Professional occupations</v>
      </c>
      <c r="B95" s="302">
        <v>2.8456782290510807</v>
      </c>
      <c r="C95" s="302">
        <v>0.10702632676942918</v>
      </c>
      <c r="D95" s="302">
        <v>0.25607553237386588</v>
      </c>
      <c r="E95" s="302">
        <f t="shared" ref="E95:E102" si="49">SUM(B95:D95)</f>
        <v>3.2087800881943758</v>
      </c>
      <c r="F95" s="303"/>
      <c r="G95" s="302">
        <v>3.6662015641208581</v>
      </c>
      <c r="H95" s="302">
        <v>0.20481334603391532</v>
      </c>
      <c r="I95" s="302">
        <v>0.24587953890292721</v>
      </c>
      <c r="J95" s="302">
        <f t="shared" ref="J95:J97" si="50">SUM(G95:I95)</f>
        <v>4.1168944490577006</v>
      </c>
      <c r="K95" s="303"/>
      <c r="L95" s="302">
        <v>3.3417606162563467</v>
      </c>
      <c r="M95" s="302">
        <v>0.1808014163973789</v>
      </c>
      <c r="N95" s="302">
        <v>0.14946013146972387</v>
      </c>
      <c r="O95" s="302">
        <f t="shared" ref="O95:O102" si="51">SUM(L95:N95)</f>
        <v>3.6720221641234496</v>
      </c>
    </row>
    <row r="96" spans="1:15" s="236" customFormat="1" x14ac:dyDescent="0.2">
      <c r="A96" s="237" t="str">
        <f>name!E$6</f>
        <v>Associate professional occupations</v>
      </c>
      <c r="B96" s="302">
        <v>2.1637672007182118</v>
      </c>
      <c r="C96" s="302">
        <v>0.14112921785558116</v>
      </c>
      <c r="D96" s="302">
        <v>0.33071476257625948</v>
      </c>
      <c r="E96" s="302">
        <f t="shared" si="49"/>
        <v>2.6356111811500522</v>
      </c>
      <c r="F96" s="303"/>
      <c r="G96" s="302">
        <v>2.4962444848606511</v>
      </c>
      <c r="H96" s="302">
        <v>0.20066892423566676</v>
      </c>
      <c r="I96" s="302">
        <v>0.23841344087679087</v>
      </c>
      <c r="J96" s="302">
        <f t="shared" si="50"/>
        <v>2.9353268499731091</v>
      </c>
      <c r="K96" s="303"/>
      <c r="L96" s="302">
        <v>1.9926399005473394</v>
      </c>
      <c r="M96" s="302">
        <v>0.15247821455752866</v>
      </c>
      <c r="N96" s="302">
        <v>0.19722964055939665</v>
      </c>
      <c r="O96" s="302">
        <f t="shared" si="51"/>
        <v>2.3423477556642647</v>
      </c>
    </row>
    <row r="97" spans="1:15" s="236" customFormat="1" x14ac:dyDescent="0.2">
      <c r="A97" s="237" t="str">
        <f>name!E$7</f>
        <v>Administrative and secretarial occupations</v>
      </c>
      <c r="B97" s="302">
        <v>1.0412471247278481</v>
      </c>
      <c r="C97" s="302">
        <v>0.34979016649745609</v>
      </c>
      <c r="D97" s="302">
        <v>7.2380614675933458E-2</v>
      </c>
      <c r="E97" s="302">
        <f t="shared" si="49"/>
        <v>1.4634179059012375</v>
      </c>
      <c r="F97" s="303"/>
      <c r="G97" s="302">
        <v>1.1279138853533908</v>
      </c>
      <c r="H97" s="302">
        <v>0.42964032186520446</v>
      </c>
      <c r="I97" s="302">
        <v>6.0951282955478525E-2</v>
      </c>
      <c r="J97" s="302">
        <f t="shared" si="50"/>
        <v>1.6185054901740739</v>
      </c>
      <c r="K97" s="303"/>
      <c r="L97" s="302">
        <v>0.76850781484483055</v>
      </c>
      <c r="M97" s="302">
        <v>0.28548520933861143</v>
      </c>
      <c r="N97" s="302">
        <v>3.9845447553481891E-2</v>
      </c>
      <c r="O97" s="302">
        <f t="shared" si="51"/>
        <v>1.0938384717369241</v>
      </c>
    </row>
    <row r="98" spans="1:15" s="236" customFormat="1" x14ac:dyDescent="0.2">
      <c r="A98" s="237" t="str">
        <f>name!E$8</f>
        <v>Skilled trades occupations</v>
      </c>
      <c r="B98" s="302">
        <v>2.9938188967565869</v>
      </c>
      <c r="C98" s="302">
        <v>0.15026579259112627</v>
      </c>
      <c r="D98" s="302">
        <v>0.71100804781486426</v>
      </c>
      <c r="E98" s="302">
        <f t="shared" si="49"/>
        <v>3.8550927371625772</v>
      </c>
      <c r="F98" s="303"/>
      <c r="G98" s="302">
        <v>2.5478622070177654</v>
      </c>
      <c r="H98" s="302">
        <v>0.1390331968932941</v>
      </c>
      <c r="I98" s="302">
        <v>0.55472032240632174</v>
      </c>
      <c r="J98" s="302">
        <f>SUM(G98:I98)</f>
        <v>3.2416157263173813</v>
      </c>
      <c r="K98" s="303"/>
      <c r="L98" s="302">
        <v>1.7465604962812826</v>
      </c>
      <c r="M98" s="302">
        <v>0.14197445561645511</v>
      </c>
      <c r="N98" s="302">
        <v>0.4897379422089615</v>
      </c>
      <c r="O98" s="302">
        <f t="shared" si="51"/>
        <v>2.3782728941066993</v>
      </c>
    </row>
    <row r="99" spans="1:15" s="236" customFormat="1" x14ac:dyDescent="0.2">
      <c r="A99" s="237" t="str">
        <f>name!E$9</f>
        <v>Caring, leisure and other service occupations</v>
      </c>
      <c r="B99" s="302">
        <v>0.18074845404965012</v>
      </c>
      <c r="C99" s="302">
        <v>3.270897348898516E-2</v>
      </c>
      <c r="D99" s="302">
        <v>3.7032840846273812E-2</v>
      </c>
      <c r="E99" s="302">
        <f t="shared" si="49"/>
        <v>0.25049026838490906</v>
      </c>
      <c r="F99" s="303"/>
      <c r="G99" s="302">
        <v>0.20292153102719873</v>
      </c>
      <c r="H99" s="302">
        <v>4.3624929930899177E-2</v>
      </c>
      <c r="I99" s="302">
        <v>4.4114230165980761E-2</v>
      </c>
      <c r="J99" s="302">
        <f t="shared" ref="J99:J102" si="52">SUM(G99:I99)</f>
        <v>0.29066069112407866</v>
      </c>
      <c r="K99" s="303"/>
      <c r="L99" s="302">
        <v>0.22699456028339635</v>
      </c>
      <c r="M99" s="302">
        <v>3.2455793359173507E-2</v>
      </c>
      <c r="N99" s="302">
        <v>3.9861099927745107E-2</v>
      </c>
      <c r="O99" s="302">
        <f t="shared" si="51"/>
        <v>0.29931145357031497</v>
      </c>
    </row>
    <row r="100" spans="1:15" s="236" customFormat="1" x14ac:dyDescent="0.2">
      <c r="A100" s="237" t="str">
        <f>name!E$10</f>
        <v>Sales and customer service occupations</v>
      </c>
      <c r="B100" s="302">
        <v>0.40142893177557437</v>
      </c>
      <c r="C100" s="302">
        <v>0.10127086682161136</v>
      </c>
      <c r="D100" s="302">
        <v>7.4505695049962489E-2</v>
      </c>
      <c r="E100" s="302">
        <f t="shared" si="49"/>
        <v>0.57720549364714824</v>
      </c>
      <c r="F100" s="303"/>
      <c r="G100" s="302">
        <v>0.39901630843165381</v>
      </c>
      <c r="H100" s="302">
        <v>0.13538968933864573</v>
      </c>
      <c r="I100" s="302">
        <v>4.8619720937523002E-2</v>
      </c>
      <c r="J100" s="302">
        <f t="shared" si="52"/>
        <v>0.58302571870782249</v>
      </c>
      <c r="K100" s="303"/>
      <c r="L100" s="302">
        <v>0.35979383261142106</v>
      </c>
      <c r="M100" s="302">
        <v>0.11622644969269877</v>
      </c>
      <c r="N100" s="302">
        <v>3.5595680525116295E-2</v>
      </c>
      <c r="O100" s="302">
        <f t="shared" si="51"/>
        <v>0.51161596282923616</v>
      </c>
    </row>
    <row r="101" spans="1:15" s="236" customFormat="1" x14ac:dyDescent="0.2">
      <c r="A101" s="237" t="str">
        <f>name!E$11</f>
        <v>Process, plant and machine operatives</v>
      </c>
      <c r="B101" s="302">
        <v>1.8559368767236413</v>
      </c>
      <c r="C101" s="302">
        <v>0.12839582681846443</v>
      </c>
      <c r="D101" s="302">
        <v>0.11290557044802463</v>
      </c>
      <c r="E101" s="302">
        <f t="shared" si="49"/>
        <v>2.0972382739901301</v>
      </c>
      <c r="F101" s="303"/>
      <c r="G101" s="302">
        <v>1.6384715079902106</v>
      </c>
      <c r="H101" s="302">
        <v>0.15647558547194071</v>
      </c>
      <c r="I101" s="302">
        <v>0.11755845125869437</v>
      </c>
      <c r="J101" s="302">
        <f t="shared" si="52"/>
        <v>1.9125055447208457</v>
      </c>
      <c r="K101" s="303"/>
      <c r="L101" s="302">
        <v>1.3800603911166405</v>
      </c>
      <c r="M101" s="302">
        <v>0.18084060581814965</v>
      </c>
      <c r="N101" s="302">
        <v>0.100250643872986</v>
      </c>
      <c r="O101" s="302">
        <f t="shared" si="51"/>
        <v>1.661151640807776</v>
      </c>
    </row>
    <row r="102" spans="1:15" s="236" customFormat="1" x14ac:dyDescent="0.2">
      <c r="A102" s="237" t="str">
        <f>name!E$12</f>
        <v>Elementary occupations</v>
      </c>
      <c r="B102" s="302">
        <v>0.76609272268638895</v>
      </c>
      <c r="C102" s="302">
        <v>0.1453343072675396</v>
      </c>
      <c r="D102" s="302">
        <v>0.1303337032205942</v>
      </c>
      <c r="E102" s="302">
        <f t="shared" si="49"/>
        <v>1.0417607331745227</v>
      </c>
      <c r="F102" s="303"/>
      <c r="G102" s="302">
        <v>0.64969169482771583</v>
      </c>
      <c r="H102" s="302">
        <v>0.15275570745786277</v>
      </c>
      <c r="I102" s="302">
        <v>6.6440560065337342E-2</v>
      </c>
      <c r="J102" s="302">
        <f t="shared" si="52"/>
        <v>0.86888796235091592</v>
      </c>
      <c r="K102" s="303"/>
      <c r="L102" s="302">
        <v>0.38266761161697432</v>
      </c>
      <c r="M102" s="302">
        <v>0.10003861761374966</v>
      </c>
      <c r="N102" s="302">
        <v>5.5202954723120444E-2</v>
      </c>
      <c r="O102" s="302">
        <f t="shared" si="51"/>
        <v>0.53790918395384446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14.515275156105726</v>
      </c>
      <c r="C104" s="311">
        <f t="shared" ref="C104:E104" si="53">SUM(C94:C102)</f>
        <v>1.2691544961453594</v>
      </c>
      <c r="D104" s="311">
        <f t="shared" si="53"/>
        <v>2.1245703477489184</v>
      </c>
      <c r="E104" s="311">
        <f t="shared" si="53"/>
        <v>17.909000000000002</v>
      </c>
      <c r="F104" s="311"/>
      <c r="G104" s="311">
        <f t="shared" ref="G104:J104" si="54">SUM(G94:G102)</f>
        <v>15.263588796688662</v>
      </c>
      <c r="H104" s="311">
        <f t="shared" si="54"/>
        <v>1.6904925749513386</v>
      </c>
      <c r="I104" s="311">
        <f t="shared" si="54"/>
        <v>1.8269186283600209</v>
      </c>
      <c r="J104" s="311">
        <f t="shared" si="54"/>
        <v>18.78100000000002</v>
      </c>
      <c r="K104" s="311"/>
      <c r="L104" s="311">
        <f t="shared" ref="L104:O104" si="55">SUM(L94:L102)</f>
        <v>12.287989454505947</v>
      </c>
      <c r="M104" s="311">
        <f t="shared" si="55"/>
        <v>1.402996497106308</v>
      </c>
      <c r="N104" s="311">
        <f t="shared" si="55"/>
        <v>1.5060140483877777</v>
      </c>
      <c r="O104" s="311">
        <f t="shared" si="55"/>
        <v>15.197000000000033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8.6866644899952591E-2</v>
      </c>
      <c r="C111" s="302">
        <v>1.9907642054518564E-3</v>
      </c>
      <c r="D111" s="302">
        <v>8.4786527043123512E-3</v>
      </c>
      <c r="E111" s="302">
        <f>SUM(B111:D111)</f>
        <v>9.7336061809716795E-2</v>
      </c>
      <c r="F111" s="303"/>
      <c r="G111" s="302">
        <v>0.15425265509927119</v>
      </c>
      <c r="H111" s="302">
        <v>4.8907747765521963E-3</v>
      </c>
      <c r="I111" s="302">
        <v>1.6728193748858377E-2</v>
      </c>
      <c r="J111" s="302">
        <f>SUM(G111:I111)</f>
        <v>0.17587162362468176</v>
      </c>
      <c r="K111" s="303"/>
      <c r="L111" s="302">
        <v>0.16108440464118268</v>
      </c>
      <c r="M111" s="302">
        <v>4.9079610420120897E-3</v>
      </c>
      <c r="N111" s="302">
        <v>9.8150904564883595E-3</v>
      </c>
      <c r="O111" s="302">
        <f>SUM(L111:N111)</f>
        <v>0.17580745613968313</v>
      </c>
    </row>
    <row r="112" spans="1:15" s="236" customFormat="1" x14ac:dyDescent="0.2">
      <c r="A112" s="237" t="str">
        <f>name!E$5</f>
        <v>Professional occupations</v>
      </c>
      <c r="B112" s="302">
        <v>0.16027676496032064</v>
      </c>
      <c r="C112" s="302">
        <v>2.1017115604937569E-3</v>
      </c>
      <c r="D112" s="302">
        <v>1.1703086064756479E-2</v>
      </c>
      <c r="E112" s="302">
        <f t="shared" ref="E112:E119" si="56">SUM(B112:D112)</f>
        <v>0.17408156258557089</v>
      </c>
      <c r="F112" s="303"/>
      <c r="G112" s="302">
        <v>0.32447706919028135</v>
      </c>
      <c r="H112" s="302">
        <v>4.6970078090424949E-3</v>
      </c>
      <c r="I112" s="302">
        <v>1.517749078145139E-2</v>
      </c>
      <c r="J112" s="302">
        <f t="shared" ref="J112:J114" si="57">SUM(G112:I112)</f>
        <v>0.34435156778077519</v>
      </c>
      <c r="K112" s="303"/>
      <c r="L112" s="302">
        <v>0.36831581912489741</v>
      </c>
      <c r="M112" s="302">
        <v>4.7129384652499356E-3</v>
      </c>
      <c r="N112" s="302">
        <v>5.4087528574126992E-3</v>
      </c>
      <c r="O112" s="302">
        <f t="shared" ref="O112:O119" si="58">SUM(L112:N112)</f>
        <v>0.37843751044756008</v>
      </c>
    </row>
    <row r="113" spans="1:15" s="236" customFormat="1" x14ac:dyDescent="0.2">
      <c r="A113" s="237" t="str">
        <f>name!E$6</f>
        <v>Associate professional occupations</v>
      </c>
      <c r="B113" s="302">
        <v>0.10111942975680407</v>
      </c>
      <c r="C113" s="302">
        <v>3.7089135406488641E-3</v>
      </c>
      <c r="D113" s="302">
        <v>4.5536614478819785E-3</v>
      </c>
      <c r="E113" s="302">
        <f t="shared" si="56"/>
        <v>0.10938200474533492</v>
      </c>
      <c r="F113" s="303"/>
      <c r="G113" s="302">
        <v>0.19576143325868361</v>
      </c>
      <c r="H113" s="302">
        <v>7.0091237167328952E-3</v>
      </c>
      <c r="I113" s="302">
        <v>1.5463908154080443E-2</v>
      </c>
      <c r="J113" s="302">
        <f t="shared" si="57"/>
        <v>0.21823446512949696</v>
      </c>
      <c r="K113" s="303"/>
      <c r="L113" s="302">
        <v>0.17369588315641732</v>
      </c>
      <c r="M113" s="302">
        <v>6.9069547952267992E-3</v>
      </c>
      <c r="N113" s="302">
        <v>5.9116768505899451E-3</v>
      </c>
      <c r="O113" s="302">
        <f t="shared" si="58"/>
        <v>0.18651451480223405</v>
      </c>
    </row>
    <row r="114" spans="1:15" s="236" customFormat="1" x14ac:dyDescent="0.2">
      <c r="A114" s="237" t="str">
        <f>name!E$7</f>
        <v>Administrative and secretarial occupations</v>
      </c>
      <c r="B114" s="302">
        <v>4.5745264902214949E-2</v>
      </c>
      <c r="C114" s="302">
        <v>1.0238618810831464E-2</v>
      </c>
      <c r="D114" s="302">
        <v>2.7366470708015413E-3</v>
      </c>
      <c r="E114" s="302">
        <f t="shared" si="56"/>
        <v>5.8720530783847952E-2</v>
      </c>
      <c r="F114" s="303"/>
      <c r="G114" s="302">
        <v>7.1112921144096286E-2</v>
      </c>
      <c r="H114" s="302">
        <v>1.6748953247519446E-2</v>
      </c>
      <c r="I114" s="302">
        <v>5.7274258334957407E-3</v>
      </c>
      <c r="J114" s="302">
        <f t="shared" si="57"/>
        <v>9.3589300225111471E-2</v>
      </c>
      <c r="K114" s="303"/>
      <c r="L114" s="302">
        <v>4.1262365459462685E-2</v>
      </c>
      <c r="M114" s="302">
        <v>1.2654496676777259E-2</v>
      </c>
      <c r="N114" s="302">
        <v>2.3836659316726853E-2</v>
      </c>
      <c r="O114" s="302">
        <f t="shared" si="58"/>
        <v>7.7753521452966795E-2</v>
      </c>
    </row>
    <row r="115" spans="1:15" s="236" customFormat="1" x14ac:dyDescent="0.2">
      <c r="A115" s="237" t="str">
        <f>name!E$8</f>
        <v>Skilled trades occupations</v>
      </c>
      <c r="B115" s="302">
        <v>0.15056538459465843</v>
      </c>
      <c r="C115" s="302">
        <v>2.829984889927353E-3</v>
      </c>
      <c r="D115" s="302">
        <v>1.2147031455562224E-2</v>
      </c>
      <c r="E115" s="302">
        <f t="shared" si="56"/>
        <v>0.16554240094014802</v>
      </c>
      <c r="F115" s="303"/>
      <c r="G115" s="302">
        <v>0.1958388100738947</v>
      </c>
      <c r="H115" s="302">
        <v>3.0829320720970675E-3</v>
      </c>
      <c r="I115" s="302">
        <v>2.1412588074470967E-2</v>
      </c>
      <c r="J115" s="302">
        <f>SUM(G115:I115)</f>
        <v>0.22033433022046273</v>
      </c>
      <c r="K115" s="303"/>
      <c r="L115" s="302">
        <v>0.16899111563529209</v>
      </c>
      <c r="M115" s="302">
        <v>2.2876034030035628E-3</v>
      </c>
      <c r="N115" s="302">
        <v>2.402664201425234E-2</v>
      </c>
      <c r="O115" s="302">
        <f t="shared" si="58"/>
        <v>0.195305361052548</v>
      </c>
    </row>
    <row r="116" spans="1:15" s="236" customFormat="1" x14ac:dyDescent="0.2">
      <c r="A116" s="237" t="str">
        <f>name!E$9</f>
        <v>Caring, leisure and other service occupations</v>
      </c>
      <c r="B116" s="302">
        <v>1.1224157338490333E-2</v>
      </c>
      <c r="C116" s="302">
        <v>6.1469170833914212E-4</v>
      </c>
      <c r="D116" s="302">
        <v>5.2906932227775869E-4</v>
      </c>
      <c r="E116" s="302">
        <f t="shared" si="56"/>
        <v>1.2367918369107233E-2</v>
      </c>
      <c r="F116" s="303"/>
      <c r="G116" s="302">
        <v>1.7103110198547152E-2</v>
      </c>
      <c r="H116" s="302">
        <v>8.4998194077644598E-4</v>
      </c>
      <c r="I116" s="302">
        <v>1.7271442449273991E-2</v>
      </c>
      <c r="J116" s="302">
        <f t="shared" ref="J116:J119" si="59">SUM(G116:I116)</f>
        <v>3.5224534588597589E-2</v>
      </c>
      <c r="K116" s="303"/>
      <c r="L116" s="302">
        <v>1.78419564414782E-2</v>
      </c>
      <c r="M116" s="302">
        <v>5.3467507373722268E-4</v>
      </c>
      <c r="N116" s="302">
        <v>1.4718019900083416E-2</v>
      </c>
      <c r="O116" s="302">
        <f t="shared" si="58"/>
        <v>3.309465141529884E-2</v>
      </c>
    </row>
    <row r="117" spans="1:15" s="236" customFormat="1" x14ac:dyDescent="0.2">
      <c r="A117" s="237" t="str">
        <f>name!E$10</f>
        <v>Sales and customer service occupations</v>
      </c>
      <c r="B117" s="302">
        <v>6.6279273624044552E-2</v>
      </c>
      <c r="C117" s="302">
        <v>2.5039230318875359E-2</v>
      </c>
      <c r="D117" s="302">
        <v>5.4076894850644541E-3</v>
      </c>
      <c r="E117" s="302">
        <f t="shared" si="56"/>
        <v>9.6726193427984358E-2</v>
      </c>
      <c r="F117" s="303"/>
      <c r="G117" s="302">
        <v>9.9576423178170045E-2</v>
      </c>
      <c r="H117" s="302">
        <v>4.3810235559142069E-2</v>
      </c>
      <c r="I117" s="302">
        <v>4.4937021864146689E-3</v>
      </c>
      <c r="J117" s="302">
        <f t="shared" si="59"/>
        <v>0.14788036092372678</v>
      </c>
      <c r="K117" s="303"/>
      <c r="L117" s="302">
        <v>9.8907631615321345E-2</v>
      </c>
      <c r="M117" s="302">
        <v>4.9255362066236374E-2</v>
      </c>
      <c r="N117" s="302">
        <v>2.5868654654307732E-3</v>
      </c>
      <c r="O117" s="302">
        <f t="shared" si="58"/>
        <v>0.15074985914698849</v>
      </c>
    </row>
    <row r="118" spans="1:15" s="236" customFormat="1" x14ac:dyDescent="0.2">
      <c r="A118" s="237" t="str">
        <f>name!E$11</f>
        <v>Process, plant and machine operatives</v>
      </c>
      <c r="B118" s="302">
        <v>2.8764372359998056E-2</v>
      </c>
      <c r="C118" s="302">
        <v>6.3545663228579421E-4</v>
      </c>
      <c r="D118" s="302">
        <v>5.7220928920355442E-3</v>
      </c>
      <c r="E118" s="302">
        <f t="shared" si="56"/>
        <v>3.5121921884319396E-2</v>
      </c>
      <c r="F118" s="303"/>
      <c r="G118" s="302">
        <v>3.8219440439099063E-2</v>
      </c>
      <c r="H118" s="302">
        <v>9.7604754876020597E-4</v>
      </c>
      <c r="I118" s="302">
        <v>2.8477857584725957E-3</v>
      </c>
      <c r="J118" s="302">
        <f t="shared" si="59"/>
        <v>4.2043273746331863E-2</v>
      </c>
      <c r="K118" s="303"/>
      <c r="L118" s="302">
        <v>4.3663350559117728E-2</v>
      </c>
      <c r="M118" s="302">
        <v>1.1007624331239398E-3</v>
      </c>
      <c r="N118" s="302">
        <v>7.325765766672921E-3</v>
      </c>
      <c r="O118" s="302">
        <f t="shared" si="58"/>
        <v>5.208987875891459E-2</v>
      </c>
    </row>
    <row r="119" spans="1:15" s="236" customFormat="1" x14ac:dyDescent="0.2">
      <c r="A119" s="237" t="str">
        <f>name!E$12</f>
        <v>Elementary occupations</v>
      </c>
      <c r="B119" s="302">
        <v>8.9577239121385217E-3</v>
      </c>
      <c r="C119" s="302">
        <v>1.5608197472737801E-3</v>
      </c>
      <c r="D119" s="302">
        <v>2.2028617945574224E-3</v>
      </c>
      <c r="E119" s="302">
        <f t="shared" si="56"/>
        <v>1.2721405453969725E-2</v>
      </c>
      <c r="F119" s="303"/>
      <c r="G119" s="302">
        <v>1.2000109364705828E-2</v>
      </c>
      <c r="H119" s="302">
        <v>1.8721842778049347E-3</v>
      </c>
      <c r="I119" s="302">
        <v>9.5982501183069988E-3</v>
      </c>
      <c r="J119" s="302">
        <f t="shared" si="59"/>
        <v>2.3470543760817759E-2</v>
      </c>
      <c r="K119" s="303"/>
      <c r="L119" s="302">
        <v>6.5285238783401485E-3</v>
      </c>
      <c r="M119" s="302">
        <v>7.0523459096956604E-4</v>
      </c>
      <c r="N119" s="302">
        <v>1.0013488314497243E-2</v>
      </c>
      <c r="O119" s="302">
        <f t="shared" si="58"/>
        <v>1.7247246783806958E-2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0.65979901634862215</v>
      </c>
      <c r="C121" s="311">
        <f t="shared" ref="C121:E121" si="60">SUM(C111:C119)</f>
        <v>4.8720191414127367E-2</v>
      </c>
      <c r="D121" s="311">
        <f t="shared" si="60"/>
        <v>5.3480792237249747E-2</v>
      </c>
      <c r="E121" s="311">
        <f t="shared" si="60"/>
        <v>0.76199999999999934</v>
      </c>
      <c r="F121" s="311"/>
      <c r="G121" s="311">
        <f t="shared" ref="G121:J121" si="61">SUM(G111:G119)</f>
        <v>1.1083419719467491</v>
      </c>
      <c r="H121" s="311">
        <f t="shared" si="61"/>
        <v>8.3937240948427763E-2</v>
      </c>
      <c r="I121" s="311">
        <f t="shared" si="61"/>
        <v>0.10872078710482516</v>
      </c>
      <c r="J121" s="311">
        <f t="shared" si="61"/>
        <v>1.3010000000000019</v>
      </c>
      <c r="K121" s="311"/>
      <c r="L121" s="311">
        <f t="shared" ref="L121:O121" si="62">SUM(L111:L119)</f>
        <v>1.0802910505115098</v>
      </c>
      <c r="M121" s="311">
        <f t="shared" si="62"/>
        <v>8.3065988546336761E-2</v>
      </c>
      <c r="N121" s="311">
        <f t="shared" si="62"/>
        <v>0.10364296094215454</v>
      </c>
      <c r="O121" s="311">
        <f t="shared" si="62"/>
        <v>1.2670000000000008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0.26343429895036363</v>
      </c>
      <c r="C128" s="302">
        <v>1.0598674709562361E-2</v>
      </c>
      <c r="D128" s="302">
        <v>5.7464896432011013E-3</v>
      </c>
      <c r="E128" s="302">
        <f>SUM(B128:D128)</f>
        <v>0.27977946330312714</v>
      </c>
      <c r="F128" s="303"/>
      <c r="G128" s="302">
        <v>0.31449924729090278</v>
      </c>
      <c r="H128" s="302">
        <v>3.5956789941815358E-2</v>
      </c>
      <c r="I128" s="302">
        <v>2.9519060051626831E-2</v>
      </c>
      <c r="J128" s="302">
        <f>SUM(G128:I128)</f>
        <v>0.37997509728434498</v>
      </c>
      <c r="K128" s="303"/>
      <c r="L128" s="302">
        <v>0.40228004235533238</v>
      </c>
      <c r="M128" s="302">
        <v>5.8183087527145905E-2</v>
      </c>
      <c r="N128" s="302">
        <v>3.5251578709236141E-2</v>
      </c>
      <c r="O128" s="302">
        <f>SUM(L128:N128)</f>
        <v>0.4957147085917144</v>
      </c>
    </row>
    <row r="129" spans="1:15" s="236" customFormat="1" x14ac:dyDescent="0.2">
      <c r="A129" s="237" t="str">
        <f>name!E$5</f>
        <v>Professional occupations</v>
      </c>
      <c r="B129" s="302">
        <v>0.25095478496947987</v>
      </c>
      <c r="C129" s="302">
        <v>2.0946604927214906E-2</v>
      </c>
      <c r="D129" s="302">
        <v>6.0308669606095244E-3</v>
      </c>
      <c r="E129" s="302">
        <f t="shared" ref="E129:E136" si="63">SUM(B129:D129)</f>
        <v>0.27793225685730427</v>
      </c>
      <c r="F129" s="303"/>
      <c r="G129" s="302">
        <v>0.3355738127073043</v>
      </c>
      <c r="H129" s="302">
        <v>3.3669614146896079E-2</v>
      </c>
      <c r="I129" s="302">
        <v>1.3440943616604429E-2</v>
      </c>
      <c r="J129" s="302">
        <f t="shared" ref="J129:J131" si="64">SUM(G129:I129)</f>
        <v>0.38268437047080478</v>
      </c>
      <c r="K129" s="303"/>
      <c r="L129" s="302">
        <v>0.47235130993072105</v>
      </c>
      <c r="M129" s="302">
        <v>4.6574016427312549E-2</v>
      </c>
      <c r="N129" s="302">
        <v>1.3445897528100239E-2</v>
      </c>
      <c r="O129" s="302">
        <f t="shared" ref="O129:O136" si="65">SUM(L129:N129)</f>
        <v>0.53237122388613378</v>
      </c>
    </row>
    <row r="130" spans="1:15" s="236" customFormat="1" x14ac:dyDescent="0.2">
      <c r="A130" s="237" t="str">
        <f>name!E$6</f>
        <v>Associate professional occupations</v>
      </c>
      <c r="B130" s="302">
        <v>0.2603929266912729</v>
      </c>
      <c r="C130" s="302">
        <v>2.3518938999983207E-2</v>
      </c>
      <c r="D130" s="302">
        <v>8.4911863554825925E-3</v>
      </c>
      <c r="E130" s="302">
        <f t="shared" si="63"/>
        <v>0.29240305204673867</v>
      </c>
      <c r="F130" s="303"/>
      <c r="G130" s="302">
        <v>0.3044827040923947</v>
      </c>
      <c r="H130" s="302">
        <v>2.9143098910869716E-2</v>
      </c>
      <c r="I130" s="302">
        <v>8.0528158498141735E-3</v>
      </c>
      <c r="J130" s="302">
        <f t="shared" si="64"/>
        <v>0.34167861885307854</v>
      </c>
      <c r="K130" s="303"/>
      <c r="L130" s="302">
        <v>0.40637575468035381</v>
      </c>
      <c r="M130" s="302">
        <v>3.0711904130541343E-2</v>
      </c>
      <c r="N130" s="302">
        <v>8.6651044139597379E-3</v>
      </c>
      <c r="O130" s="302">
        <f t="shared" si="65"/>
        <v>0.44575276322485491</v>
      </c>
    </row>
    <row r="131" spans="1:15" s="236" customFormat="1" x14ac:dyDescent="0.2">
      <c r="A131" s="237" t="str">
        <f>name!E$7</f>
        <v>Administrative and secretarial occupations</v>
      </c>
      <c r="B131" s="302">
        <v>9.5897358048183792E-2</v>
      </c>
      <c r="C131" s="302">
        <v>3.9470756612446666E-2</v>
      </c>
      <c r="D131" s="302">
        <v>3.1924558475465679E-3</v>
      </c>
      <c r="E131" s="302">
        <f t="shared" si="63"/>
        <v>0.13856057050817702</v>
      </c>
      <c r="F131" s="303"/>
      <c r="G131" s="302">
        <v>8.9224723959045682E-2</v>
      </c>
      <c r="H131" s="302">
        <v>4.6586703258060011E-2</v>
      </c>
      <c r="I131" s="302">
        <v>1.7077458226268675E-3</v>
      </c>
      <c r="J131" s="302">
        <f t="shared" si="64"/>
        <v>0.13751917303973257</v>
      </c>
      <c r="K131" s="303"/>
      <c r="L131" s="302">
        <v>7.4266570291620065E-2</v>
      </c>
      <c r="M131" s="302">
        <v>4.7775614493769214E-2</v>
      </c>
      <c r="N131" s="302">
        <v>2.9155167972163706E-3</v>
      </c>
      <c r="O131" s="302">
        <f t="shared" si="65"/>
        <v>0.12495770158260565</v>
      </c>
    </row>
    <row r="132" spans="1:15" s="236" customFormat="1" x14ac:dyDescent="0.2">
      <c r="A132" s="237" t="str">
        <f>name!E$8</f>
        <v>Skilled trades occupations</v>
      </c>
      <c r="B132" s="302">
        <v>0.14759315195210634</v>
      </c>
      <c r="C132" s="302">
        <v>1.6329612755163321E-2</v>
      </c>
      <c r="D132" s="302">
        <v>1.361430637134382E-2</v>
      </c>
      <c r="E132" s="302">
        <f t="shared" si="63"/>
        <v>0.17753707107861347</v>
      </c>
      <c r="F132" s="303"/>
      <c r="G132" s="302">
        <v>0.14862866149560433</v>
      </c>
      <c r="H132" s="302">
        <v>4.1124654728331746E-2</v>
      </c>
      <c r="I132" s="302">
        <v>3.3855712893444863E-2</v>
      </c>
      <c r="J132" s="302">
        <f>SUM(G132:I132)</f>
        <v>0.22360902911738093</v>
      </c>
      <c r="K132" s="303"/>
      <c r="L132" s="302">
        <v>0.19757977827391004</v>
      </c>
      <c r="M132" s="302">
        <v>6.740943579549509E-2</v>
      </c>
      <c r="N132" s="302">
        <v>3.5783104969579274E-2</v>
      </c>
      <c r="O132" s="302">
        <f t="shared" si="65"/>
        <v>0.30077231903898438</v>
      </c>
    </row>
    <row r="133" spans="1:15" s="236" customFormat="1" x14ac:dyDescent="0.2">
      <c r="A133" s="237" t="str">
        <f>name!E$9</f>
        <v>Caring, leisure and other service occupations</v>
      </c>
      <c r="B133" s="302">
        <v>4.0752622833501076E-2</v>
      </c>
      <c r="C133" s="302">
        <v>7.6917548196654027E-3</v>
      </c>
      <c r="D133" s="302">
        <v>5.4991127125624956E-3</v>
      </c>
      <c r="E133" s="302">
        <f t="shared" si="63"/>
        <v>5.3943490365728972E-2</v>
      </c>
      <c r="F133" s="303"/>
      <c r="G133" s="302">
        <v>4.1508875201872866E-2</v>
      </c>
      <c r="H133" s="302">
        <v>1.0999748843529292E-2</v>
      </c>
      <c r="I133" s="302">
        <v>1.2678165927618526E-3</v>
      </c>
      <c r="J133" s="302">
        <f t="shared" ref="J133:J136" si="66">SUM(G133:I133)</f>
        <v>5.3776440638164009E-2</v>
      </c>
      <c r="K133" s="303"/>
      <c r="L133" s="302">
        <v>6.3469128567720939E-2</v>
      </c>
      <c r="M133" s="302">
        <v>1.0752974372645689E-2</v>
      </c>
      <c r="N133" s="302">
        <v>1.935558534242311E-3</v>
      </c>
      <c r="O133" s="302">
        <f t="shared" si="65"/>
        <v>7.6157661474608937E-2</v>
      </c>
    </row>
    <row r="134" spans="1:15" s="236" customFormat="1" x14ac:dyDescent="0.2">
      <c r="A134" s="237" t="str">
        <f>name!E$10</f>
        <v>Sales and customer service occupations</v>
      </c>
      <c r="B134" s="302">
        <v>4.3938246647594312E-2</v>
      </c>
      <c r="C134" s="302">
        <v>2.1537312482581009E-2</v>
      </c>
      <c r="D134" s="302">
        <v>2.4529801210849632E-3</v>
      </c>
      <c r="E134" s="302">
        <f t="shared" si="63"/>
        <v>6.7928539251260286E-2</v>
      </c>
      <c r="F134" s="303"/>
      <c r="G134" s="302">
        <v>4.5827763164002971E-2</v>
      </c>
      <c r="H134" s="302">
        <v>2.8290498943109751E-2</v>
      </c>
      <c r="I134" s="302">
        <v>5.3183611524904237E-3</v>
      </c>
      <c r="J134" s="302">
        <f t="shared" si="66"/>
        <v>7.9436623259603156E-2</v>
      </c>
      <c r="K134" s="303"/>
      <c r="L134" s="302">
        <v>6.4161153477385616E-2</v>
      </c>
      <c r="M134" s="302">
        <v>3.6761423429928212E-2</v>
      </c>
      <c r="N134" s="302">
        <v>5.1230430872980428E-3</v>
      </c>
      <c r="O134" s="302">
        <f t="shared" si="65"/>
        <v>0.10604561999461186</v>
      </c>
    </row>
    <row r="135" spans="1:15" s="236" customFormat="1" x14ac:dyDescent="0.2">
      <c r="A135" s="237" t="str">
        <f>name!E$11</f>
        <v>Process, plant and machine operatives</v>
      </c>
      <c r="B135" s="302">
        <v>0.37315612646599616</v>
      </c>
      <c r="C135" s="302">
        <v>1.6478845926686369E-2</v>
      </c>
      <c r="D135" s="302">
        <v>2.8328172855104938E-3</v>
      </c>
      <c r="E135" s="302">
        <f t="shared" si="63"/>
        <v>0.39246778967819301</v>
      </c>
      <c r="F135" s="303"/>
      <c r="G135" s="302">
        <v>0.34682949139052166</v>
      </c>
      <c r="H135" s="302">
        <v>5.6293915863550412E-2</v>
      </c>
      <c r="I135" s="302">
        <v>9.5119840419098309E-3</v>
      </c>
      <c r="J135" s="302">
        <f t="shared" si="66"/>
        <v>0.41263539129598192</v>
      </c>
      <c r="K135" s="303"/>
      <c r="L135" s="302">
        <v>0.48942907523997675</v>
      </c>
      <c r="M135" s="302">
        <v>7.9925434624949138E-2</v>
      </c>
      <c r="N135" s="302">
        <v>1.1344155637053715E-2</v>
      </c>
      <c r="O135" s="302">
        <f t="shared" si="65"/>
        <v>0.58069866550197957</v>
      </c>
    </row>
    <row r="136" spans="1:15" s="236" customFormat="1" x14ac:dyDescent="0.2">
      <c r="A136" s="237" t="str">
        <f>name!E$12</f>
        <v>Elementary occupations</v>
      </c>
      <c r="B136" s="302">
        <v>0.36405931375649314</v>
      </c>
      <c r="C136" s="302">
        <v>1.7607923071809761E-2</v>
      </c>
      <c r="D136" s="302">
        <v>9.7805300825559421E-3</v>
      </c>
      <c r="E136" s="302">
        <f t="shared" si="63"/>
        <v>0.39144776691085881</v>
      </c>
      <c r="F136" s="303"/>
      <c r="G136" s="302">
        <v>0.32270986374978994</v>
      </c>
      <c r="H136" s="302">
        <v>2.2950070991139479E-2</v>
      </c>
      <c r="I136" s="302">
        <v>5.0253212999778057E-3</v>
      </c>
      <c r="J136" s="302">
        <f t="shared" si="66"/>
        <v>0.35068525604090722</v>
      </c>
      <c r="K136" s="303"/>
      <c r="L136" s="302">
        <v>0.31194132857476453</v>
      </c>
      <c r="M136" s="302">
        <v>1.3684236862513235E-2</v>
      </c>
      <c r="N136" s="302">
        <v>6.9037712672262207E-3</v>
      </c>
      <c r="O136" s="302">
        <f t="shared" si="65"/>
        <v>0.33252933670450402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1.8401788303149913</v>
      </c>
      <c r="C138" s="311">
        <f t="shared" ref="C138:E138" si="67">SUM(C128:C136)</f>
        <v>0.17418042430511299</v>
      </c>
      <c r="D138" s="311">
        <f t="shared" si="67"/>
        <v>5.7640745379897503E-2</v>
      </c>
      <c r="E138" s="311">
        <f t="shared" si="67"/>
        <v>2.0720000000000014</v>
      </c>
      <c r="F138" s="311"/>
      <c r="G138" s="311">
        <f t="shared" ref="G138:J138" si="68">SUM(G128:G136)</f>
        <v>1.9492851430514389</v>
      </c>
      <c r="H138" s="311">
        <f t="shared" si="68"/>
        <v>0.30501509562730189</v>
      </c>
      <c r="I138" s="311">
        <f t="shared" si="68"/>
        <v>0.1076997613212571</v>
      </c>
      <c r="J138" s="311">
        <f t="shared" si="68"/>
        <v>2.3619999999999974</v>
      </c>
      <c r="K138" s="311"/>
      <c r="L138" s="311">
        <f t="shared" ref="L138:O138" si="69">SUM(L128:L136)</f>
        <v>2.4818541413917847</v>
      </c>
      <c r="M138" s="311">
        <f t="shared" si="69"/>
        <v>0.39177812766430037</v>
      </c>
      <c r="N138" s="311">
        <f t="shared" si="69"/>
        <v>0.12136773094391202</v>
      </c>
      <c r="O138" s="311">
        <f t="shared" si="69"/>
        <v>2.9949999999999974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2.1556081970205154</v>
      </c>
      <c r="C145" s="302">
        <v>0.15262070800792277</v>
      </c>
      <c r="D145" s="302">
        <v>0.65646810748004591</v>
      </c>
      <c r="E145" s="302">
        <f>SUM(B145:D145)</f>
        <v>2.9646970125084842</v>
      </c>
      <c r="F145" s="303"/>
      <c r="G145" s="302">
        <v>2.9933499276513267</v>
      </c>
      <c r="H145" s="302">
        <v>0.41075559164668352</v>
      </c>
      <c r="I145" s="302">
        <v>1.2065284086373125</v>
      </c>
      <c r="J145" s="302">
        <f>SUM(G145:I145)</f>
        <v>4.6106339279353232</v>
      </c>
      <c r="K145" s="303"/>
      <c r="L145" s="302">
        <v>3.5727021243407222</v>
      </c>
      <c r="M145" s="302">
        <v>0.49074213009558393</v>
      </c>
      <c r="N145" s="302">
        <v>1.3493321196916845</v>
      </c>
      <c r="O145" s="302">
        <f>SUM(L145:N145)</f>
        <v>5.4127763741279908</v>
      </c>
    </row>
    <row r="146" spans="1:15" s="236" customFormat="1" x14ac:dyDescent="0.2">
      <c r="A146" s="237" t="str">
        <f>name!E$5</f>
        <v>Professional occupations</v>
      </c>
      <c r="B146" s="302">
        <v>2.2791915209735794</v>
      </c>
      <c r="C146" s="302">
        <v>9.4226087415040433E-2</v>
      </c>
      <c r="D146" s="302">
        <v>0.32215509239363149</v>
      </c>
      <c r="E146" s="302">
        <f t="shared" ref="E146:E153" si="70">SUM(B146:D146)</f>
        <v>2.6955727007822512</v>
      </c>
      <c r="F146" s="303"/>
      <c r="G146" s="302">
        <v>3.5597460347982142</v>
      </c>
      <c r="H146" s="302">
        <v>0.22501483777698494</v>
      </c>
      <c r="I146" s="302">
        <v>0.51109021321373804</v>
      </c>
      <c r="J146" s="302">
        <f t="shared" ref="J146:J148" si="71">SUM(G146:I146)</f>
        <v>4.2958510857889376</v>
      </c>
      <c r="K146" s="303"/>
      <c r="L146" s="302">
        <v>5.0502992951026551</v>
      </c>
      <c r="M146" s="302">
        <v>0.27272102728034564</v>
      </c>
      <c r="N146" s="302">
        <v>0.42065455547910113</v>
      </c>
      <c r="O146" s="302">
        <f t="shared" ref="O146:O153" si="72">SUM(L146:N146)</f>
        <v>5.7436748778621016</v>
      </c>
    </row>
    <row r="147" spans="1:15" s="236" customFormat="1" x14ac:dyDescent="0.2">
      <c r="A147" s="237" t="str">
        <f>name!E$6</f>
        <v>Associate professional occupations</v>
      </c>
      <c r="B147" s="302">
        <v>1.3082252037664519</v>
      </c>
      <c r="C147" s="302">
        <v>0.11766611734904212</v>
      </c>
      <c r="D147" s="302">
        <v>0.14865040892163001</v>
      </c>
      <c r="E147" s="302">
        <f t="shared" si="70"/>
        <v>1.5745417300371241</v>
      </c>
      <c r="F147" s="303"/>
      <c r="G147" s="302">
        <v>1.9264267732976674</v>
      </c>
      <c r="H147" s="302">
        <v>0.2405129865111777</v>
      </c>
      <c r="I147" s="302">
        <v>0.20539224059040492</v>
      </c>
      <c r="J147" s="302">
        <f t="shared" si="71"/>
        <v>2.3723320003992501</v>
      </c>
      <c r="K147" s="303"/>
      <c r="L147" s="302">
        <v>2.2151374463894253</v>
      </c>
      <c r="M147" s="302">
        <v>0.25127787193782763</v>
      </c>
      <c r="N147" s="302">
        <v>0.20285876590252053</v>
      </c>
      <c r="O147" s="302">
        <f t="shared" si="72"/>
        <v>2.6692740842297735</v>
      </c>
    </row>
    <row r="148" spans="1:15" s="236" customFormat="1" x14ac:dyDescent="0.2">
      <c r="A148" s="237" t="str">
        <f>name!E$7</f>
        <v>Administrative and secretarial occupations</v>
      </c>
      <c r="B148" s="302">
        <v>0.97252267955833704</v>
      </c>
      <c r="C148" s="302">
        <v>0.83992642693176656</v>
      </c>
      <c r="D148" s="302">
        <v>0.29146993728807491</v>
      </c>
      <c r="E148" s="302">
        <f t="shared" si="70"/>
        <v>2.1039190437781787</v>
      </c>
      <c r="F148" s="303"/>
      <c r="G148" s="302">
        <v>1.1964767661215716</v>
      </c>
      <c r="H148" s="302">
        <v>1.2218166453004282</v>
      </c>
      <c r="I148" s="302">
        <v>0.31352466717659977</v>
      </c>
      <c r="J148" s="302">
        <f t="shared" si="71"/>
        <v>2.7318180785985997</v>
      </c>
      <c r="K148" s="303"/>
      <c r="L148" s="302">
        <v>0.95640624958312415</v>
      </c>
      <c r="M148" s="302">
        <v>1.4290578050483931</v>
      </c>
      <c r="N148" s="302">
        <v>0.26729104590023806</v>
      </c>
      <c r="O148" s="302">
        <f t="shared" si="72"/>
        <v>2.6527551005317553</v>
      </c>
    </row>
    <row r="149" spans="1:15" s="236" customFormat="1" x14ac:dyDescent="0.2">
      <c r="A149" s="237" t="str">
        <f>name!E$8</f>
        <v>Skilled trades occupations</v>
      </c>
      <c r="B149" s="302">
        <v>3.6798993630848491</v>
      </c>
      <c r="C149" s="302">
        <v>0.23822444510430715</v>
      </c>
      <c r="D149" s="302">
        <v>7.4631742687677116</v>
      </c>
      <c r="E149" s="302">
        <f t="shared" si="70"/>
        <v>11.381298076956867</v>
      </c>
      <c r="F149" s="303"/>
      <c r="G149" s="302">
        <v>3.5778582489763258</v>
      </c>
      <c r="H149" s="302">
        <v>0.26035828932755711</v>
      </c>
      <c r="I149" s="302">
        <v>7.9488608308850264</v>
      </c>
      <c r="J149" s="302">
        <f>SUM(G149:I149)</f>
        <v>11.787077369188909</v>
      </c>
      <c r="K149" s="303"/>
      <c r="L149" s="302">
        <v>2.8867057916244723</v>
      </c>
      <c r="M149" s="302">
        <v>0.47883273254227154</v>
      </c>
      <c r="N149" s="302">
        <v>9.414992995630552</v>
      </c>
      <c r="O149" s="302">
        <f t="shared" si="72"/>
        <v>12.780531519797297</v>
      </c>
    </row>
    <row r="150" spans="1:15" s="236" customFormat="1" x14ac:dyDescent="0.2">
      <c r="A150" s="237" t="str">
        <f>name!E$9</f>
        <v>Caring, leisure and other service occupations</v>
      </c>
      <c r="B150" s="302">
        <v>5.78709312757449E-2</v>
      </c>
      <c r="C150" s="302">
        <v>1.2903676353742736E-2</v>
      </c>
      <c r="D150" s="302">
        <v>8.8598852256305694E-3</v>
      </c>
      <c r="E150" s="302">
        <f t="shared" si="70"/>
        <v>7.96344928551182E-2</v>
      </c>
      <c r="F150" s="303"/>
      <c r="G150" s="302">
        <v>7.7268486271367703E-2</v>
      </c>
      <c r="H150" s="302">
        <v>2.4484858098406635E-2</v>
      </c>
      <c r="I150" s="302">
        <v>1.2744656362608806E-2</v>
      </c>
      <c r="J150" s="302">
        <f t="shared" ref="J150:J153" si="73">SUM(G150:I150)</f>
        <v>0.11449800073238316</v>
      </c>
      <c r="K150" s="303"/>
      <c r="L150" s="302">
        <v>9.0966884110117163E-2</v>
      </c>
      <c r="M150" s="302">
        <v>2.065441085258083E-2</v>
      </c>
      <c r="N150" s="302">
        <v>2.3023541997291612E-2</v>
      </c>
      <c r="O150" s="302">
        <f t="shared" si="72"/>
        <v>0.13464483695998961</v>
      </c>
    </row>
    <row r="151" spans="1:15" s="236" customFormat="1" x14ac:dyDescent="0.2">
      <c r="A151" s="237" t="str">
        <f>name!E$10</f>
        <v>Sales and customer service occupations</v>
      </c>
      <c r="B151" s="302">
        <v>0.22803498172634101</v>
      </c>
      <c r="C151" s="302">
        <v>9.6837066033083327E-2</v>
      </c>
      <c r="D151" s="302">
        <v>5.1298916923289015E-2</v>
      </c>
      <c r="E151" s="302">
        <f t="shared" si="70"/>
        <v>0.37617096468271338</v>
      </c>
      <c r="F151" s="303"/>
      <c r="G151" s="302">
        <v>0.28310107784653599</v>
      </c>
      <c r="H151" s="302">
        <v>0.16931918051534925</v>
      </c>
      <c r="I151" s="302">
        <v>6.1525210633335305E-2</v>
      </c>
      <c r="J151" s="302">
        <f t="shared" si="73"/>
        <v>0.51394546899522053</v>
      </c>
      <c r="K151" s="303"/>
      <c r="L151" s="302">
        <v>0.3656048424784431</v>
      </c>
      <c r="M151" s="302">
        <v>0.21358497205877217</v>
      </c>
      <c r="N151" s="302">
        <v>7.1200612838533725E-2</v>
      </c>
      <c r="O151" s="302">
        <f t="shared" si="72"/>
        <v>0.65039042737574904</v>
      </c>
    </row>
    <row r="152" spans="1:15" s="236" customFormat="1" x14ac:dyDescent="0.2">
      <c r="A152" s="237" t="str">
        <f>name!E$11</f>
        <v>Process, plant and machine operatives</v>
      </c>
      <c r="B152" s="302">
        <v>1.494389971664382</v>
      </c>
      <c r="C152" s="302">
        <v>5.275532380790561E-2</v>
      </c>
      <c r="D152" s="302">
        <v>0.49121077549532416</v>
      </c>
      <c r="E152" s="302">
        <f t="shared" si="70"/>
        <v>2.0383560709676121</v>
      </c>
      <c r="F152" s="303"/>
      <c r="G152" s="302">
        <v>1.4612816097389041</v>
      </c>
      <c r="H152" s="302">
        <v>0.11165799501995741</v>
      </c>
      <c r="I152" s="302">
        <v>0.71919598755232739</v>
      </c>
      <c r="J152" s="302">
        <f t="shared" si="73"/>
        <v>2.292135592311189</v>
      </c>
      <c r="K152" s="303"/>
      <c r="L152" s="302">
        <v>1.7651590688656971</v>
      </c>
      <c r="M152" s="302">
        <v>0.14434804477937532</v>
      </c>
      <c r="N152" s="302">
        <v>1.0883459469832402</v>
      </c>
      <c r="O152" s="302">
        <f t="shared" si="72"/>
        <v>2.9978530606283122</v>
      </c>
    </row>
    <row r="153" spans="1:15" s="236" customFormat="1" x14ac:dyDescent="0.2">
      <c r="A153" s="237" t="str">
        <f>name!E$12</f>
        <v>Elementary occupations</v>
      </c>
      <c r="B153" s="302">
        <v>0.70159662478532825</v>
      </c>
      <c r="C153" s="302">
        <v>0.18293801412706995</v>
      </c>
      <c r="D153" s="302">
        <v>0.58227526851930766</v>
      </c>
      <c r="E153" s="302">
        <f t="shared" si="70"/>
        <v>1.4668099074317058</v>
      </c>
      <c r="F153" s="303"/>
      <c r="G153" s="302">
        <v>0.66606961169086643</v>
      </c>
      <c r="H153" s="302">
        <v>0.26433834851665905</v>
      </c>
      <c r="I153" s="302">
        <v>0.69430051584261065</v>
      </c>
      <c r="J153" s="302">
        <f t="shared" si="73"/>
        <v>1.6247084760501362</v>
      </c>
      <c r="K153" s="303"/>
      <c r="L153" s="302">
        <v>0.54662448141164366</v>
      </c>
      <c r="M153" s="302">
        <v>0.2027448125206204</v>
      </c>
      <c r="N153" s="302">
        <v>1.0097304245547594</v>
      </c>
      <c r="O153" s="302">
        <f t="shared" si="72"/>
        <v>1.7590997184870234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12.877339473855528</v>
      </c>
      <c r="C155" s="311">
        <f t="shared" ref="C155:E155" si="74">SUM(C145:C153)</f>
        <v>1.7880978651298807</v>
      </c>
      <c r="D155" s="311">
        <f t="shared" si="74"/>
        <v>10.015562661014645</v>
      </c>
      <c r="E155" s="311">
        <f t="shared" si="74"/>
        <v>24.681000000000054</v>
      </c>
      <c r="F155" s="311"/>
      <c r="G155" s="311">
        <f t="shared" ref="G155:J155" si="75">SUM(G145:G153)</f>
        <v>15.741578536392783</v>
      </c>
      <c r="H155" s="311">
        <f t="shared" si="75"/>
        <v>2.9282587327132035</v>
      </c>
      <c r="I155" s="311">
        <f t="shared" si="75"/>
        <v>11.673162730893964</v>
      </c>
      <c r="J155" s="311">
        <f t="shared" si="75"/>
        <v>30.342999999999947</v>
      </c>
      <c r="K155" s="311"/>
      <c r="L155" s="311">
        <f t="shared" ref="L155:O155" si="76">SUM(L145:L153)</f>
        <v>17.449606183906297</v>
      </c>
      <c r="M155" s="311">
        <f t="shared" si="76"/>
        <v>3.5039638071157704</v>
      </c>
      <c r="N155" s="311">
        <f t="shared" si="76"/>
        <v>13.84743000897792</v>
      </c>
      <c r="O155" s="311">
        <f t="shared" si="76"/>
        <v>34.800999999999988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5.9482634929821234</v>
      </c>
      <c r="C162" s="302">
        <v>0.49051770195273187</v>
      </c>
      <c r="D162" s="302">
        <v>1.2962703080955869</v>
      </c>
      <c r="E162" s="302">
        <f>SUM(B162:D162)</f>
        <v>7.7350515030304425</v>
      </c>
      <c r="F162" s="303"/>
      <c r="G162" s="302">
        <v>7.4724746098642703</v>
      </c>
      <c r="H162" s="302">
        <v>0.89768744660761668</v>
      </c>
      <c r="I162" s="302">
        <v>1.3476116968169609</v>
      </c>
      <c r="J162" s="302">
        <f>SUM(G162:I162)</f>
        <v>9.7177737532888475</v>
      </c>
      <c r="K162" s="303"/>
      <c r="L162" s="302">
        <v>8.8825120147677925</v>
      </c>
      <c r="M162" s="302">
        <v>1.0052411978222642</v>
      </c>
      <c r="N162" s="302">
        <v>1.6254244218537997</v>
      </c>
      <c r="O162" s="302">
        <f>SUM(L162:N162)</f>
        <v>11.513177634443856</v>
      </c>
    </row>
    <row r="163" spans="1:15" s="236" customFormat="1" x14ac:dyDescent="0.2">
      <c r="A163" s="237" t="str">
        <f>name!E$5</f>
        <v>Professional occupations</v>
      </c>
      <c r="B163" s="302">
        <v>3.7276180566674055</v>
      </c>
      <c r="C163" s="302">
        <v>0.52955525244893886</v>
      </c>
      <c r="D163" s="302">
        <v>0.27560765832959816</v>
      </c>
      <c r="E163" s="302">
        <f t="shared" ref="E163:E170" si="77">SUM(B163:D163)</f>
        <v>4.5327809674459427</v>
      </c>
      <c r="F163" s="303"/>
      <c r="G163" s="302">
        <v>5.3427480902140614</v>
      </c>
      <c r="H163" s="302">
        <v>0.85226485472906943</v>
      </c>
      <c r="I163" s="302">
        <v>0.27932025172668795</v>
      </c>
      <c r="J163" s="302">
        <f t="shared" ref="J163:J165" si="78">SUM(G163:I163)</f>
        <v>6.4743331966698188</v>
      </c>
      <c r="K163" s="303"/>
      <c r="L163" s="302">
        <v>6.9829345352947563</v>
      </c>
      <c r="M163" s="302">
        <v>0.95515098292236755</v>
      </c>
      <c r="N163" s="302">
        <v>0.21336506616800216</v>
      </c>
      <c r="O163" s="302">
        <f t="shared" ref="O163:O170" si="79">SUM(L163:N163)</f>
        <v>8.1514505843851257</v>
      </c>
    </row>
    <row r="164" spans="1:15" s="236" customFormat="1" x14ac:dyDescent="0.2">
      <c r="A164" s="237" t="str">
        <f>name!E$6</f>
        <v>Associate professional occupations</v>
      </c>
      <c r="B164" s="302">
        <v>3.8243005846923888</v>
      </c>
      <c r="C164" s="302">
        <v>0.89424883806754663</v>
      </c>
      <c r="D164" s="302">
        <v>0.26307307453325424</v>
      </c>
      <c r="E164" s="302">
        <f t="shared" si="77"/>
        <v>4.9816224972931895</v>
      </c>
      <c r="F164" s="303"/>
      <c r="G164" s="302">
        <v>4.8933987403652113</v>
      </c>
      <c r="H164" s="302">
        <v>1.1997078976419544</v>
      </c>
      <c r="I164" s="302">
        <v>0.21900194505477161</v>
      </c>
      <c r="J164" s="302">
        <f t="shared" si="78"/>
        <v>6.3121085830619377</v>
      </c>
      <c r="K164" s="303"/>
      <c r="L164" s="302">
        <v>5.3981391104957801</v>
      </c>
      <c r="M164" s="302">
        <v>1.1716427261860747</v>
      </c>
      <c r="N164" s="302">
        <v>0.18965643226826484</v>
      </c>
      <c r="O164" s="302">
        <f t="shared" si="79"/>
        <v>6.7594382689501202</v>
      </c>
    </row>
    <row r="165" spans="1:15" s="236" customFormat="1" x14ac:dyDescent="0.2">
      <c r="A165" s="237" t="str">
        <f>name!E$7</f>
        <v>Administrative and secretarial occupations</v>
      </c>
      <c r="B165" s="302">
        <v>3.7810690343458799</v>
      </c>
      <c r="C165" s="302">
        <v>1.6088256085849302</v>
      </c>
      <c r="D165" s="302">
        <v>0.10612867284951306</v>
      </c>
      <c r="E165" s="302">
        <f t="shared" si="77"/>
        <v>5.4960233157803229</v>
      </c>
      <c r="F165" s="303"/>
      <c r="G165" s="302">
        <v>4.2405921029529248</v>
      </c>
      <c r="H165" s="302">
        <v>1.8678089224777692</v>
      </c>
      <c r="I165" s="302">
        <v>9.8191634387225182E-2</v>
      </c>
      <c r="J165" s="302">
        <f t="shared" si="78"/>
        <v>6.2065926598179191</v>
      </c>
      <c r="K165" s="303"/>
      <c r="L165" s="302">
        <v>3.9527523823168402</v>
      </c>
      <c r="M165" s="302">
        <v>1.6858883262091011</v>
      </c>
      <c r="N165" s="302">
        <v>8.7055497238269955E-2</v>
      </c>
      <c r="O165" s="302">
        <f t="shared" si="79"/>
        <v>5.7256962057642111</v>
      </c>
    </row>
    <row r="166" spans="1:15" s="236" customFormat="1" x14ac:dyDescent="0.2">
      <c r="A166" s="237" t="str">
        <f>name!E$8</f>
        <v>Skilled trades occupations</v>
      </c>
      <c r="B166" s="302">
        <v>3.2630596569417878</v>
      </c>
      <c r="C166" s="302">
        <v>0.59273391659810881</v>
      </c>
      <c r="D166" s="302">
        <v>0.64535631202944477</v>
      </c>
      <c r="E166" s="302">
        <f t="shared" si="77"/>
        <v>4.5011498855693413</v>
      </c>
      <c r="F166" s="303"/>
      <c r="G166" s="302">
        <v>3.1371548461818439</v>
      </c>
      <c r="H166" s="302">
        <v>0.54852542882703625</v>
      </c>
      <c r="I166" s="302">
        <v>0.57521144762962606</v>
      </c>
      <c r="J166" s="302">
        <f>SUM(G166:I166)</f>
        <v>4.2608917226385064</v>
      </c>
      <c r="K166" s="303"/>
      <c r="L166" s="302">
        <v>3.0548989535360405</v>
      </c>
      <c r="M166" s="302">
        <v>0.5724255369381861</v>
      </c>
      <c r="N166" s="302">
        <v>0.62682590723480203</v>
      </c>
      <c r="O166" s="302">
        <f t="shared" si="79"/>
        <v>4.2541503977090285</v>
      </c>
    </row>
    <row r="167" spans="1:15" s="236" customFormat="1" x14ac:dyDescent="0.2">
      <c r="A167" s="237" t="str">
        <f>name!E$9</f>
        <v>Caring, leisure and other service occupations</v>
      </c>
      <c r="B167" s="302">
        <v>0.39640247440205384</v>
      </c>
      <c r="C167" s="302">
        <v>0.15644102769140247</v>
      </c>
      <c r="D167" s="302">
        <v>5.4447747398542357E-2</v>
      </c>
      <c r="E167" s="302">
        <f t="shared" si="77"/>
        <v>0.60729124949199864</v>
      </c>
      <c r="F167" s="303"/>
      <c r="G167" s="302">
        <v>0.45661582736824663</v>
      </c>
      <c r="H167" s="302">
        <v>0.15913128628660039</v>
      </c>
      <c r="I167" s="302">
        <v>6.6023775589683448E-2</v>
      </c>
      <c r="J167" s="302">
        <f t="shared" ref="J167:J170" si="80">SUM(G167:I167)</f>
        <v>0.68177088924453044</v>
      </c>
      <c r="K167" s="303"/>
      <c r="L167" s="302">
        <v>0.63401121756515066</v>
      </c>
      <c r="M167" s="302">
        <v>0.12730102087111844</v>
      </c>
      <c r="N167" s="302">
        <v>0.11002198148331344</v>
      </c>
      <c r="O167" s="302">
        <f t="shared" si="79"/>
        <v>0.8713342199195826</v>
      </c>
    </row>
    <row r="168" spans="1:15" s="236" customFormat="1" x14ac:dyDescent="0.2">
      <c r="A168" s="237" t="str">
        <f>name!E$10</f>
        <v>Sales and customer service occupations</v>
      </c>
      <c r="B168" s="302">
        <v>4.3075994961660333</v>
      </c>
      <c r="C168" s="302">
        <v>12.320683629334761</v>
      </c>
      <c r="D168" s="302">
        <v>0.63040761232697518</v>
      </c>
      <c r="E168" s="302">
        <f t="shared" si="77"/>
        <v>17.25869073782777</v>
      </c>
      <c r="F168" s="303"/>
      <c r="G168" s="302">
        <v>4.3428618877022842</v>
      </c>
      <c r="H168" s="302">
        <v>13.651902915609799</v>
      </c>
      <c r="I168" s="302">
        <v>0.44111137286908048</v>
      </c>
      <c r="J168" s="302">
        <f t="shared" si="80"/>
        <v>18.435876176181164</v>
      </c>
      <c r="K168" s="303"/>
      <c r="L168" s="302">
        <v>3.6650528466730221</v>
      </c>
      <c r="M168" s="302">
        <v>12.592776237371281</v>
      </c>
      <c r="N168" s="302">
        <v>0.34902532063974662</v>
      </c>
      <c r="O168" s="302">
        <f t="shared" si="79"/>
        <v>16.60685440468405</v>
      </c>
    </row>
    <row r="169" spans="1:15" s="236" customFormat="1" x14ac:dyDescent="0.2">
      <c r="A169" s="237" t="str">
        <f>name!E$11</f>
        <v>Process, plant and machine operatives</v>
      </c>
      <c r="B169" s="302">
        <v>2.6839036924703543</v>
      </c>
      <c r="C169" s="302">
        <v>0.47029868040311185</v>
      </c>
      <c r="D169" s="302">
        <v>6.3345646296517566E-2</v>
      </c>
      <c r="E169" s="302">
        <f t="shared" si="77"/>
        <v>3.2175480191699837</v>
      </c>
      <c r="F169" s="303"/>
      <c r="G169" s="302">
        <v>2.3749632424164377</v>
      </c>
      <c r="H169" s="302">
        <v>0.52578215619484991</v>
      </c>
      <c r="I169" s="302">
        <v>6.3912983711484517E-2</v>
      </c>
      <c r="J169" s="302">
        <f t="shared" si="80"/>
        <v>2.9646583823227721</v>
      </c>
      <c r="K169" s="303"/>
      <c r="L169" s="302">
        <v>2.516713857416347</v>
      </c>
      <c r="M169" s="302">
        <v>0.71646514492260238</v>
      </c>
      <c r="N169" s="302">
        <v>8.2243998053294257E-2</v>
      </c>
      <c r="O169" s="302">
        <f t="shared" si="79"/>
        <v>3.3154230003922436</v>
      </c>
    </row>
    <row r="170" spans="1:15" s="236" customFormat="1" x14ac:dyDescent="0.2">
      <c r="A170" s="237" t="str">
        <f>name!E$12</f>
        <v>Elementary occupations</v>
      </c>
      <c r="B170" s="302">
        <v>2.6868869500719992</v>
      </c>
      <c r="C170" s="302">
        <v>3.2721372519005438</v>
      </c>
      <c r="D170" s="302">
        <v>5.2817622418405791E-2</v>
      </c>
      <c r="E170" s="302">
        <f t="shared" si="77"/>
        <v>6.0118418243909488</v>
      </c>
      <c r="F170" s="303"/>
      <c r="G170" s="302">
        <v>2.3487444307442473</v>
      </c>
      <c r="H170" s="302">
        <v>3.0291345946626778</v>
      </c>
      <c r="I170" s="302">
        <v>4.0115611367552421E-2</v>
      </c>
      <c r="J170" s="302">
        <f t="shared" si="80"/>
        <v>5.4179946367744769</v>
      </c>
      <c r="K170" s="303"/>
      <c r="L170" s="302">
        <v>2.0090547565527026</v>
      </c>
      <c r="M170" s="302">
        <v>2.4152468337082555</v>
      </c>
      <c r="N170" s="302">
        <v>4.7173693490795657E-2</v>
      </c>
      <c r="O170" s="302">
        <f t="shared" si="79"/>
        <v>4.4714752837517535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30.619103438740026</v>
      </c>
      <c r="C172" s="311">
        <f t="shared" ref="C172:E172" si="81">SUM(C162:C170)</f>
        <v>20.335441906982076</v>
      </c>
      <c r="D172" s="311">
        <f t="shared" si="81"/>
        <v>3.3874546542778381</v>
      </c>
      <c r="E172" s="311">
        <f t="shared" si="81"/>
        <v>54.341999999999935</v>
      </c>
      <c r="F172" s="311"/>
      <c r="G172" s="311">
        <f t="shared" ref="G172:J172" si="82">SUM(G162:G170)</f>
        <v>34.609553777809523</v>
      </c>
      <c r="H172" s="311">
        <f t="shared" si="82"/>
        <v>22.731945503037373</v>
      </c>
      <c r="I172" s="311">
        <f t="shared" si="82"/>
        <v>3.1305007191530723</v>
      </c>
      <c r="J172" s="311">
        <f t="shared" si="82"/>
        <v>60.47199999999998</v>
      </c>
      <c r="K172" s="311"/>
      <c r="L172" s="311">
        <f t="shared" ref="L172:O172" si="83">SUM(L162:L170)</f>
        <v>37.096069674618427</v>
      </c>
      <c r="M172" s="311">
        <f t="shared" si="83"/>
        <v>21.242138006951251</v>
      </c>
      <c r="N172" s="311">
        <f t="shared" si="83"/>
        <v>3.330792318430289</v>
      </c>
      <c r="O172" s="311">
        <f t="shared" si="83"/>
        <v>61.668999999999961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0.908497115022871</v>
      </c>
      <c r="C179" s="302">
        <v>5.4554806340980193E-2</v>
      </c>
      <c r="D179" s="302">
        <v>0.28012130577104633</v>
      </c>
      <c r="E179" s="302">
        <f>SUM(B179:D179)</f>
        <v>1.2431732271348976</v>
      </c>
      <c r="F179" s="303"/>
      <c r="G179" s="302">
        <v>1.0704934266425992</v>
      </c>
      <c r="H179" s="302">
        <v>0.11890913480515101</v>
      </c>
      <c r="I179" s="302">
        <v>0.21756860693313132</v>
      </c>
      <c r="J179" s="302">
        <f>SUM(G179:I179)</f>
        <v>1.4069711683808814</v>
      </c>
      <c r="K179" s="303"/>
      <c r="L179" s="302">
        <v>1.1252117533695465</v>
      </c>
      <c r="M179" s="302">
        <v>0.15385281415033322</v>
      </c>
      <c r="N179" s="302">
        <v>0.20772165415939059</v>
      </c>
      <c r="O179" s="302">
        <f>SUM(L179:N179)</f>
        <v>1.4867862216792704</v>
      </c>
    </row>
    <row r="180" spans="1:15" s="236" customFormat="1" x14ac:dyDescent="0.2">
      <c r="A180" s="237" t="str">
        <f>name!E$5</f>
        <v>Professional occupations</v>
      </c>
      <c r="B180" s="302">
        <v>0.78640455926534636</v>
      </c>
      <c r="C180" s="302">
        <v>4.2163186463337866E-2</v>
      </c>
      <c r="D180" s="302">
        <v>8.4727962784137328E-2</v>
      </c>
      <c r="E180" s="302">
        <f t="shared" ref="E180:E187" si="84">SUM(B180:D180)</f>
        <v>0.91329570851282149</v>
      </c>
      <c r="F180" s="303"/>
      <c r="G180" s="302">
        <v>1.1808803361128895</v>
      </c>
      <c r="H180" s="302">
        <v>9.0825826991568298E-2</v>
      </c>
      <c r="I180" s="302">
        <v>6.4221328385328985E-2</v>
      </c>
      <c r="J180" s="302">
        <f t="shared" ref="J180:J182" si="85">SUM(G180:I180)</f>
        <v>1.3359274914897867</v>
      </c>
      <c r="K180" s="303"/>
      <c r="L180" s="302">
        <v>1.6518112177801854</v>
      </c>
      <c r="M180" s="302">
        <v>0.12751335665923041</v>
      </c>
      <c r="N180" s="302">
        <v>4.9215824912580197E-2</v>
      </c>
      <c r="O180" s="302">
        <f t="shared" ref="O180:O187" si="86">SUM(L180:N180)</f>
        <v>1.828540399351996</v>
      </c>
    </row>
    <row r="181" spans="1:15" s="236" customFormat="1" x14ac:dyDescent="0.2">
      <c r="A181" s="237" t="str">
        <f>name!E$6</f>
        <v>Associate professional occupations</v>
      </c>
      <c r="B181" s="302">
        <v>0.91176710257302296</v>
      </c>
      <c r="C181" s="302">
        <v>6.9088000506462757E-2</v>
      </c>
      <c r="D181" s="302">
        <v>6.8234177094574855E-2</v>
      </c>
      <c r="E181" s="302">
        <f t="shared" si="84"/>
        <v>1.0490892801740606</v>
      </c>
      <c r="F181" s="303"/>
      <c r="G181" s="302">
        <v>1.3010233214409763</v>
      </c>
      <c r="H181" s="302">
        <v>0.1178630391859001</v>
      </c>
      <c r="I181" s="302">
        <v>5.3127436456551713E-2</v>
      </c>
      <c r="J181" s="302">
        <f t="shared" si="85"/>
        <v>1.4720137970834282</v>
      </c>
      <c r="K181" s="303"/>
      <c r="L181" s="302">
        <v>1.5882893807969389</v>
      </c>
      <c r="M181" s="302">
        <v>0.13373591075580446</v>
      </c>
      <c r="N181" s="302">
        <v>4.0200103584397753E-2</v>
      </c>
      <c r="O181" s="302">
        <f t="shared" si="86"/>
        <v>1.7622253951371412</v>
      </c>
    </row>
    <row r="182" spans="1:15" s="236" customFormat="1" x14ac:dyDescent="0.2">
      <c r="A182" s="237" t="str">
        <f>name!E$7</f>
        <v>Administrative and secretarial occupations</v>
      </c>
      <c r="B182" s="302">
        <v>1.0304260143858581</v>
      </c>
      <c r="C182" s="302">
        <v>0.31736537286065675</v>
      </c>
      <c r="D182" s="302">
        <v>4.951110658010946E-2</v>
      </c>
      <c r="E182" s="302">
        <f t="shared" si="84"/>
        <v>1.3973024938266243</v>
      </c>
      <c r="F182" s="303"/>
      <c r="G182" s="302">
        <v>1.1364859851236186</v>
      </c>
      <c r="H182" s="302">
        <v>0.46646772077521015</v>
      </c>
      <c r="I182" s="302">
        <v>3.0598167664435769E-2</v>
      </c>
      <c r="J182" s="302">
        <f t="shared" si="85"/>
        <v>1.6335518735632646</v>
      </c>
      <c r="K182" s="303"/>
      <c r="L182" s="302">
        <v>0.97093486611561675</v>
      </c>
      <c r="M182" s="302">
        <v>0.44149878784332569</v>
      </c>
      <c r="N182" s="302">
        <v>2.6644538333019933E-2</v>
      </c>
      <c r="O182" s="302">
        <f t="shared" si="86"/>
        <v>1.4390781922919622</v>
      </c>
    </row>
    <row r="183" spans="1:15" s="236" customFormat="1" x14ac:dyDescent="0.2">
      <c r="A183" s="237" t="str">
        <f>name!E$8</f>
        <v>Skilled trades occupations</v>
      </c>
      <c r="B183" s="302">
        <v>0.53874502676720248</v>
      </c>
      <c r="C183" s="302">
        <v>7.2718698681937199E-2</v>
      </c>
      <c r="D183" s="302">
        <v>0.23586768675385114</v>
      </c>
      <c r="E183" s="302">
        <f t="shared" si="84"/>
        <v>0.84733141220299091</v>
      </c>
      <c r="F183" s="303"/>
      <c r="G183" s="302">
        <v>0.49117856558217199</v>
      </c>
      <c r="H183" s="302">
        <v>9.2255451174859379E-2</v>
      </c>
      <c r="I183" s="302">
        <v>0.11959018411310186</v>
      </c>
      <c r="J183" s="302">
        <f>SUM(G183:I183)</f>
        <v>0.70302420087013318</v>
      </c>
      <c r="K183" s="303"/>
      <c r="L183" s="302">
        <v>0.5263389347571531</v>
      </c>
      <c r="M183" s="302">
        <v>0.12603246597479981</v>
      </c>
      <c r="N183" s="302">
        <v>0.11230695636709689</v>
      </c>
      <c r="O183" s="302">
        <f t="shared" si="86"/>
        <v>0.76467835709904974</v>
      </c>
    </row>
    <row r="184" spans="1:15" s="236" customFormat="1" x14ac:dyDescent="0.2">
      <c r="A184" s="237" t="str">
        <f>name!E$9</f>
        <v>Caring, leisure and other service occupations</v>
      </c>
      <c r="B184" s="302">
        <v>0.74587340786114087</v>
      </c>
      <c r="C184" s="302">
        <v>0.39369420698116653</v>
      </c>
      <c r="D184" s="302">
        <v>0.13820484639622749</v>
      </c>
      <c r="E184" s="302">
        <f t="shared" si="84"/>
        <v>1.2777724612385348</v>
      </c>
      <c r="F184" s="303"/>
      <c r="G184" s="302">
        <v>0.84871463389625856</v>
      </c>
      <c r="H184" s="302">
        <v>0.4138507651436672</v>
      </c>
      <c r="I184" s="302">
        <v>7.3680311404392726E-2</v>
      </c>
      <c r="J184" s="302">
        <f t="shared" ref="J184:J187" si="87">SUM(G184:I184)</f>
        <v>1.3362457104443184</v>
      </c>
      <c r="K184" s="303"/>
      <c r="L184" s="302">
        <v>1.0666974683187322</v>
      </c>
      <c r="M184" s="302">
        <v>0.43641089270309652</v>
      </c>
      <c r="N184" s="302">
        <v>8.6330413691725047E-2</v>
      </c>
      <c r="O184" s="302">
        <f t="shared" si="86"/>
        <v>1.5894387747135539</v>
      </c>
    </row>
    <row r="185" spans="1:15" s="236" customFormat="1" x14ac:dyDescent="0.2">
      <c r="A185" s="237" t="str">
        <f>name!E$10</f>
        <v>Sales and customer service occupations</v>
      </c>
      <c r="B185" s="302">
        <v>0.39592224395756931</v>
      </c>
      <c r="C185" s="302">
        <v>9.5961831684790916E-2</v>
      </c>
      <c r="D185" s="302">
        <v>5.1820792551334899E-2</v>
      </c>
      <c r="E185" s="302">
        <f t="shared" si="84"/>
        <v>0.54370486819369512</v>
      </c>
      <c r="F185" s="303"/>
      <c r="G185" s="302">
        <v>0.44213980684334264</v>
      </c>
      <c r="H185" s="302">
        <v>0.14297103625495117</v>
      </c>
      <c r="I185" s="302">
        <v>2.8139236398814702E-2</v>
      </c>
      <c r="J185" s="302">
        <f t="shared" si="87"/>
        <v>0.61325007949710852</v>
      </c>
      <c r="K185" s="303"/>
      <c r="L185" s="302">
        <v>0.57123102737696363</v>
      </c>
      <c r="M185" s="302">
        <v>0.19351047861097975</v>
      </c>
      <c r="N185" s="302">
        <v>2.3919283386574418E-2</v>
      </c>
      <c r="O185" s="302">
        <f t="shared" si="86"/>
        <v>0.78866078937451789</v>
      </c>
    </row>
    <row r="186" spans="1:15" s="236" customFormat="1" x14ac:dyDescent="0.2">
      <c r="A186" s="237" t="str">
        <f>name!E$11</f>
        <v>Process, plant and machine operatives</v>
      </c>
      <c r="B186" s="302">
        <v>2.6353247703024181</v>
      </c>
      <c r="C186" s="302">
        <v>0.40391616586218099</v>
      </c>
      <c r="D186" s="302">
        <v>1.3595935505789909</v>
      </c>
      <c r="E186" s="302">
        <f t="shared" si="84"/>
        <v>4.3988344867435902</v>
      </c>
      <c r="F186" s="303"/>
      <c r="G186" s="302">
        <v>2.0923938072203172</v>
      </c>
      <c r="H186" s="302">
        <v>0.57258676486926818</v>
      </c>
      <c r="I186" s="302">
        <v>0.83271993908692565</v>
      </c>
      <c r="J186" s="302">
        <f t="shared" si="87"/>
        <v>3.4977005111765109</v>
      </c>
      <c r="K186" s="303"/>
      <c r="L186" s="302">
        <v>1.7376401070119081</v>
      </c>
      <c r="M186" s="302">
        <v>0.75873725222574284</v>
      </c>
      <c r="N186" s="302">
        <v>0.96634496358125388</v>
      </c>
      <c r="O186" s="302">
        <f t="shared" si="86"/>
        <v>3.4627223228189048</v>
      </c>
    </row>
    <row r="187" spans="1:15" s="236" customFormat="1" x14ac:dyDescent="0.2">
      <c r="A187" s="237" t="str">
        <f>name!E$12</f>
        <v>Elementary occupations</v>
      </c>
      <c r="B187" s="302">
        <v>1.9510220040114881</v>
      </c>
      <c r="C187" s="302">
        <v>0.42211404259015195</v>
      </c>
      <c r="D187" s="302">
        <v>9.2360015371144522E-2</v>
      </c>
      <c r="E187" s="302">
        <f t="shared" si="84"/>
        <v>2.4654960619727846</v>
      </c>
      <c r="F187" s="303"/>
      <c r="G187" s="302">
        <v>1.546722032279215</v>
      </c>
      <c r="H187" s="302">
        <v>0.5644479335774043</v>
      </c>
      <c r="I187" s="302">
        <v>5.3145201637935811E-2</v>
      </c>
      <c r="J187" s="302">
        <f t="shared" si="87"/>
        <v>2.1643151674945553</v>
      </c>
      <c r="K187" s="303"/>
      <c r="L187" s="302">
        <v>1.1741906092591914</v>
      </c>
      <c r="M187" s="302">
        <v>0.51541683136375427</v>
      </c>
      <c r="N187" s="302">
        <v>5.7262106910644331E-2</v>
      </c>
      <c r="O187" s="302">
        <f t="shared" si="86"/>
        <v>1.74686954753359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9.903982244146917</v>
      </c>
      <c r="C189" s="311">
        <f t="shared" ref="C189:E189" si="88">SUM(C179:C187)</f>
        <v>1.8715763119716653</v>
      </c>
      <c r="D189" s="311">
        <f t="shared" si="88"/>
        <v>2.3604414438814167</v>
      </c>
      <c r="E189" s="311">
        <f t="shared" si="88"/>
        <v>14.135999999999999</v>
      </c>
      <c r="F189" s="311"/>
      <c r="G189" s="311">
        <f t="shared" ref="G189:J189" si="89">SUM(G179:G187)</f>
        <v>10.110031915141388</v>
      </c>
      <c r="H189" s="311">
        <f t="shared" si="89"/>
        <v>2.5801776727779799</v>
      </c>
      <c r="I189" s="311">
        <f t="shared" si="89"/>
        <v>1.4727904120806186</v>
      </c>
      <c r="J189" s="311">
        <f t="shared" si="89"/>
        <v>14.162999999999988</v>
      </c>
      <c r="K189" s="311"/>
      <c r="L189" s="311">
        <f t="shared" ref="L189:O189" si="90">SUM(L179:L187)</f>
        <v>10.412345364786235</v>
      </c>
      <c r="M189" s="311">
        <f t="shared" si="90"/>
        <v>2.886708790287067</v>
      </c>
      <c r="N189" s="311">
        <f t="shared" si="90"/>
        <v>1.569945844926683</v>
      </c>
      <c r="O189" s="311">
        <f t="shared" si="90"/>
        <v>14.868999999999987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1.4606855600496287</v>
      </c>
      <c r="C196" s="302">
        <v>0.15948828731756395</v>
      </c>
      <c r="D196" s="302">
        <v>0.58204301440488571</v>
      </c>
      <c r="E196" s="302">
        <f>SUM(B196:D196)</f>
        <v>2.2022168617720785</v>
      </c>
      <c r="F196" s="303"/>
      <c r="G196" s="302">
        <v>1.7560384040710701</v>
      </c>
      <c r="H196" s="302">
        <v>0.3165859018260308</v>
      </c>
      <c r="I196" s="302">
        <v>0.43505667178984547</v>
      </c>
      <c r="J196" s="302">
        <f>SUM(G196:I196)</f>
        <v>2.5076809776869462</v>
      </c>
      <c r="K196" s="303"/>
      <c r="L196" s="302">
        <v>2.5749551309430503</v>
      </c>
      <c r="M196" s="302">
        <v>0.50552573541972168</v>
      </c>
      <c r="N196" s="302">
        <v>0.61502133404721337</v>
      </c>
      <c r="O196" s="302">
        <f>SUM(L196:N196)</f>
        <v>3.6955022004099853</v>
      </c>
    </row>
    <row r="197" spans="1:15" s="236" customFormat="1" x14ac:dyDescent="0.2">
      <c r="A197" s="237" t="str">
        <f>name!E$5</f>
        <v>Professional occupations</v>
      </c>
      <c r="B197" s="302">
        <v>0.51207625439866644</v>
      </c>
      <c r="C197" s="302">
        <v>8.9102751116309178E-2</v>
      </c>
      <c r="D197" s="302">
        <v>4.0672697946348153E-2</v>
      </c>
      <c r="E197" s="302">
        <f t="shared" ref="E197:E204" si="91">SUM(B197:D197)</f>
        <v>0.64185170346132381</v>
      </c>
      <c r="F197" s="303"/>
      <c r="G197" s="302">
        <v>0.73628814242074703</v>
      </c>
      <c r="H197" s="302">
        <v>0.17444337471372931</v>
      </c>
      <c r="I197" s="302">
        <v>3.018085192255824E-2</v>
      </c>
      <c r="J197" s="302">
        <f t="shared" ref="J197:J199" si="92">SUM(G197:I197)</f>
        <v>0.94091236905703457</v>
      </c>
      <c r="K197" s="303"/>
      <c r="L197" s="302">
        <v>1.0265097714121578</v>
      </c>
      <c r="M197" s="302">
        <v>0.25180834181147854</v>
      </c>
      <c r="N197" s="302">
        <v>2.1145278837051036E-2</v>
      </c>
      <c r="O197" s="302">
        <f t="shared" ref="O197:O204" si="93">SUM(L197:N197)</f>
        <v>1.2994633920606873</v>
      </c>
    </row>
    <row r="198" spans="1:15" s="236" customFormat="1" x14ac:dyDescent="0.2">
      <c r="A198" s="237" t="str">
        <f>name!E$6</f>
        <v>Associate professional occupations</v>
      </c>
      <c r="B198" s="302">
        <v>0.49773074718361382</v>
      </c>
      <c r="C198" s="302">
        <v>0.24794197613388499</v>
      </c>
      <c r="D198" s="302">
        <v>2.5877803300379774E-2</v>
      </c>
      <c r="E198" s="302">
        <f t="shared" si="91"/>
        <v>0.7715505266178786</v>
      </c>
      <c r="F198" s="303"/>
      <c r="G198" s="302">
        <v>0.64744820127360025</v>
      </c>
      <c r="H198" s="302">
        <v>0.37486356687603595</v>
      </c>
      <c r="I198" s="302">
        <v>1.6495966857309877E-2</v>
      </c>
      <c r="J198" s="302">
        <f t="shared" si="92"/>
        <v>1.038807735006946</v>
      </c>
      <c r="K198" s="303"/>
      <c r="L198" s="302">
        <v>0.83252638841332083</v>
      </c>
      <c r="M198" s="302">
        <v>0.54697091119453545</v>
      </c>
      <c r="N198" s="302">
        <v>1.38706431940811E-2</v>
      </c>
      <c r="O198" s="302">
        <f t="shared" si="93"/>
        <v>1.3933679428019374</v>
      </c>
    </row>
    <row r="199" spans="1:15" s="236" customFormat="1" x14ac:dyDescent="0.2">
      <c r="A199" s="237" t="str">
        <f>name!E$7</f>
        <v>Administrative and secretarial occupations</v>
      </c>
      <c r="B199" s="302">
        <v>0.80938949951270578</v>
      </c>
      <c r="C199" s="302">
        <v>0.29971513596882221</v>
      </c>
      <c r="D199" s="302">
        <v>8.0043341341373159E-3</v>
      </c>
      <c r="E199" s="302">
        <f t="shared" si="91"/>
        <v>1.1171089696156653</v>
      </c>
      <c r="F199" s="303"/>
      <c r="G199" s="302">
        <v>0.84531223817964174</v>
      </c>
      <c r="H199" s="302">
        <v>0.43940586034518808</v>
      </c>
      <c r="I199" s="302">
        <v>6.0231174490140106E-3</v>
      </c>
      <c r="J199" s="302">
        <f t="shared" si="92"/>
        <v>1.2907412159738438</v>
      </c>
      <c r="K199" s="303"/>
      <c r="L199" s="302">
        <v>1.134467809013108</v>
      </c>
      <c r="M199" s="302">
        <v>0.59442107922008514</v>
      </c>
      <c r="N199" s="302">
        <v>4.7145863402003321E-3</v>
      </c>
      <c r="O199" s="302">
        <f t="shared" si="93"/>
        <v>1.7336034745733935</v>
      </c>
    </row>
    <row r="200" spans="1:15" s="236" customFormat="1" x14ac:dyDescent="0.2">
      <c r="A200" s="237" t="str">
        <f>name!E$8</f>
        <v>Skilled trades occupations</v>
      </c>
      <c r="B200" s="302">
        <v>3.5103798759736229</v>
      </c>
      <c r="C200" s="302">
        <v>0.99620383338320051</v>
      </c>
      <c r="D200" s="302">
        <v>0.21002901833250606</v>
      </c>
      <c r="E200" s="302">
        <f t="shared" si="91"/>
        <v>4.7166127276893288</v>
      </c>
      <c r="F200" s="303"/>
      <c r="G200" s="302">
        <v>2.7415303232481585</v>
      </c>
      <c r="H200" s="302">
        <v>1.0279204721770576</v>
      </c>
      <c r="I200" s="302">
        <v>0.15932922400243299</v>
      </c>
      <c r="J200" s="302">
        <f>SUM(G200:I200)</f>
        <v>3.9287800194276494</v>
      </c>
      <c r="K200" s="303"/>
      <c r="L200" s="302">
        <v>2.9370038584388456</v>
      </c>
      <c r="M200" s="302">
        <v>1.1219810149832377</v>
      </c>
      <c r="N200" s="302">
        <v>0.18616758131875538</v>
      </c>
      <c r="O200" s="302">
        <f t="shared" si="93"/>
        <v>4.2451524547408388</v>
      </c>
    </row>
    <row r="201" spans="1:15" s="236" customFormat="1" x14ac:dyDescent="0.2">
      <c r="A201" s="237" t="str">
        <f>name!E$9</f>
        <v>Caring, leisure and other service occupations</v>
      </c>
      <c r="B201" s="302">
        <v>0.56028278923877128</v>
      </c>
      <c r="C201" s="302">
        <v>0.54694815144117004</v>
      </c>
      <c r="D201" s="302">
        <v>4.0886190213316374E-2</v>
      </c>
      <c r="E201" s="302">
        <f t="shared" si="91"/>
        <v>1.1481171308932578</v>
      </c>
      <c r="F201" s="303"/>
      <c r="G201" s="302">
        <v>0.55055568830677659</v>
      </c>
      <c r="H201" s="302">
        <v>0.6311044680570439</v>
      </c>
      <c r="I201" s="302">
        <v>4.0314074727323901E-2</v>
      </c>
      <c r="J201" s="302">
        <f t="shared" ref="J201:J204" si="94">SUM(G201:I201)</f>
        <v>1.2219742310911443</v>
      </c>
      <c r="K201" s="303"/>
      <c r="L201" s="302">
        <v>0.70774907711990065</v>
      </c>
      <c r="M201" s="302">
        <v>0.86035580505749709</v>
      </c>
      <c r="N201" s="302">
        <v>6.9139376424238175E-2</v>
      </c>
      <c r="O201" s="302">
        <f t="shared" si="93"/>
        <v>1.637244258601636</v>
      </c>
    </row>
    <row r="202" spans="1:15" s="236" customFormat="1" x14ac:dyDescent="0.2">
      <c r="A202" s="237" t="str">
        <f>name!E$10</f>
        <v>Sales and customer service occupations</v>
      </c>
      <c r="B202" s="302">
        <v>0.42109395707447927</v>
      </c>
      <c r="C202" s="302">
        <v>0.88085031716129014</v>
      </c>
      <c r="D202" s="302">
        <v>0.20289278594468324</v>
      </c>
      <c r="E202" s="302">
        <f t="shared" si="91"/>
        <v>1.5048370601804526</v>
      </c>
      <c r="F202" s="303"/>
      <c r="G202" s="302">
        <v>0.42863418519006119</v>
      </c>
      <c r="H202" s="302">
        <v>1.1746728322057143</v>
      </c>
      <c r="I202" s="302">
        <v>0.11032992604875855</v>
      </c>
      <c r="J202" s="302">
        <f t="shared" si="94"/>
        <v>1.713636943444534</v>
      </c>
      <c r="K202" s="303"/>
      <c r="L202" s="302">
        <v>0.57920718091618661</v>
      </c>
      <c r="M202" s="302">
        <v>1.5501281239287577</v>
      </c>
      <c r="N202" s="302">
        <v>9.6289932744341389E-2</v>
      </c>
      <c r="O202" s="302">
        <f t="shared" si="93"/>
        <v>2.2256252375892855</v>
      </c>
    </row>
    <row r="203" spans="1:15" s="236" customFormat="1" x14ac:dyDescent="0.2">
      <c r="A203" s="237" t="str">
        <f>name!E$11</f>
        <v>Process, plant and machine operatives</v>
      </c>
      <c r="B203" s="302">
        <v>0.27280263473547439</v>
      </c>
      <c r="C203" s="302">
        <v>0.2988158896058391</v>
      </c>
      <c r="D203" s="302">
        <v>2.7604301893422091E-2</v>
      </c>
      <c r="E203" s="302">
        <f t="shared" si="91"/>
        <v>0.59922282623473555</v>
      </c>
      <c r="F203" s="303"/>
      <c r="G203" s="302">
        <v>0.22839475885441471</v>
      </c>
      <c r="H203" s="302">
        <v>0.44414575135672435</v>
      </c>
      <c r="I203" s="302">
        <v>1.9817554613291152E-2</v>
      </c>
      <c r="J203" s="302">
        <f t="shared" si="94"/>
        <v>0.69235806482443019</v>
      </c>
      <c r="K203" s="303"/>
      <c r="L203" s="302">
        <v>0.28084321312557325</v>
      </c>
      <c r="M203" s="302">
        <v>0.81751923843976393</v>
      </c>
      <c r="N203" s="302">
        <v>2.930483308164358E-2</v>
      </c>
      <c r="O203" s="302">
        <f t="shared" si="93"/>
        <v>1.1276672846469808</v>
      </c>
    </row>
    <row r="204" spans="1:15" s="236" customFormat="1" x14ac:dyDescent="0.2">
      <c r="A204" s="237" t="str">
        <f>name!E$12</f>
        <v>Elementary occupations</v>
      </c>
      <c r="B204" s="302">
        <v>3.5511300514426849</v>
      </c>
      <c r="C204" s="302">
        <v>9.7597562912015565</v>
      </c>
      <c r="D204" s="302">
        <v>4.559585089103188E-2</v>
      </c>
      <c r="E204" s="302">
        <f t="shared" si="91"/>
        <v>13.356482193535273</v>
      </c>
      <c r="F204" s="303"/>
      <c r="G204" s="302">
        <v>3.3893625630222886</v>
      </c>
      <c r="H204" s="302">
        <v>10.69609792232081</v>
      </c>
      <c r="I204" s="302">
        <v>2.5647958144320283E-2</v>
      </c>
      <c r="J204" s="302">
        <f t="shared" si="94"/>
        <v>14.111108443487419</v>
      </c>
      <c r="K204" s="303"/>
      <c r="L204" s="302">
        <v>4.1466145536008652</v>
      </c>
      <c r="M204" s="302">
        <v>12.56784747568893</v>
      </c>
      <c r="N204" s="302">
        <v>3.0911725285448024E-2</v>
      </c>
      <c r="O204" s="302">
        <f t="shared" si="93"/>
        <v>16.745373754575244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11.595571369609649</v>
      </c>
      <c r="C206" s="311">
        <f t="shared" ref="C206:E206" si="95">SUM(C196:C204)</f>
        <v>13.278822633329638</v>
      </c>
      <c r="D206" s="311">
        <f t="shared" si="95"/>
        <v>1.1836059970607107</v>
      </c>
      <c r="E206" s="311">
        <f t="shared" si="95"/>
        <v>26.057999999999993</v>
      </c>
      <c r="F206" s="311"/>
      <c r="G206" s="311">
        <f t="shared" ref="G206:J206" si="96">SUM(G196:G204)</f>
        <v>11.323564504566757</v>
      </c>
      <c r="H206" s="311">
        <f t="shared" si="96"/>
        <v>15.279240149878333</v>
      </c>
      <c r="I206" s="311">
        <f t="shared" si="96"/>
        <v>0.84319534555485443</v>
      </c>
      <c r="J206" s="311">
        <f t="shared" si="96"/>
        <v>27.445999999999948</v>
      </c>
      <c r="K206" s="311"/>
      <c r="L206" s="311">
        <f t="shared" ref="L206:O206" si="97">SUM(L196:L204)</f>
        <v>14.21987698298301</v>
      </c>
      <c r="M206" s="311">
        <f t="shared" si="97"/>
        <v>18.816557725744008</v>
      </c>
      <c r="N206" s="311">
        <f t="shared" si="97"/>
        <v>1.0665652912729726</v>
      </c>
      <c r="O206" s="311">
        <f t="shared" si="97"/>
        <v>34.102999999999994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1.0412828752890924</v>
      </c>
      <c r="C213" s="302">
        <v>0.16477913950068759</v>
      </c>
      <c r="D213" s="302">
        <v>0.32637300507520572</v>
      </c>
      <c r="E213" s="302">
        <f>SUM(B213:D213)</f>
        <v>1.5324350198649856</v>
      </c>
      <c r="F213" s="303"/>
      <c r="G213" s="302">
        <v>0.82667863128593844</v>
      </c>
      <c r="H213" s="302">
        <v>0.2118186374677965</v>
      </c>
      <c r="I213" s="302">
        <v>0.2822803593158118</v>
      </c>
      <c r="J213" s="302">
        <f>SUM(G213:I213)</f>
        <v>1.3207776280695467</v>
      </c>
      <c r="K213" s="303"/>
      <c r="L213" s="302">
        <v>0.89974880759284315</v>
      </c>
      <c r="M213" s="302">
        <v>0.28004137363817633</v>
      </c>
      <c r="N213" s="302">
        <v>0.29798471863439796</v>
      </c>
      <c r="O213" s="302">
        <f>SUM(L213:N213)</f>
        <v>1.4777748998654174</v>
      </c>
    </row>
    <row r="214" spans="1:15" s="236" customFormat="1" x14ac:dyDescent="0.2">
      <c r="A214" s="237" t="str">
        <f>name!E$5</f>
        <v>Professional occupations</v>
      </c>
      <c r="B214" s="302">
        <v>1.3529683272904576</v>
      </c>
      <c r="C214" s="302">
        <v>0.18639697759548474</v>
      </c>
      <c r="D214" s="302">
        <v>0.48129249685380171</v>
      </c>
      <c r="E214" s="302">
        <f t="shared" ref="E214:E221" si="98">SUM(B214:D214)</f>
        <v>2.0206578017397439</v>
      </c>
      <c r="F214" s="303"/>
      <c r="G214" s="302">
        <v>1.2192408599629472</v>
      </c>
      <c r="H214" s="302">
        <v>0.20941060621038998</v>
      </c>
      <c r="I214" s="302">
        <v>0.37336823400518049</v>
      </c>
      <c r="J214" s="302">
        <f t="shared" ref="J214:J216" si="99">SUM(G214:I214)</f>
        <v>1.8020197001785176</v>
      </c>
      <c r="K214" s="303"/>
      <c r="L214" s="302">
        <v>1.3184299040027341</v>
      </c>
      <c r="M214" s="302">
        <v>0.28577209941353876</v>
      </c>
      <c r="N214" s="302">
        <v>0.29367150722774488</v>
      </c>
      <c r="O214" s="302">
        <f t="shared" ref="O214:O221" si="100">SUM(L214:N214)</f>
        <v>1.8978735106440179</v>
      </c>
    </row>
    <row r="215" spans="1:15" s="236" customFormat="1" x14ac:dyDescent="0.2">
      <c r="A215" s="237" t="str">
        <f>name!E$6</f>
        <v>Associate professional occupations</v>
      </c>
      <c r="B215" s="302">
        <v>0.99102035633630958</v>
      </c>
      <c r="C215" s="302">
        <v>0.26382631074477253</v>
      </c>
      <c r="D215" s="302">
        <v>0.97087905825903353</v>
      </c>
      <c r="E215" s="302">
        <f t="shared" si="98"/>
        <v>2.2257257253401157</v>
      </c>
      <c r="F215" s="303"/>
      <c r="G215" s="302">
        <v>0.83053593211130439</v>
      </c>
      <c r="H215" s="302">
        <v>0.24412407927248006</v>
      </c>
      <c r="I215" s="302">
        <v>1.0855835103481148</v>
      </c>
      <c r="J215" s="302">
        <f t="shared" si="99"/>
        <v>2.1602435217318994</v>
      </c>
      <c r="K215" s="303"/>
      <c r="L215" s="302">
        <v>0.77859220110977301</v>
      </c>
      <c r="M215" s="302">
        <v>0.23740563581752566</v>
      </c>
      <c r="N215" s="302">
        <v>1.0797576907218709</v>
      </c>
      <c r="O215" s="302">
        <f t="shared" si="100"/>
        <v>2.0957555276491693</v>
      </c>
    </row>
    <row r="216" spans="1:15" s="236" customFormat="1" x14ac:dyDescent="0.2">
      <c r="A216" s="237" t="str">
        <f>name!E$7</f>
        <v>Administrative and secretarial occupations</v>
      </c>
      <c r="B216" s="302">
        <v>0.4308534259222418</v>
      </c>
      <c r="C216" s="302">
        <v>0.25178672936443613</v>
      </c>
      <c r="D216" s="302">
        <v>5.9416065273193201E-2</v>
      </c>
      <c r="E216" s="302">
        <f t="shared" si="98"/>
        <v>0.74205622055987108</v>
      </c>
      <c r="F216" s="303"/>
      <c r="G216" s="302">
        <v>0.30769992736837337</v>
      </c>
      <c r="H216" s="302">
        <v>0.23321603703581953</v>
      </c>
      <c r="I216" s="302">
        <v>6.2725293716207581E-2</v>
      </c>
      <c r="J216" s="302">
        <f t="shared" si="99"/>
        <v>0.60364125812040048</v>
      </c>
      <c r="K216" s="303"/>
      <c r="L216" s="302">
        <v>0.18085621933701562</v>
      </c>
      <c r="M216" s="302">
        <v>0.15934135350021722</v>
      </c>
      <c r="N216" s="302">
        <v>4.5729386777065922E-2</v>
      </c>
      <c r="O216" s="302">
        <f t="shared" si="100"/>
        <v>0.38592695961429879</v>
      </c>
    </row>
    <row r="217" spans="1:15" s="236" customFormat="1" x14ac:dyDescent="0.2">
      <c r="A217" s="237" t="str">
        <f>name!E$8</f>
        <v>Skilled trades occupations</v>
      </c>
      <c r="B217" s="302">
        <v>0.3923902758269065</v>
      </c>
      <c r="C217" s="302">
        <v>9.3276014382980013E-2</v>
      </c>
      <c r="D217" s="302">
        <v>0.16916363595102574</v>
      </c>
      <c r="E217" s="302">
        <f t="shared" si="98"/>
        <v>0.65482992616091229</v>
      </c>
      <c r="F217" s="303"/>
      <c r="G217" s="302">
        <v>0.23761853324096363</v>
      </c>
      <c r="H217" s="302">
        <v>6.6183485712130993E-2</v>
      </c>
      <c r="I217" s="302">
        <v>0.12286446127271909</v>
      </c>
      <c r="J217" s="302">
        <f>SUM(G217:I217)</f>
        <v>0.42666648022581372</v>
      </c>
      <c r="K217" s="303"/>
      <c r="L217" s="302">
        <v>0.18749044553677977</v>
      </c>
      <c r="M217" s="302">
        <v>9.6873972026356781E-2</v>
      </c>
      <c r="N217" s="302">
        <v>0.1206114440178217</v>
      </c>
      <c r="O217" s="302">
        <f t="shared" si="100"/>
        <v>0.40497586158095827</v>
      </c>
    </row>
    <row r="218" spans="1:15" s="236" customFormat="1" x14ac:dyDescent="0.2">
      <c r="A218" s="237" t="str">
        <f>name!E$9</f>
        <v>Caring, leisure and other service occupations</v>
      </c>
      <c r="B218" s="302">
        <v>0.16206880293072687</v>
      </c>
      <c r="C218" s="302">
        <v>7.4846956054634414E-2</v>
      </c>
      <c r="D218" s="302">
        <v>2.7050945457930492E-2</v>
      </c>
      <c r="E218" s="302">
        <f t="shared" si="98"/>
        <v>0.26396670444329173</v>
      </c>
      <c r="F218" s="303"/>
      <c r="G218" s="302">
        <v>0.10725998204511711</v>
      </c>
      <c r="H218" s="302">
        <v>0.10701012741263066</v>
      </c>
      <c r="I218" s="302">
        <v>3.4667626052660945E-2</v>
      </c>
      <c r="J218" s="302">
        <f t="shared" ref="J218:J221" si="101">SUM(G218:I218)</f>
        <v>0.24893773551040871</v>
      </c>
      <c r="K218" s="303"/>
      <c r="L218" s="302">
        <v>0.10899819499359491</v>
      </c>
      <c r="M218" s="302">
        <v>0.10384699972196833</v>
      </c>
      <c r="N218" s="302">
        <v>3.4287589535914396E-2</v>
      </c>
      <c r="O218" s="302">
        <f t="shared" si="100"/>
        <v>0.24713278425147764</v>
      </c>
    </row>
    <row r="219" spans="1:15" s="236" customFormat="1" x14ac:dyDescent="0.2">
      <c r="A219" s="237" t="str">
        <f>name!E$10</f>
        <v>Sales and customer service occupations</v>
      </c>
      <c r="B219" s="302">
        <v>0.25710768992248689</v>
      </c>
      <c r="C219" s="302">
        <v>9.5938114462562077E-2</v>
      </c>
      <c r="D219" s="302">
        <v>6.2260512445094861E-2</v>
      </c>
      <c r="E219" s="302">
        <f t="shared" si="98"/>
        <v>0.4153063168301438</v>
      </c>
      <c r="F219" s="303"/>
      <c r="G219" s="302">
        <v>0.17844779699822083</v>
      </c>
      <c r="H219" s="302">
        <v>9.9889661682253161E-2</v>
      </c>
      <c r="I219" s="302">
        <v>4.2809277479274731E-2</v>
      </c>
      <c r="J219" s="302">
        <f t="shared" si="101"/>
        <v>0.3211467361597487</v>
      </c>
      <c r="K219" s="303"/>
      <c r="L219" s="302">
        <v>0.18037440613122052</v>
      </c>
      <c r="M219" s="302">
        <v>0.11057832421641499</v>
      </c>
      <c r="N219" s="302">
        <v>3.4449068727906068E-2</v>
      </c>
      <c r="O219" s="302">
        <f t="shared" si="100"/>
        <v>0.32540179907554156</v>
      </c>
    </row>
    <row r="220" spans="1:15" s="236" customFormat="1" x14ac:dyDescent="0.2">
      <c r="A220" s="237" t="str">
        <f>name!E$11</f>
        <v>Process, plant and machine operatives</v>
      </c>
      <c r="B220" s="302">
        <v>7.7968244719236607E-2</v>
      </c>
      <c r="C220" s="302">
        <v>6.0171450425332632E-2</v>
      </c>
      <c r="D220" s="302">
        <v>2.88557563577806E-2</v>
      </c>
      <c r="E220" s="302">
        <f t="shared" si="98"/>
        <v>0.16699545150234985</v>
      </c>
      <c r="F220" s="303"/>
      <c r="G220" s="302">
        <v>4.2950909700112741E-2</v>
      </c>
      <c r="H220" s="302">
        <v>4.5970607215128655E-2</v>
      </c>
      <c r="I220" s="302">
        <v>2.2713565796070329E-2</v>
      </c>
      <c r="J220" s="302">
        <f t="shared" si="101"/>
        <v>0.11163508271131171</v>
      </c>
      <c r="K220" s="303"/>
      <c r="L220" s="302">
        <v>2.9495516033856566E-2</v>
      </c>
      <c r="M220" s="302">
        <v>5.9505114225105328E-2</v>
      </c>
      <c r="N220" s="302">
        <v>1.944082288064717E-2</v>
      </c>
      <c r="O220" s="302">
        <f t="shared" si="100"/>
        <v>0.10844145313960907</v>
      </c>
    </row>
    <row r="221" spans="1:15" s="236" customFormat="1" x14ac:dyDescent="0.2">
      <c r="A221" s="237" t="str">
        <f>name!E$12</f>
        <v>Elementary occupations</v>
      </c>
      <c r="B221" s="302">
        <v>0.27407244276490245</v>
      </c>
      <c r="C221" s="302">
        <v>0.31473444275536511</v>
      </c>
      <c r="D221" s="302">
        <v>4.2219948038314754E-2</v>
      </c>
      <c r="E221" s="302">
        <f t="shared" si="98"/>
        <v>0.63102683355858225</v>
      </c>
      <c r="F221" s="303"/>
      <c r="G221" s="302">
        <v>0.15398773116694206</v>
      </c>
      <c r="H221" s="302">
        <v>0.32222481762997535</v>
      </c>
      <c r="I221" s="302">
        <v>2.8719308495436698E-2</v>
      </c>
      <c r="J221" s="302">
        <f t="shared" si="101"/>
        <v>0.50493185729235412</v>
      </c>
      <c r="K221" s="303"/>
      <c r="L221" s="302">
        <v>0.11880652631620851</v>
      </c>
      <c r="M221" s="302">
        <v>0.26594730759151963</v>
      </c>
      <c r="N221" s="302">
        <v>3.1963370271785779E-2</v>
      </c>
      <c r="O221" s="302">
        <f t="shared" si="100"/>
        <v>0.41671720417951397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4.9797324410023602</v>
      </c>
      <c r="C223" s="311">
        <f t="shared" ref="C223:E223" si="102">SUM(C213:C221)</f>
        <v>1.5057561352862554</v>
      </c>
      <c r="D223" s="311">
        <f t="shared" si="102"/>
        <v>2.1675114237113808</v>
      </c>
      <c r="E223" s="311">
        <f t="shared" si="102"/>
        <v>8.6529999999999969</v>
      </c>
      <c r="F223" s="311"/>
      <c r="G223" s="311">
        <f t="shared" ref="G223:J223" si="103">SUM(G213:G221)</f>
        <v>3.9044203038799199</v>
      </c>
      <c r="H223" s="311">
        <f t="shared" si="103"/>
        <v>1.5398480596386048</v>
      </c>
      <c r="I223" s="311">
        <f t="shared" si="103"/>
        <v>2.0557316364814766</v>
      </c>
      <c r="J223" s="311">
        <f t="shared" si="103"/>
        <v>7.5000000000000009</v>
      </c>
      <c r="K223" s="311"/>
      <c r="L223" s="311">
        <f t="shared" ref="L223:O223" si="104">SUM(L213:L221)</f>
        <v>3.8027922210540259</v>
      </c>
      <c r="M223" s="311">
        <f t="shared" si="104"/>
        <v>1.599312180150823</v>
      </c>
      <c r="N223" s="311">
        <f t="shared" si="104"/>
        <v>1.9578955987951547</v>
      </c>
      <c r="O223" s="311">
        <f t="shared" si="104"/>
        <v>7.360000000000003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1.985847880526515</v>
      </c>
      <c r="C230" s="302">
        <v>0.16788503799545604</v>
      </c>
      <c r="D230" s="302">
        <v>0.28894887792232848</v>
      </c>
      <c r="E230" s="302">
        <f>SUM(B230:D230)</f>
        <v>2.4426817964442997</v>
      </c>
      <c r="F230" s="303"/>
      <c r="G230" s="302">
        <v>2.04904742664369</v>
      </c>
      <c r="H230" s="302">
        <v>0.30046446850962666</v>
      </c>
      <c r="I230" s="302">
        <v>0.30053997801909338</v>
      </c>
      <c r="J230" s="302">
        <f>SUM(G230:I230)</f>
        <v>2.6500518731724099</v>
      </c>
      <c r="K230" s="303"/>
      <c r="L230" s="302">
        <v>2.3513150236822979</v>
      </c>
      <c r="M230" s="302">
        <v>0.37405852558028463</v>
      </c>
      <c r="N230" s="302">
        <v>0.37105164507752242</v>
      </c>
      <c r="O230" s="302">
        <f>SUM(L230:N230)</f>
        <v>3.0964251943401049</v>
      </c>
    </row>
    <row r="231" spans="1:15" s="236" customFormat="1" x14ac:dyDescent="0.2">
      <c r="A231" s="237" t="str">
        <f>name!E$5</f>
        <v>Professional occupations</v>
      </c>
      <c r="B231" s="302">
        <v>5.1753617825154254</v>
      </c>
      <c r="C231" s="302">
        <v>0.25245341421703188</v>
      </c>
      <c r="D231" s="302">
        <v>0.66316655522809387</v>
      </c>
      <c r="E231" s="302">
        <f t="shared" ref="E231:E238" si="105">SUM(B231:D231)</f>
        <v>6.0909817519605518</v>
      </c>
      <c r="F231" s="303"/>
      <c r="G231" s="302">
        <v>5.9814067279337149</v>
      </c>
      <c r="H231" s="302">
        <v>0.42590830978064509</v>
      </c>
      <c r="I231" s="302">
        <v>0.61226541746021002</v>
      </c>
      <c r="J231" s="302">
        <f t="shared" ref="J231:J233" si="106">SUM(G231:I231)</f>
        <v>7.0195804551745704</v>
      </c>
      <c r="K231" s="303"/>
      <c r="L231" s="302">
        <v>7.6276498470448422</v>
      </c>
      <c r="M231" s="302">
        <v>0.57605245345849443</v>
      </c>
      <c r="N231" s="302">
        <v>0.61259443638772559</v>
      </c>
      <c r="O231" s="302">
        <f t="shared" ref="O231:O238" si="107">SUM(L231:N231)</f>
        <v>8.8162967368910614</v>
      </c>
    </row>
    <row r="232" spans="1:15" s="236" customFormat="1" x14ac:dyDescent="0.2">
      <c r="A232" s="237" t="str">
        <f>name!E$6</f>
        <v>Associate professional occupations</v>
      </c>
      <c r="B232" s="302">
        <v>1.8860482567947061</v>
      </c>
      <c r="C232" s="302">
        <v>0.17029945276494438</v>
      </c>
      <c r="D232" s="302">
        <v>0.31207927155132553</v>
      </c>
      <c r="E232" s="302">
        <f t="shared" si="105"/>
        <v>2.3684269811109759</v>
      </c>
      <c r="F232" s="303"/>
      <c r="G232" s="302">
        <v>2.0469976815231412</v>
      </c>
      <c r="H232" s="302">
        <v>0.24179731035073354</v>
      </c>
      <c r="I232" s="302">
        <v>0.33680102460355865</v>
      </c>
      <c r="J232" s="302">
        <f t="shared" si="106"/>
        <v>2.6255960164774335</v>
      </c>
      <c r="K232" s="303"/>
      <c r="L232" s="302">
        <v>2.2841809229802403</v>
      </c>
      <c r="M232" s="302">
        <v>0.24833186327362489</v>
      </c>
      <c r="N232" s="302">
        <v>0.43046597692527189</v>
      </c>
      <c r="O232" s="302">
        <f t="shared" si="107"/>
        <v>2.9629787631791373</v>
      </c>
    </row>
    <row r="233" spans="1:15" s="236" customFormat="1" x14ac:dyDescent="0.2">
      <c r="A233" s="237" t="str">
        <f>name!E$7</f>
        <v>Administrative and secretarial occupations</v>
      </c>
      <c r="B233" s="302">
        <v>0.61247021346807318</v>
      </c>
      <c r="C233" s="302">
        <v>0.23524251278607269</v>
      </c>
      <c r="D233" s="302">
        <v>5.0875951579745643E-2</v>
      </c>
      <c r="E233" s="302">
        <f t="shared" si="105"/>
        <v>0.89858867783389151</v>
      </c>
      <c r="F233" s="303"/>
      <c r="G233" s="302">
        <v>0.58503231724346694</v>
      </c>
      <c r="H233" s="302">
        <v>0.2507233488143224</v>
      </c>
      <c r="I233" s="302">
        <v>4.7176675252699168E-2</v>
      </c>
      <c r="J233" s="302">
        <f t="shared" si="106"/>
        <v>0.88293234131048859</v>
      </c>
      <c r="K233" s="303"/>
      <c r="L233" s="302">
        <v>0.51995035204596307</v>
      </c>
      <c r="M233" s="302">
        <v>0.20771492575195405</v>
      </c>
      <c r="N233" s="302">
        <v>4.1796751461681866E-2</v>
      </c>
      <c r="O233" s="302">
        <f t="shared" si="107"/>
        <v>0.76946202925959895</v>
      </c>
    </row>
    <row r="234" spans="1:15" s="236" customFormat="1" x14ac:dyDescent="0.2">
      <c r="A234" s="237" t="str">
        <f>name!E$8</f>
        <v>Skilled trades occupations</v>
      </c>
      <c r="B234" s="302">
        <v>0.75997276859684215</v>
      </c>
      <c r="C234" s="302">
        <v>5.2927055781813878E-2</v>
      </c>
      <c r="D234" s="302">
        <v>0.19463908467532429</v>
      </c>
      <c r="E234" s="302">
        <f t="shared" si="105"/>
        <v>1.0075389090539804</v>
      </c>
      <c r="F234" s="303"/>
      <c r="G234" s="302">
        <v>0.56490051963688981</v>
      </c>
      <c r="H234" s="302">
        <v>4.4014520149947223E-2</v>
      </c>
      <c r="I234" s="302">
        <v>0.13815190167152108</v>
      </c>
      <c r="J234" s="302">
        <f>SUM(G234:I234)</f>
        <v>0.74706694145835817</v>
      </c>
      <c r="K234" s="303"/>
      <c r="L234" s="302">
        <v>0.47739950384281282</v>
      </c>
      <c r="M234" s="302">
        <v>5.3871709785922886E-2</v>
      </c>
      <c r="N234" s="302">
        <v>0.25555117330469068</v>
      </c>
      <c r="O234" s="302">
        <f t="shared" si="107"/>
        <v>0.78682238693342643</v>
      </c>
    </row>
    <row r="235" spans="1:15" s="236" customFormat="1" x14ac:dyDescent="0.2">
      <c r="A235" s="237" t="str">
        <f>name!E$9</f>
        <v>Caring, leisure and other service occupations</v>
      </c>
      <c r="B235" s="302">
        <v>0.21523738802482667</v>
      </c>
      <c r="C235" s="302">
        <v>3.7072207799397724E-2</v>
      </c>
      <c r="D235" s="302">
        <v>3.2833106916484306E-2</v>
      </c>
      <c r="E235" s="302">
        <f t="shared" si="105"/>
        <v>0.28514270274070874</v>
      </c>
      <c r="F235" s="303"/>
      <c r="G235" s="302">
        <v>0.19470420926912752</v>
      </c>
      <c r="H235" s="302">
        <v>3.7849955325651212E-2</v>
      </c>
      <c r="I235" s="302">
        <v>3.560940526260032E-2</v>
      </c>
      <c r="J235" s="302">
        <f t="shared" ref="J235:J238" si="108">SUM(G235:I235)</f>
        <v>0.26816356985737905</v>
      </c>
      <c r="K235" s="303"/>
      <c r="L235" s="302">
        <v>0.28221663067199704</v>
      </c>
      <c r="M235" s="302">
        <v>4.2443391168497706E-2</v>
      </c>
      <c r="N235" s="302">
        <v>5.9430755984425522E-2</v>
      </c>
      <c r="O235" s="302">
        <f t="shared" si="107"/>
        <v>0.38409077782492029</v>
      </c>
    </row>
    <row r="236" spans="1:15" s="236" customFormat="1" x14ac:dyDescent="0.2">
      <c r="A236" s="237" t="str">
        <f>name!E$10</f>
        <v>Sales and customer service occupations</v>
      </c>
      <c r="B236" s="302">
        <v>0.3904333879953506</v>
      </c>
      <c r="C236" s="302">
        <v>0.1473361984000649</v>
      </c>
      <c r="D236" s="302">
        <v>4.0740324672013571E-2</v>
      </c>
      <c r="E236" s="302">
        <f t="shared" si="105"/>
        <v>0.57850991106742911</v>
      </c>
      <c r="F236" s="303"/>
      <c r="G236" s="302">
        <v>0.33536282397793171</v>
      </c>
      <c r="H236" s="302">
        <v>0.10540162270104569</v>
      </c>
      <c r="I236" s="302">
        <v>2.6333904893501448E-2</v>
      </c>
      <c r="J236" s="302">
        <f t="shared" si="108"/>
        <v>0.46709835157247886</v>
      </c>
      <c r="K236" s="303"/>
      <c r="L236" s="302">
        <v>0.44460853125400501</v>
      </c>
      <c r="M236" s="302">
        <v>0.13759703939873341</v>
      </c>
      <c r="N236" s="302">
        <v>3.5322773779008457E-2</v>
      </c>
      <c r="O236" s="302">
        <f t="shared" si="107"/>
        <v>0.61752834443174698</v>
      </c>
    </row>
    <row r="237" spans="1:15" s="236" customFormat="1" x14ac:dyDescent="0.2">
      <c r="A237" s="237" t="str">
        <f>name!E$11</f>
        <v>Process, plant and machine operatives</v>
      </c>
      <c r="B237" s="302">
        <v>5.8365897182166893E-2</v>
      </c>
      <c r="C237" s="302">
        <v>3.1918806438274432E-2</v>
      </c>
      <c r="D237" s="302">
        <v>5.3023726139504915E-2</v>
      </c>
      <c r="E237" s="302">
        <f t="shared" si="105"/>
        <v>0.14330842975994623</v>
      </c>
      <c r="F237" s="303"/>
      <c r="G237" s="302">
        <v>4.099826621223427E-2</v>
      </c>
      <c r="H237" s="302">
        <v>4.0113306603946311E-2</v>
      </c>
      <c r="I237" s="302">
        <v>4.9969231787596768E-2</v>
      </c>
      <c r="J237" s="302">
        <f t="shared" si="108"/>
        <v>0.13108080460377736</v>
      </c>
      <c r="K237" s="303"/>
      <c r="L237" s="302">
        <v>4.8282199577430011E-2</v>
      </c>
      <c r="M237" s="302">
        <v>4.9121169413331271E-2</v>
      </c>
      <c r="N237" s="302">
        <v>8.4460790332829674E-2</v>
      </c>
      <c r="O237" s="302">
        <f t="shared" si="107"/>
        <v>0.18186415932359096</v>
      </c>
    </row>
    <row r="238" spans="1:15" s="236" customFormat="1" x14ac:dyDescent="0.2">
      <c r="A238" s="237" t="str">
        <f>name!E$12</f>
        <v>Elementary occupations</v>
      </c>
      <c r="B238" s="302">
        <v>9.356864389890869E-2</v>
      </c>
      <c r="C238" s="302">
        <v>4.8162194458863751E-2</v>
      </c>
      <c r="D238" s="302">
        <v>5.8090001670442024E-2</v>
      </c>
      <c r="E238" s="302">
        <f t="shared" si="105"/>
        <v>0.19982084002821449</v>
      </c>
      <c r="F238" s="303"/>
      <c r="G238" s="302">
        <v>6.4492645063120066E-2</v>
      </c>
      <c r="H238" s="302">
        <v>3.4043902011511723E-2</v>
      </c>
      <c r="I238" s="302">
        <v>3.8893099298475023E-2</v>
      </c>
      <c r="J238" s="302">
        <f t="shared" si="108"/>
        <v>0.13742964637310681</v>
      </c>
      <c r="K238" s="303"/>
      <c r="L238" s="302">
        <v>5.7407584664913087E-2</v>
      </c>
      <c r="M238" s="302">
        <v>2.9156614000902571E-2</v>
      </c>
      <c r="N238" s="302">
        <v>5.7967409150633954E-2</v>
      </c>
      <c r="O238" s="302">
        <f t="shared" si="107"/>
        <v>0.14453160781644961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11.177306219002816</v>
      </c>
      <c r="C240" s="311">
        <f t="shared" ref="C240:E240" si="109">SUM(C230:C238)</f>
        <v>1.1432968806419197</v>
      </c>
      <c r="D240" s="311">
        <f t="shared" si="109"/>
        <v>1.6943969003552626</v>
      </c>
      <c r="E240" s="311">
        <f t="shared" si="109"/>
        <v>14.015000000000001</v>
      </c>
      <c r="F240" s="311"/>
      <c r="G240" s="311">
        <f t="shared" ref="G240:J240" si="110">SUM(G230:G238)</f>
        <v>11.862942617503318</v>
      </c>
      <c r="H240" s="311">
        <f t="shared" si="110"/>
        <v>1.4803167442474299</v>
      </c>
      <c r="I240" s="311">
        <f t="shared" si="110"/>
        <v>1.585740638249256</v>
      </c>
      <c r="J240" s="311">
        <f t="shared" si="110"/>
        <v>14.929000000000004</v>
      </c>
      <c r="K240" s="311"/>
      <c r="L240" s="311">
        <f t="shared" ref="L240:O240" si="111">SUM(L230:L238)</f>
        <v>14.093010595764502</v>
      </c>
      <c r="M240" s="311">
        <f t="shared" si="111"/>
        <v>1.7183476918317455</v>
      </c>
      <c r="N240" s="311">
        <f t="shared" si="111"/>
        <v>1.94864171240379</v>
      </c>
      <c r="O240" s="311">
        <f t="shared" si="111"/>
        <v>17.760000000000037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0.84084841298546353</v>
      </c>
      <c r="C247" s="302">
        <v>6.8853740807272745E-2</v>
      </c>
      <c r="D247" s="302">
        <v>0.10396804813134013</v>
      </c>
      <c r="E247" s="302">
        <f>SUM(B247:D247)</f>
        <v>1.0136702019240764</v>
      </c>
      <c r="F247" s="303"/>
      <c r="G247" s="302">
        <v>0.81400570263556293</v>
      </c>
      <c r="H247" s="302">
        <v>7.7785282998550351E-2</v>
      </c>
      <c r="I247" s="302">
        <v>0.12858859357414082</v>
      </c>
      <c r="J247" s="302">
        <f>SUM(G247:I247)</f>
        <v>1.0203795792082542</v>
      </c>
      <c r="K247" s="303"/>
      <c r="L247" s="302">
        <v>0.72364568236965654</v>
      </c>
      <c r="M247" s="302">
        <v>8.3967898716564848E-2</v>
      </c>
      <c r="N247" s="302">
        <v>0.13795850331913606</v>
      </c>
      <c r="O247" s="302">
        <f>SUM(L247:N247)</f>
        <v>0.94557208440535745</v>
      </c>
    </row>
    <row r="248" spans="1:15" s="236" customFormat="1" x14ac:dyDescent="0.2">
      <c r="A248" s="237" t="str">
        <f>name!E$5</f>
        <v>Professional occupations</v>
      </c>
      <c r="B248" s="302">
        <v>0.98597089359526213</v>
      </c>
      <c r="C248" s="302">
        <v>5.8249946814529496E-2</v>
      </c>
      <c r="D248" s="302">
        <v>0.12871751167842521</v>
      </c>
      <c r="E248" s="302">
        <f t="shared" ref="E248:E255" si="112">SUM(B248:D248)</f>
        <v>1.1729383520882168</v>
      </c>
      <c r="F248" s="303"/>
      <c r="G248" s="302">
        <v>1.0988119451232627</v>
      </c>
      <c r="H248" s="302">
        <v>5.9612388442713313E-2</v>
      </c>
      <c r="I248" s="302">
        <v>0.14240183046957613</v>
      </c>
      <c r="J248" s="302">
        <f t="shared" ref="J248:J250" si="113">SUM(G248:I248)</f>
        <v>1.3008261640355523</v>
      </c>
      <c r="K248" s="303"/>
      <c r="L248" s="302">
        <v>1.197121338696189</v>
      </c>
      <c r="M248" s="302">
        <v>6.3669434570603436E-2</v>
      </c>
      <c r="N248" s="302">
        <v>0.13973584495886301</v>
      </c>
      <c r="O248" s="302">
        <f t="shared" ref="O248:O255" si="114">SUM(L248:N248)</f>
        <v>1.4005266182256555</v>
      </c>
    </row>
    <row r="249" spans="1:15" s="236" customFormat="1" x14ac:dyDescent="0.2">
      <c r="A249" s="237" t="str">
        <f>name!E$6</f>
        <v>Associate professional occupations</v>
      </c>
      <c r="B249" s="302">
        <v>1.0670144229759753</v>
      </c>
      <c r="C249" s="302">
        <v>0.12444199550954048</v>
      </c>
      <c r="D249" s="302">
        <v>0.183893459271398</v>
      </c>
      <c r="E249" s="302">
        <f t="shared" si="112"/>
        <v>1.3753498777569138</v>
      </c>
      <c r="F249" s="303"/>
      <c r="G249" s="302">
        <v>1.0441589123143045</v>
      </c>
      <c r="H249" s="302">
        <v>0.10075835446301892</v>
      </c>
      <c r="I249" s="302">
        <v>0.19050160943845854</v>
      </c>
      <c r="J249" s="302">
        <f t="shared" si="113"/>
        <v>1.3354188762157819</v>
      </c>
      <c r="K249" s="303"/>
      <c r="L249" s="302">
        <v>0.88726811723463839</v>
      </c>
      <c r="M249" s="302">
        <v>0.10026564561562154</v>
      </c>
      <c r="N249" s="302">
        <v>0.15970313038849068</v>
      </c>
      <c r="O249" s="302">
        <f t="shared" si="114"/>
        <v>1.1472368932387507</v>
      </c>
    </row>
    <row r="250" spans="1:15" s="236" customFormat="1" x14ac:dyDescent="0.2">
      <c r="A250" s="237" t="str">
        <f>name!E$7</f>
        <v>Administrative and secretarial occupations</v>
      </c>
      <c r="B250" s="302">
        <v>1.047869762307772</v>
      </c>
      <c r="C250" s="302">
        <v>0.40362006958786678</v>
      </c>
      <c r="D250" s="302">
        <v>4.3973684837578408E-2</v>
      </c>
      <c r="E250" s="302">
        <f t="shared" si="112"/>
        <v>1.4954635167332171</v>
      </c>
      <c r="F250" s="303"/>
      <c r="G250" s="302">
        <v>0.86819639413132699</v>
      </c>
      <c r="H250" s="302">
        <v>0.28777183691125402</v>
      </c>
      <c r="I250" s="302">
        <v>3.2108077990964483E-2</v>
      </c>
      <c r="J250" s="302">
        <f t="shared" si="113"/>
        <v>1.1880763090335453</v>
      </c>
      <c r="K250" s="303"/>
      <c r="L250" s="302">
        <v>0.56758222806038561</v>
      </c>
      <c r="M250" s="302">
        <v>0.20302742319837069</v>
      </c>
      <c r="N250" s="302">
        <v>2.9310475675297758E-2</v>
      </c>
      <c r="O250" s="302">
        <f t="shared" si="114"/>
        <v>0.79992012693405412</v>
      </c>
    </row>
    <row r="251" spans="1:15" s="236" customFormat="1" x14ac:dyDescent="0.2">
      <c r="A251" s="237" t="str">
        <f>name!E$8</f>
        <v>Skilled trades occupations</v>
      </c>
      <c r="B251" s="302">
        <v>5.9136039060714109E-2</v>
      </c>
      <c r="C251" s="302">
        <v>1.2230760958275492E-2</v>
      </c>
      <c r="D251" s="302">
        <v>4.7633465958462705E-2</v>
      </c>
      <c r="E251" s="302">
        <f t="shared" si="112"/>
        <v>0.11900026597745231</v>
      </c>
      <c r="F251" s="303"/>
      <c r="G251" s="302">
        <v>4.0138710380625872E-2</v>
      </c>
      <c r="H251" s="302">
        <v>6.7433041812344852E-3</v>
      </c>
      <c r="I251" s="302">
        <v>3.699292749744431E-2</v>
      </c>
      <c r="J251" s="302">
        <f>SUM(G251:I251)</f>
        <v>8.3874942059304666E-2</v>
      </c>
      <c r="K251" s="303"/>
      <c r="L251" s="302">
        <v>3.8459342735541427E-2</v>
      </c>
      <c r="M251" s="302">
        <v>7.2565568431396396E-3</v>
      </c>
      <c r="N251" s="302">
        <v>3.6599095550770261E-2</v>
      </c>
      <c r="O251" s="302">
        <f t="shared" si="114"/>
        <v>8.2314995129451327E-2</v>
      </c>
    </row>
    <row r="252" spans="1:15" s="236" customFormat="1" x14ac:dyDescent="0.2">
      <c r="A252" s="237" t="str">
        <f>name!E$9</f>
        <v>Caring, leisure and other service occupations</v>
      </c>
      <c r="B252" s="302">
        <v>4.9224522352717896E-2</v>
      </c>
      <c r="C252" s="302">
        <v>4.0325161141308852E-3</v>
      </c>
      <c r="D252" s="302">
        <v>1.723047774549898E-2</v>
      </c>
      <c r="E252" s="302">
        <f t="shared" si="112"/>
        <v>7.0487516212347764E-2</v>
      </c>
      <c r="F252" s="303"/>
      <c r="G252" s="302">
        <v>3.5079999046230471E-2</v>
      </c>
      <c r="H252" s="302">
        <v>2.7505203150177881E-3</v>
      </c>
      <c r="I252" s="302">
        <v>1.3116882321486396E-2</v>
      </c>
      <c r="J252" s="302">
        <f t="shared" ref="J252:J255" si="115">SUM(G252:I252)</f>
        <v>5.0947401682734657E-2</v>
      </c>
      <c r="K252" s="303"/>
      <c r="L252" s="302">
        <v>3.710312565460825E-2</v>
      </c>
      <c r="M252" s="302">
        <v>2.1339017223278391E-3</v>
      </c>
      <c r="N252" s="302">
        <v>1.6945218875192118E-2</v>
      </c>
      <c r="O252" s="302">
        <f t="shared" si="114"/>
        <v>5.6182246252128205E-2</v>
      </c>
    </row>
    <row r="253" spans="1:15" s="236" customFormat="1" x14ac:dyDescent="0.2">
      <c r="A253" s="237" t="str">
        <f>name!E$10</f>
        <v>Sales and customer service occupations</v>
      </c>
      <c r="B253" s="302">
        <v>0.2828944759426209</v>
      </c>
      <c r="C253" s="302">
        <v>0.10626626517437075</v>
      </c>
      <c r="D253" s="302">
        <v>6.5472485159221078E-2</v>
      </c>
      <c r="E253" s="302">
        <f t="shared" si="112"/>
        <v>0.45463322627621272</v>
      </c>
      <c r="F253" s="303"/>
      <c r="G253" s="302">
        <v>0.21994493584962391</v>
      </c>
      <c r="H253" s="302">
        <v>8.2368923064135166E-2</v>
      </c>
      <c r="I253" s="302">
        <v>2.8058671380221431E-2</v>
      </c>
      <c r="J253" s="302">
        <f t="shared" si="115"/>
        <v>0.3303725302939805</v>
      </c>
      <c r="K253" s="303"/>
      <c r="L253" s="302">
        <v>0.21534454378969067</v>
      </c>
      <c r="M253" s="302">
        <v>8.83014339446936E-2</v>
      </c>
      <c r="N253" s="302">
        <v>2.2191237368899615E-2</v>
      </c>
      <c r="O253" s="302">
        <f t="shared" si="114"/>
        <v>0.32583721510328389</v>
      </c>
    </row>
    <row r="254" spans="1:15" s="236" customFormat="1" x14ac:dyDescent="0.2">
      <c r="A254" s="237" t="str">
        <f>name!E$11</f>
        <v>Process, plant and machine operatives</v>
      </c>
      <c r="B254" s="302">
        <v>2.2960834801877709E-2</v>
      </c>
      <c r="C254" s="302">
        <v>4.6238712580554163E-3</v>
      </c>
      <c r="D254" s="302">
        <v>1.2729702481738272E-2</v>
      </c>
      <c r="E254" s="302">
        <f t="shared" si="112"/>
        <v>4.0314408541671398E-2</v>
      </c>
      <c r="F254" s="303"/>
      <c r="G254" s="302">
        <v>1.512579451021465E-2</v>
      </c>
      <c r="H254" s="302">
        <v>2.7128934784044129E-3</v>
      </c>
      <c r="I254" s="302">
        <v>2.2203065774072904E-2</v>
      </c>
      <c r="J254" s="302">
        <f t="shared" si="115"/>
        <v>4.0041753762691965E-2</v>
      </c>
      <c r="K254" s="303"/>
      <c r="L254" s="302">
        <v>1.5873656732886758E-2</v>
      </c>
      <c r="M254" s="302">
        <v>4.9301789001941045E-3</v>
      </c>
      <c r="N254" s="302">
        <v>3.144299916646149E-2</v>
      </c>
      <c r="O254" s="302">
        <f t="shared" si="114"/>
        <v>5.2246834799542355E-2</v>
      </c>
    </row>
    <row r="255" spans="1:15" s="236" customFormat="1" x14ac:dyDescent="0.2">
      <c r="A255" s="237" t="str">
        <f>name!E$12</f>
        <v>Elementary occupations</v>
      </c>
      <c r="B255" s="302">
        <v>5.2903119527031708E-2</v>
      </c>
      <c r="C255" s="302">
        <v>1.5281494714671374E-2</v>
      </c>
      <c r="D255" s="302">
        <v>1.5958020248193421E-2</v>
      </c>
      <c r="E255" s="302">
        <f t="shared" si="112"/>
        <v>8.4142634489896506E-2</v>
      </c>
      <c r="F255" s="303"/>
      <c r="G255" s="302">
        <v>3.5411889197427278E-2</v>
      </c>
      <c r="H255" s="302">
        <v>9.0639959042783293E-3</v>
      </c>
      <c r="I255" s="302">
        <v>1.1586558606459225E-2</v>
      </c>
      <c r="J255" s="302">
        <f t="shared" si="115"/>
        <v>5.6062443708164836E-2</v>
      </c>
      <c r="K255" s="303"/>
      <c r="L255" s="302">
        <v>3.13588582011513E-2</v>
      </c>
      <c r="M255" s="302">
        <v>6.0245170686183212E-3</v>
      </c>
      <c r="N255" s="302">
        <v>1.3779610642008281E-2</v>
      </c>
      <c r="O255" s="302">
        <f t="shared" si="114"/>
        <v>5.1162985911777897E-2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4.4088224835494358</v>
      </c>
      <c r="C257" s="311">
        <f t="shared" ref="C257:E257" si="116">SUM(C247:C255)</f>
        <v>0.7976006609387134</v>
      </c>
      <c r="D257" s="311">
        <f t="shared" si="116"/>
        <v>0.61957685551185626</v>
      </c>
      <c r="E257" s="311">
        <f t="shared" si="116"/>
        <v>5.8260000000000041</v>
      </c>
      <c r="F257" s="311"/>
      <c r="G257" s="311">
        <f t="shared" ref="G257:J257" si="117">SUM(G247:G255)</f>
        <v>4.1708742831885788</v>
      </c>
      <c r="H257" s="311">
        <f t="shared" si="117"/>
        <v>0.62956749975860671</v>
      </c>
      <c r="I257" s="311">
        <f t="shared" si="117"/>
        <v>0.60555821705282431</v>
      </c>
      <c r="J257" s="311">
        <f t="shared" si="117"/>
        <v>5.4060000000000112</v>
      </c>
      <c r="K257" s="311"/>
      <c r="L257" s="311">
        <f t="shared" ref="L257:O257" si="118">SUM(L247:L255)</f>
        <v>3.713756893474748</v>
      </c>
      <c r="M257" s="311">
        <f t="shared" si="118"/>
        <v>0.55957699058013399</v>
      </c>
      <c r="N257" s="311">
        <f t="shared" si="118"/>
        <v>0.58766611594511931</v>
      </c>
      <c r="O257" s="311">
        <f t="shared" si="118"/>
        <v>4.8610000000000007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0.97495905872857447</v>
      </c>
      <c r="C264" s="302">
        <v>0.22049673441592568</v>
      </c>
      <c r="D264" s="302">
        <v>0.36142497463694578</v>
      </c>
      <c r="E264" s="302">
        <f>SUM(B264:D264)</f>
        <v>1.556880767781446</v>
      </c>
      <c r="F264" s="303"/>
      <c r="G264" s="302">
        <v>1.1496918632268407</v>
      </c>
      <c r="H264" s="302">
        <v>0.34735360523253633</v>
      </c>
      <c r="I264" s="302">
        <v>0.36931820368237028</v>
      </c>
      <c r="J264" s="302">
        <f>SUM(G264:I264)</f>
        <v>1.8663636721417474</v>
      </c>
      <c r="K264" s="303"/>
      <c r="L264" s="302">
        <v>1.4255926596236772</v>
      </c>
      <c r="M264" s="302">
        <v>0.39631368187226962</v>
      </c>
      <c r="N264" s="302">
        <v>0.44529741027246961</v>
      </c>
      <c r="O264" s="302">
        <f>SUM(L264:N264)</f>
        <v>2.2672037517684167</v>
      </c>
    </row>
    <row r="265" spans="1:15" s="236" customFormat="1" x14ac:dyDescent="0.2">
      <c r="A265" s="237" t="str">
        <f>name!E$5</f>
        <v>Professional occupations</v>
      </c>
      <c r="B265" s="302">
        <v>0.83875428297820509</v>
      </c>
      <c r="C265" s="302">
        <v>0.15303118562932075</v>
      </c>
      <c r="D265" s="302">
        <v>0.13513745184456646</v>
      </c>
      <c r="E265" s="302">
        <f t="shared" ref="E265:E272" si="119">SUM(B265:D265)</f>
        <v>1.1269229204520923</v>
      </c>
      <c r="F265" s="303"/>
      <c r="G265" s="302">
        <v>1.1392557063815871</v>
      </c>
      <c r="H265" s="302">
        <v>0.27429018646178849</v>
      </c>
      <c r="I265" s="302">
        <v>0.10869942843426575</v>
      </c>
      <c r="J265" s="302">
        <f t="shared" ref="J265:J267" si="120">SUM(G265:I265)</f>
        <v>1.5222453212776414</v>
      </c>
      <c r="K265" s="303"/>
      <c r="L265" s="302">
        <v>1.4459755763257258</v>
      </c>
      <c r="M265" s="302">
        <v>0.32846170503748928</v>
      </c>
      <c r="N265" s="302">
        <v>8.7817985049042452E-2</v>
      </c>
      <c r="O265" s="302">
        <f t="shared" ref="O265:O272" si="121">SUM(L265:N265)</f>
        <v>1.8622552664122576</v>
      </c>
    </row>
    <row r="266" spans="1:15" s="236" customFormat="1" x14ac:dyDescent="0.2">
      <c r="A266" s="237" t="str">
        <f>name!E$6</f>
        <v>Associate professional occupations</v>
      </c>
      <c r="B266" s="302">
        <v>0.79815588610154087</v>
      </c>
      <c r="C266" s="302">
        <v>0.21477719913914284</v>
      </c>
      <c r="D266" s="302">
        <v>8.9307809613690045E-2</v>
      </c>
      <c r="E266" s="302">
        <f t="shared" si="119"/>
        <v>1.1022408948543738</v>
      </c>
      <c r="F266" s="303"/>
      <c r="G266" s="302">
        <v>0.98454610773876172</v>
      </c>
      <c r="H266" s="302">
        <v>0.30857792206668672</v>
      </c>
      <c r="I266" s="302">
        <v>7.3947670886400974E-2</v>
      </c>
      <c r="J266" s="302">
        <f t="shared" si="120"/>
        <v>1.3670717006918496</v>
      </c>
      <c r="K266" s="303"/>
      <c r="L266" s="302">
        <v>1.1115520934869469</v>
      </c>
      <c r="M266" s="302">
        <v>0.30570391735525254</v>
      </c>
      <c r="N266" s="302">
        <v>6.5809720283314443E-2</v>
      </c>
      <c r="O266" s="302">
        <f t="shared" si="121"/>
        <v>1.4830657311255138</v>
      </c>
    </row>
    <row r="267" spans="1:15" s="236" customFormat="1" x14ac:dyDescent="0.2">
      <c r="A267" s="237" t="str">
        <f>name!E$7</f>
        <v>Administrative and secretarial occupations</v>
      </c>
      <c r="B267" s="302">
        <v>0.60671312475068484</v>
      </c>
      <c r="C267" s="302">
        <v>0.61791511304285873</v>
      </c>
      <c r="D267" s="302">
        <v>7.2774375477443476E-2</v>
      </c>
      <c r="E267" s="302">
        <f t="shared" si="119"/>
        <v>1.297402613270987</v>
      </c>
      <c r="F267" s="303"/>
      <c r="G267" s="302">
        <v>0.6454726609967717</v>
      </c>
      <c r="H267" s="302">
        <v>0.86683242343588474</v>
      </c>
      <c r="I267" s="302">
        <v>7.23744235148579E-2</v>
      </c>
      <c r="J267" s="302">
        <f t="shared" si="120"/>
        <v>1.5846795079475142</v>
      </c>
      <c r="K267" s="303"/>
      <c r="L267" s="302">
        <v>0.5365611246021923</v>
      </c>
      <c r="M267" s="302">
        <v>0.78551536464041127</v>
      </c>
      <c r="N267" s="302">
        <v>8.4536031311138557E-2</v>
      </c>
      <c r="O267" s="302">
        <f t="shared" si="121"/>
        <v>1.4066125205537421</v>
      </c>
    </row>
    <row r="268" spans="1:15" s="236" customFormat="1" x14ac:dyDescent="0.2">
      <c r="A268" s="237" t="str">
        <f>name!E$8</f>
        <v>Skilled trades occupations</v>
      </c>
      <c r="B268" s="302">
        <v>0.28596396181739481</v>
      </c>
      <c r="C268" s="302">
        <v>5.193437218636731E-2</v>
      </c>
      <c r="D268" s="302">
        <v>0.18767000559954447</v>
      </c>
      <c r="E268" s="302">
        <f t="shared" si="119"/>
        <v>0.52556833960330662</v>
      </c>
      <c r="F268" s="303"/>
      <c r="G268" s="302">
        <v>0.25056301734874037</v>
      </c>
      <c r="H268" s="302">
        <v>4.6341866588310535E-2</v>
      </c>
      <c r="I268" s="302">
        <v>0.12527832555777862</v>
      </c>
      <c r="J268" s="302">
        <f>SUM(G268:I268)</f>
        <v>0.42218320949482951</v>
      </c>
      <c r="K268" s="303"/>
      <c r="L268" s="302">
        <v>0.32794436761817342</v>
      </c>
      <c r="M268" s="302">
        <v>7.160170309680744E-2</v>
      </c>
      <c r="N268" s="302">
        <v>0.18167959690420268</v>
      </c>
      <c r="O268" s="302">
        <f t="shared" si="121"/>
        <v>0.58122566761918348</v>
      </c>
    </row>
    <row r="269" spans="1:15" s="236" customFormat="1" x14ac:dyDescent="0.2">
      <c r="A269" s="237" t="str">
        <f>name!E$9</f>
        <v>Caring, leisure and other service occupations</v>
      </c>
      <c r="B269" s="302">
        <v>0.12597163465493841</v>
      </c>
      <c r="C269" s="302">
        <v>6.9801623333394985E-2</v>
      </c>
      <c r="D269" s="302">
        <v>3.4270538353576088E-2</v>
      </c>
      <c r="E269" s="302">
        <f t="shared" si="119"/>
        <v>0.23004379634190947</v>
      </c>
      <c r="F269" s="303"/>
      <c r="G269" s="302">
        <v>0.13169730148084269</v>
      </c>
      <c r="H269" s="302">
        <v>8.3606809931898451E-2</v>
      </c>
      <c r="I269" s="302">
        <v>2.9798403950571387E-2</v>
      </c>
      <c r="J269" s="302">
        <f t="shared" ref="J269:J272" si="122">SUM(G269:I269)</f>
        <v>0.24510251536331251</v>
      </c>
      <c r="K269" s="303"/>
      <c r="L269" s="302">
        <v>0.17028779581063072</v>
      </c>
      <c r="M269" s="302">
        <v>8.025821966997973E-2</v>
      </c>
      <c r="N269" s="302">
        <v>5.6026469735221428E-2</v>
      </c>
      <c r="O269" s="302">
        <f t="shared" si="121"/>
        <v>0.30657248521583186</v>
      </c>
    </row>
    <row r="270" spans="1:15" s="236" customFormat="1" x14ac:dyDescent="0.2">
      <c r="A270" s="237" t="str">
        <f>name!E$10</f>
        <v>Sales and customer service occupations</v>
      </c>
      <c r="B270" s="302">
        <v>0.42095334054516792</v>
      </c>
      <c r="C270" s="302">
        <v>0.23681236765734381</v>
      </c>
      <c r="D270" s="302">
        <v>9.2253836542404946E-2</v>
      </c>
      <c r="E270" s="302">
        <f t="shared" si="119"/>
        <v>0.75001954474491661</v>
      </c>
      <c r="F270" s="303"/>
      <c r="G270" s="302">
        <v>0.39903006517258816</v>
      </c>
      <c r="H270" s="302">
        <v>0.29238983318777634</v>
      </c>
      <c r="I270" s="302">
        <v>6.7310090528432689E-2</v>
      </c>
      <c r="J270" s="302">
        <f t="shared" si="122"/>
        <v>0.75872998888879728</v>
      </c>
      <c r="K270" s="303"/>
      <c r="L270" s="302">
        <v>0.44559166711045078</v>
      </c>
      <c r="M270" s="302">
        <v>0.31513405262199112</v>
      </c>
      <c r="N270" s="302">
        <v>6.4064522675101029E-2</v>
      </c>
      <c r="O270" s="302">
        <f t="shared" si="121"/>
        <v>0.82479024240754295</v>
      </c>
    </row>
    <row r="271" spans="1:15" s="236" customFormat="1" x14ac:dyDescent="0.2">
      <c r="A271" s="237" t="str">
        <f>name!E$11</f>
        <v>Process, plant and machine operatives</v>
      </c>
      <c r="B271" s="302">
        <v>5.5486956103986455E-2</v>
      </c>
      <c r="C271" s="302">
        <v>1.7766660483239778E-2</v>
      </c>
      <c r="D271" s="302">
        <v>7.6900980661856995E-3</v>
      </c>
      <c r="E271" s="302">
        <f t="shared" si="119"/>
        <v>8.0943714653411936E-2</v>
      </c>
      <c r="F271" s="303"/>
      <c r="G271" s="302">
        <v>4.7087525579019289E-2</v>
      </c>
      <c r="H271" s="302">
        <v>1.5333131429658895E-2</v>
      </c>
      <c r="I271" s="302">
        <v>7.2794530900182185E-3</v>
      </c>
      <c r="J271" s="302">
        <f t="shared" si="122"/>
        <v>6.9700110098696408E-2</v>
      </c>
      <c r="K271" s="303"/>
      <c r="L271" s="302">
        <v>5.567370024050014E-2</v>
      </c>
      <c r="M271" s="302">
        <v>1.8732289048173107E-2</v>
      </c>
      <c r="N271" s="302">
        <v>1.0500723506246144E-2</v>
      </c>
      <c r="O271" s="302">
        <f t="shared" si="121"/>
        <v>8.4906712794919389E-2</v>
      </c>
    </row>
    <row r="272" spans="1:15" s="236" customFormat="1" x14ac:dyDescent="0.2">
      <c r="A272" s="237" t="str">
        <f>name!E$12</f>
        <v>Elementary occupations</v>
      </c>
      <c r="B272" s="302">
        <v>9.1134493889818161E-2</v>
      </c>
      <c r="C272" s="302">
        <v>0.1646200926245204</v>
      </c>
      <c r="D272" s="302">
        <v>3.622282178322174E-2</v>
      </c>
      <c r="E272" s="302">
        <f t="shared" si="119"/>
        <v>0.2919774082975603</v>
      </c>
      <c r="F272" s="303"/>
      <c r="G272" s="302">
        <v>8.019445554482435E-2</v>
      </c>
      <c r="H272" s="302">
        <v>0.18183966119174089</v>
      </c>
      <c r="I272" s="302">
        <v>2.0889857359044951E-2</v>
      </c>
      <c r="J272" s="302">
        <f t="shared" si="122"/>
        <v>0.28292397409561021</v>
      </c>
      <c r="K272" s="303"/>
      <c r="L272" s="302">
        <v>8.2466882986769685E-2</v>
      </c>
      <c r="M272" s="302">
        <v>0.12427433855785409</v>
      </c>
      <c r="N272" s="302">
        <v>3.9626400557959317E-2</v>
      </c>
      <c r="O272" s="302">
        <f t="shared" si="121"/>
        <v>0.24636762210258309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4.1980927395703107</v>
      </c>
      <c r="C274" s="311">
        <f t="shared" ref="C274:E274" si="123">SUM(C264:C272)</f>
        <v>1.7471553485121145</v>
      </c>
      <c r="D274" s="311">
        <f t="shared" si="123"/>
        <v>1.0167519119175787</v>
      </c>
      <c r="E274" s="311">
        <f t="shared" si="123"/>
        <v>6.9620000000000033</v>
      </c>
      <c r="F274" s="311"/>
      <c r="G274" s="311">
        <f t="shared" ref="G274:J274" si="124">SUM(G264:G272)</f>
        <v>4.8275387034699762</v>
      </c>
      <c r="H274" s="311">
        <f t="shared" si="124"/>
        <v>2.4165654395262814</v>
      </c>
      <c r="I274" s="311">
        <f t="shared" si="124"/>
        <v>0.87489585700374084</v>
      </c>
      <c r="J274" s="311">
        <f t="shared" si="124"/>
        <v>8.118999999999998</v>
      </c>
      <c r="K274" s="311"/>
      <c r="L274" s="311">
        <f t="shared" ref="L274:O274" si="125">SUM(L264:L272)</f>
        <v>5.6016458678050673</v>
      </c>
      <c r="M274" s="311">
        <f t="shared" si="125"/>
        <v>2.4259952719002276</v>
      </c>
      <c r="N274" s="311">
        <f t="shared" si="125"/>
        <v>1.0353588602946955</v>
      </c>
      <c r="O274" s="311">
        <f t="shared" si="125"/>
        <v>9.0629999999999935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4.7623389165765344</v>
      </c>
      <c r="C281" s="302">
        <v>1.0361062796436933</v>
      </c>
      <c r="D281" s="302">
        <v>1.3074153229832677</v>
      </c>
      <c r="E281" s="302">
        <f>SUM(B281:D281)</f>
        <v>7.1058605192034952</v>
      </c>
      <c r="F281" s="303"/>
      <c r="G281" s="302">
        <v>4.8284899192080672</v>
      </c>
      <c r="H281" s="302">
        <v>1.1547812842874925</v>
      </c>
      <c r="I281" s="302">
        <v>1.2279312190329543</v>
      </c>
      <c r="J281" s="302">
        <f>SUM(G281:I281)</f>
        <v>7.2112024225285145</v>
      </c>
      <c r="K281" s="303"/>
      <c r="L281" s="302">
        <v>5.232514244681453</v>
      </c>
      <c r="M281" s="302">
        <v>1.5346105712699312</v>
      </c>
      <c r="N281" s="302">
        <v>1.6126201884268143</v>
      </c>
      <c r="O281" s="302">
        <f>SUM(L281:N281)</f>
        <v>8.3797450043781971</v>
      </c>
    </row>
    <row r="282" spans="1:15" s="236" customFormat="1" x14ac:dyDescent="0.2">
      <c r="A282" s="237" t="str">
        <f>name!E$5</f>
        <v>Professional occupations</v>
      </c>
      <c r="B282" s="302">
        <v>12.195399393233176</v>
      </c>
      <c r="C282" s="302">
        <v>1.9343015824063798</v>
      </c>
      <c r="D282" s="302">
        <v>4.2025938835976611</v>
      </c>
      <c r="E282" s="302">
        <f t="shared" ref="E282:E289" si="126">SUM(B282:D282)</f>
        <v>18.332294859237216</v>
      </c>
      <c r="F282" s="303"/>
      <c r="G282" s="302">
        <v>14.430781838549391</v>
      </c>
      <c r="H282" s="302">
        <v>2.1389911318071899</v>
      </c>
      <c r="I282" s="302">
        <v>3.2878141530132678</v>
      </c>
      <c r="J282" s="302">
        <f t="shared" ref="J282:J284" si="127">SUM(G282:I282)</f>
        <v>19.85758712336985</v>
      </c>
      <c r="K282" s="303"/>
      <c r="L282" s="302">
        <v>18.123763208495522</v>
      </c>
      <c r="M282" s="302">
        <v>3.0209682619286067</v>
      </c>
      <c r="N282" s="302">
        <v>3.7699768813588785</v>
      </c>
      <c r="O282" s="302">
        <f t="shared" ref="O282:O289" si="128">SUM(L282:N282)</f>
        <v>24.914708351783005</v>
      </c>
    </row>
    <row r="283" spans="1:15" s="236" customFormat="1" x14ac:dyDescent="0.2">
      <c r="A283" s="237" t="str">
        <f>name!E$6</f>
        <v>Associate professional occupations</v>
      </c>
      <c r="B283" s="302">
        <v>5.909282927809576</v>
      </c>
      <c r="C283" s="302">
        <v>1.4809627716633413</v>
      </c>
      <c r="D283" s="302">
        <v>1.5635115686051311</v>
      </c>
      <c r="E283" s="302">
        <f t="shared" si="126"/>
        <v>8.9537572680780482</v>
      </c>
      <c r="F283" s="303"/>
      <c r="G283" s="302">
        <v>6.3504163659835378</v>
      </c>
      <c r="H283" s="302">
        <v>1.3857177425224312</v>
      </c>
      <c r="I283" s="302">
        <v>1.22486532044914</v>
      </c>
      <c r="J283" s="302">
        <f t="shared" si="127"/>
        <v>8.9609994289551089</v>
      </c>
      <c r="K283" s="303"/>
      <c r="L283" s="302">
        <v>6.7241115112968934</v>
      </c>
      <c r="M283" s="302">
        <v>1.5952082547023141</v>
      </c>
      <c r="N283" s="302">
        <v>1.4922625372490588</v>
      </c>
      <c r="O283" s="302">
        <f t="shared" si="128"/>
        <v>9.8115823032482652</v>
      </c>
    </row>
    <row r="284" spans="1:15" s="236" customFormat="1" x14ac:dyDescent="0.2">
      <c r="A284" s="237" t="str">
        <f>name!E$7</f>
        <v>Administrative and secretarial occupations</v>
      </c>
      <c r="B284" s="302">
        <v>3.6923301775431336</v>
      </c>
      <c r="C284" s="302">
        <v>3.6459521338724397</v>
      </c>
      <c r="D284" s="302">
        <v>0.7792192620217322</v>
      </c>
      <c r="E284" s="302">
        <f t="shared" si="126"/>
        <v>8.1175015734373055</v>
      </c>
      <c r="F284" s="303"/>
      <c r="G284" s="302">
        <v>3.3420980392980586</v>
      </c>
      <c r="H284" s="302">
        <v>2.4034802515927014</v>
      </c>
      <c r="I284" s="302">
        <v>0.5599717017126582</v>
      </c>
      <c r="J284" s="302">
        <f t="shared" si="127"/>
        <v>6.3055499926034191</v>
      </c>
      <c r="K284" s="303"/>
      <c r="L284" s="302">
        <v>2.4045716831388857</v>
      </c>
      <c r="M284" s="302">
        <v>2.1262583379560498</v>
      </c>
      <c r="N284" s="302">
        <v>0.57986270350995195</v>
      </c>
      <c r="O284" s="302">
        <f t="shared" si="128"/>
        <v>5.1106927246048874</v>
      </c>
    </row>
    <row r="285" spans="1:15" s="236" customFormat="1" x14ac:dyDescent="0.2">
      <c r="A285" s="237" t="str">
        <f>name!E$8</f>
        <v>Skilled trades occupations</v>
      </c>
      <c r="B285" s="302">
        <v>0.9521255797158481</v>
      </c>
      <c r="C285" s="302">
        <v>0.233230194036604</v>
      </c>
      <c r="D285" s="302">
        <v>0.23638613687460047</v>
      </c>
      <c r="E285" s="302">
        <f t="shared" si="126"/>
        <v>1.4217419106270526</v>
      </c>
      <c r="F285" s="303"/>
      <c r="G285" s="302">
        <v>0.69905799444957184</v>
      </c>
      <c r="H285" s="302">
        <v>0.12880799888283276</v>
      </c>
      <c r="I285" s="302">
        <v>0.16801062743039574</v>
      </c>
      <c r="J285" s="302">
        <f>SUM(G285:I285)</f>
        <v>0.99587662076280037</v>
      </c>
      <c r="K285" s="303"/>
      <c r="L285" s="302">
        <v>0.71459242023129899</v>
      </c>
      <c r="M285" s="302">
        <v>0.19439068089196332</v>
      </c>
      <c r="N285" s="302">
        <v>0.27010561619951673</v>
      </c>
      <c r="O285" s="302">
        <f t="shared" si="128"/>
        <v>1.1790887173227791</v>
      </c>
    </row>
    <row r="286" spans="1:15" s="236" customFormat="1" x14ac:dyDescent="0.2">
      <c r="A286" s="237" t="str">
        <f>name!E$9</f>
        <v>Caring, leisure and other service occupations</v>
      </c>
      <c r="B286" s="302">
        <v>0.44485931281264629</v>
      </c>
      <c r="C286" s="302">
        <v>0.18812270219768151</v>
      </c>
      <c r="D286" s="302">
        <v>0.28168792835863549</v>
      </c>
      <c r="E286" s="302">
        <f t="shared" si="126"/>
        <v>0.91466994336896335</v>
      </c>
      <c r="F286" s="303"/>
      <c r="G286" s="302">
        <v>0.75540542288650481</v>
      </c>
      <c r="H286" s="302">
        <v>0.33771341166987007</v>
      </c>
      <c r="I286" s="302">
        <v>0.38819675395272701</v>
      </c>
      <c r="J286" s="302">
        <f t="shared" ref="J286:J289" si="129">SUM(G286:I286)</f>
        <v>1.4813155885091018</v>
      </c>
      <c r="K286" s="303"/>
      <c r="L286" s="302">
        <v>1.0674414663181691</v>
      </c>
      <c r="M286" s="302">
        <v>0.48631238671175364</v>
      </c>
      <c r="N286" s="302">
        <v>0.62752774682080925</v>
      </c>
      <c r="O286" s="302">
        <f t="shared" si="128"/>
        <v>2.181281599850732</v>
      </c>
    </row>
    <row r="287" spans="1:15" s="236" customFormat="1" x14ac:dyDescent="0.2">
      <c r="A287" s="237" t="str">
        <f>name!E$10</f>
        <v>Sales and customer service occupations</v>
      </c>
      <c r="B287" s="302">
        <v>0.8339426279170179</v>
      </c>
      <c r="C287" s="302">
        <v>0.54638020332876036</v>
      </c>
      <c r="D287" s="302">
        <v>0.26681883709998377</v>
      </c>
      <c r="E287" s="302">
        <f t="shared" si="126"/>
        <v>1.647141668345762</v>
      </c>
      <c r="F287" s="303"/>
      <c r="G287" s="302">
        <v>0.72361101052217058</v>
      </c>
      <c r="H287" s="302">
        <v>0.38843182560074185</v>
      </c>
      <c r="I287" s="302">
        <v>0.15090284702836834</v>
      </c>
      <c r="J287" s="302">
        <f t="shared" si="129"/>
        <v>1.2629456831512809</v>
      </c>
      <c r="K287" s="303"/>
      <c r="L287" s="302">
        <v>0.79528552167201338</v>
      </c>
      <c r="M287" s="302">
        <v>0.47361522411739559</v>
      </c>
      <c r="N287" s="302">
        <v>0.16877383563435747</v>
      </c>
      <c r="O287" s="302">
        <f t="shared" si="128"/>
        <v>1.4376745814237666</v>
      </c>
    </row>
    <row r="288" spans="1:15" s="236" customFormat="1" x14ac:dyDescent="0.2">
      <c r="A288" s="237" t="str">
        <f>name!E$11</f>
        <v>Process, plant and machine operatives</v>
      </c>
      <c r="B288" s="302">
        <v>0.25984984725487059</v>
      </c>
      <c r="C288" s="302">
        <v>0.19332898283109762</v>
      </c>
      <c r="D288" s="302">
        <v>7.1584701700627057E-2</v>
      </c>
      <c r="E288" s="302">
        <f t="shared" si="126"/>
        <v>0.52476353178659529</v>
      </c>
      <c r="F288" s="303"/>
      <c r="G288" s="302">
        <v>0.17700915781707846</v>
      </c>
      <c r="H288" s="302">
        <v>0.14842268021816638</v>
      </c>
      <c r="I288" s="302">
        <v>6.0080411733558124E-2</v>
      </c>
      <c r="J288" s="302">
        <f t="shared" si="129"/>
        <v>0.38551224976880294</v>
      </c>
      <c r="K288" s="303"/>
      <c r="L288" s="302">
        <v>0.17604440350732251</v>
      </c>
      <c r="M288" s="302">
        <v>0.23236506089363063</v>
      </c>
      <c r="N288" s="302">
        <v>8.7843391337329935E-2</v>
      </c>
      <c r="O288" s="302">
        <f t="shared" si="128"/>
        <v>0.49625285573828309</v>
      </c>
    </row>
    <row r="289" spans="1:15" s="236" customFormat="1" x14ac:dyDescent="0.2">
      <c r="A289" s="237" t="str">
        <f>name!E$12</f>
        <v>Elementary occupations</v>
      </c>
      <c r="B289" s="302">
        <v>0.58833025264440819</v>
      </c>
      <c r="C289" s="302">
        <v>0.48708796448111552</v>
      </c>
      <c r="D289" s="302">
        <v>0.11985050879004679</v>
      </c>
      <c r="E289" s="302">
        <f t="shared" si="126"/>
        <v>1.1952687259155705</v>
      </c>
      <c r="F289" s="303"/>
      <c r="G289" s="302">
        <v>0.46030121835893417</v>
      </c>
      <c r="H289" s="302">
        <v>0.35295085628545259</v>
      </c>
      <c r="I289" s="302">
        <v>7.5758815706736593E-2</v>
      </c>
      <c r="J289" s="302">
        <f t="shared" si="129"/>
        <v>0.88901089035112335</v>
      </c>
      <c r="K289" s="303"/>
      <c r="L289" s="302">
        <v>0.42823449568891109</v>
      </c>
      <c r="M289" s="302">
        <v>0.36558135741033504</v>
      </c>
      <c r="N289" s="302">
        <v>0.10315800855093063</v>
      </c>
      <c r="O289" s="302">
        <f t="shared" si="128"/>
        <v>0.89697386165017667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29.638459035507207</v>
      </c>
      <c r="C291" s="311">
        <f t="shared" ref="C291:E291" si="130">SUM(C281:C289)</f>
        <v>9.7454728144611149</v>
      </c>
      <c r="D291" s="311">
        <f t="shared" si="130"/>
        <v>8.8290681500316843</v>
      </c>
      <c r="E291" s="311">
        <f t="shared" si="130"/>
        <v>48.213000000000015</v>
      </c>
      <c r="F291" s="311"/>
      <c r="G291" s="311">
        <f t="shared" ref="G291:J291" si="131">SUM(G281:G289)</f>
        <v>31.767170967073316</v>
      </c>
      <c r="H291" s="311">
        <f t="shared" si="131"/>
        <v>8.4392971828668788</v>
      </c>
      <c r="I291" s="311">
        <f t="shared" si="131"/>
        <v>7.1435318500598068</v>
      </c>
      <c r="J291" s="311">
        <f t="shared" si="131"/>
        <v>47.35</v>
      </c>
      <c r="K291" s="311"/>
      <c r="L291" s="311">
        <f t="shared" ref="L291:O291" si="132">SUM(L281:L289)</f>
        <v>35.666558955030467</v>
      </c>
      <c r="M291" s="311">
        <f t="shared" si="132"/>
        <v>10.02931013588198</v>
      </c>
      <c r="N291" s="311">
        <f t="shared" si="132"/>
        <v>8.712130909087648</v>
      </c>
      <c r="O291" s="311">
        <f t="shared" si="132"/>
        <v>54.408000000000087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2.0214988064320947</v>
      </c>
      <c r="C298" s="302">
        <v>0.29705842608233374</v>
      </c>
      <c r="D298" s="302">
        <v>0.60845484692959617</v>
      </c>
      <c r="E298" s="302">
        <f>SUM(B298:D298)</f>
        <v>2.9270120794440246</v>
      </c>
      <c r="F298" s="303"/>
      <c r="G298" s="302">
        <v>2.2049433887925969</v>
      </c>
      <c r="H298" s="302">
        <v>0.53033221179161361</v>
      </c>
      <c r="I298" s="302">
        <v>0.79589859743305946</v>
      </c>
      <c r="J298" s="302">
        <f>SUM(G298:I298)</f>
        <v>3.5311741980172702</v>
      </c>
      <c r="K298" s="303"/>
      <c r="L298" s="302">
        <v>2.7102369207488648</v>
      </c>
      <c r="M298" s="302">
        <v>0.67826539803015107</v>
      </c>
      <c r="N298" s="302">
        <v>1.0166331352171776</v>
      </c>
      <c r="O298" s="302">
        <f>SUM(L298:N298)</f>
        <v>4.4051354539961931</v>
      </c>
    </row>
    <row r="299" spans="1:15" s="236" customFormat="1" x14ac:dyDescent="0.2">
      <c r="A299" s="237" t="str">
        <f>name!E$5</f>
        <v>Professional occupations</v>
      </c>
      <c r="B299" s="302">
        <v>1.9934417407628826</v>
      </c>
      <c r="C299" s="302">
        <v>0.32138960309042863</v>
      </c>
      <c r="D299" s="302">
        <v>0.451360600850226</v>
      </c>
      <c r="E299" s="302">
        <f t="shared" ref="E299:E306" si="133">SUM(B299:D299)</f>
        <v>2.7661919447035368</v>
      </c>
      <c r="F299" s="303"/>
      <c r="G299" s="302">
        <v>2.4789093480986799</v>
      </c>
      <c r="H299" s="302">
        <v>0.60940368472281004</v>
      </c>
      <c r="I299" s="302">
        <v>0.51932734641909728</v>
      </c>
      <c r="J299" s="302">
        <f t="shared" ref="J299:J301" si="134">SUM(G299:I299)</f>
        <v>3.6076403792405873</v>
      </c>
      <c r="K299" s="303"/>
      <c r="L299" s="302">
        <v>3.358613748022155</v>
      </c>
      <c r="M299" s="302">
        <v>0.93027015502666288</v>
      </c>
      <c r="N299" s="302">
        <v>0.46993183328262084</v>
      </c>
      <c r="O299" s="302">
        <f t="shared" ref="O299:O306" si="135">SUM(L299:N299)</f>
        <v>4.7588157363314387</v>
      </c>
    </row>
    <row r="300" spans="1:15" s="236" customFormat="1" x14ac:dyDescent="0.2">
      <c r="A300" s="237" t="str">
        <f>name!E$6</f>
        <v>Associate professional occupations</v>
      </c>
      <c r="B300" s="302">
        <v>2.4658738899598163</v>
      </c>
      <c r="C300" s="302">
        <v>0.47061217547736678</v>
      </c>
      <c r="D300" s="302">
        <v>1.0213947894645874</v>
      </c>
      <c r="E300" s="302">
        <f t="shared" si="133"/>
        <v>3.9578808549017706</v>
      </c>
      <c r="F300" s="303"/>
      <c r="G300" s="302">
        <v>2.7648699186274515</v>
      </c>
      <c r="H300" s="302">
        <v>0.70568451917545671</v>
      </c>
      <c r="I300" s="302">
        <v>1.1832034270663772</v>
      </c>
      <c r="J300" s="302">
        <f t="shared" si="134"/>
        <v>4.6537578648692852</v>
      </c>
      <c r="K300" s="303"/>
      <c r="L300" s="302">
        <v>3.0468115959570752</v>
      </c>
      <c r="M300" s="302">
        <v>0.82924361833001259</v>
      </c>
      <c r="N300" s="302">
        <v>1.2560745304199203</v>
      </c>
      <c r="O300" s="302">
        <f t="shared" si="135"/>
        <v>5.132129744707008</v>
      </c>
    </row>
    <row r="301" spans="1:15" s="236" customFormat="1" x14ac:dyDescent="0.2">
      <c r="A301" s="237" t="str">
        <f>name!E$7</f>
        <v>Administrative and secretarial occupations</v>
      </c>
      <c r="B301" s="302">
        <v>1.6424698845532233</v>
      </c>
      <c r="C301" s="302">
        <v>0.84327130744602818</v>
      </c>
      <c r="D301" s="302">
        <v>0.28807209437737791</v>
      </c>
      <c r="E301" s="302">
        <f t="shared" si="133"/>
        <v>2.7738132863766296</v>
      </c>
      <c r="F301" s="303"/>
      <c r="G301" s="302">
        <v>1.6409308971004548</v>
      </c>
      <c r="H301" s="302">
        <v>1.0546711787954073</v>
      </c>
      <c r="I301" s="302">
        <v>0.31227365713708027</v>
      </c>
      <c r="J301" s="302">
        <f t="shared" si="134"/>
        <v>3.0078757330329422</v>
      </c>
      <c r="K301" s="303"/>
      <c r="L301" s="302">
        <v>1.7078234651586019</v>
      </c>
      <c r="M301" s="302">
        <v>1.0664888247205144</v>
      </c>
      <c r="N301" s="302">
        <v>0.41747163322912201</v>
      </c>
      <c r="O301" s="302">
        <f t="shared" si="135"/>
        <v>3.1917839231082383</v>
      </c>
    </row>
    <row r="302" spans="1:15" s="236" customFormat="1" x14ac:dyDescent="0.2">
      <c r="A302" s="237" t="str">
        <f>name!E$8</f>
        <v>Skilled trades occupations</v>
      </c>
      <c r="B302" s="302">
        <v>0.63228057295196438</v>
      </c>
      <c r="C302" s="302">
        <v>0.14734858914655719</v>
      </c>
      <c r="D302" s="302">
        <v>0.31194163159746657</v>
      </c>
      <c r="E302" s="302">
        <f t="shared" si="133"/>
        <v>1.0915707936959882</v>
      </c>
      <c r="F302" s="303"/>
      <c r="G302" s="302">
        <v>0.49320422964579086</v>
      </c>
      <c r="H302" s="302">
        <v>0.13393307651028444</v>
      </c>
      <c r="I302" s="302">
        <v>0.30592168345165605</v>
      </c>
      <c r="J302" s="302">
        <f>SUM(G302:I302)</f>
        <v>0.93305898960773137</v>
      </c>
      <c r="K302" s="303"/>
      <c r="L302" s="302">
        <v>0.4983499314481038</v>
      </c>
      <c r="M302" s="302">
        <v>0.20513171887091891</v>
      </c>
      <c r="N302" s="302">
        <v>0.395750905270772</v>
      </c>
      <c r="O302" s="302">
        <f t="shared" si="135"/>
        <v>1.0992325555897946</v>
      </c>
    </row>
    <row r="303" spans="1:15" s="236" customFormat="1" x14ac:dyDescent="0.2">
      <c r="A303" s="237" t="str">
        <f>name!E$9</f>
        <v>Caring, leisure and other service occupations</v>
      </c>
      <c r="B303" s="302">
        <v>0.82242174287464709</v>
      </c>
      <c r="C303" s="302">
        <v>0.6588878484177384</v>
      </c>
      <c r="D303" s="302">
        <v>0.35225476039435999</v>
      </c>
      <c r="E303" s="302">
        <f t="shared" si="133"/>
        <v>1.8335643516867455</v>
      </c>
      <c r="F303" s="303"/>
      <c r="G303" s="302">
        <v>0.81792813279912646</v>
      </c>
      <c r="H303" s="302">
        <v>0.85980901186478476</v>
      </c>
      <c r="I303" s="302">
        <v>0.52791665739050242</v>
      </c>
      <c r="J303" s="302">
        <f t="shared" ref="J303:J306" si="136">SUM(G303:I303)</f>
        <v>2.2056538020544134</v>
      </c>
      <c r="K303" s="303"/>
      <c r="L303" s="302">
        <v>1.0905724712512528</v>
      </c>
      <c r="M303" s="302">
        <v>1.0142269094950638</v>
      </c>
      <c r="N303" s="302">
        <v>0.65326337331211082</v>
      </c>
      <c r="O303" s="302">
        <f t="shared" si="135"/>
        <v>2.7580627540584275</v>
      </c>
    </row>
    <row r="304" spans="1:15" s="236" customFormat="1" x14ac:dyDescent="0.2">
      <c r="A304" s="237" t="str">
        <f>name!E$10</f>
        <v>Sales and customer service occupations</v>
      </c>
      <c r="B304" s="302">
        <v>0.90496622481458577</v>
      </c>
      <c r="C304" s="302">
        <v>0.39658432426683782</v>
      </c>
      <c r="D304" s="302">
        <v>0.18537371207340569</v>
      </c>
      <c r="E304" s="302">
        <f t="shared" si="133"/>
        <v>1.4869242611548295</v>
      </c>
      <c r="F304" s="303"/>
      <c r="G304" s="302">
        <v>0.87068847936966542</v>
      </c>
      <c r="H304" s="302">
        <v>0.52316459816998673</v>
      </c>
      <c r="I304" s="302">
        <v>0.17276865304957195</v>
      </c>
      <c r="J304" s="302">
        <f t="shared" si="136"/>
        <v>1.566621730589224</v>
      </c>
      <c r="K304" s="303"/>
      <c r="L304" s="302">
        <v>1.2117155563952042</v>
      </c>
      <c r="M304" s="302">
        <v>0.76072739771042963</v>
      </c>
      <c r="N304" s="302">
        <v>0.17842301425788162</v>
      </c>
      <c r="O304" s="302">
        <f t="shared" si="135"/>
        <v>2.1508659683635156</v>
      </c>
    </row>
    <row r="305" spans="1:15" s="236" customFormat="1" x14ac:dyDescent="0.2">
      <c r="A305" s="237" t="str">
        <f>name!E$11</f>
        <v>Process, plant and machine operatives</v>
      </c>
      <c r="B305" s="302">
        <v>0.60418514703857706</v>
      </c>
      <c r="C305" s="302">
        <v>0.35621159831590754</v>
      </c>
      <c r="D305" s="302">
        <v>5.3493560898799461E-2</v>
      </c>
      <c r="E305" s="302">
        <f t="shared" si="133"/>
        <v>1.013890306253284</v>
      </c>
      <c r="F305" s="303"/>
      <c r="G305" s="302">
        <v>0.53495309517802325</v>
      </c>
      <c r="H305" s="302">
        <v>0.50374186598290493</v>
      </c>
      <c r="I305" s="302">
        <v>7.2235179318132614E-2</v>
      </c>
      <c r="J305" s="302">
        <f t="shared" si="136"/>
        <v>1.1109301404790608</v>
      </c>
      <c r="K305" s="303"/>
      <c r="L305" s="302">
        <v>0.55641926769473182</v>
      </c>
      <c r="M305" s="302">
        <v>0.67851922240922113</v>
      </c>
      <c r="N305" s="302">
        <v>8.8355537862628383E-2</v>
      </c>
      <c r="O305" s="302">
        <f t="shared" si="135"/>
        <v>1.3232940279665815</v>
      </c>
    </row>
    <row r="306" spans="1:15" s="236" customFormat="1" x14ac:dyDescent="0.2">
      <c r="A306" s="237" t="str">
        <f>name!E$12</f>
        <v>Elementary occupations</v>
      </c>
      <c r="B306" s="302">
        <v>2.9306128599463315</v>
      </c>
      <c r="C306" s="302">
        <v>4.1562432819806903</v>
      </c>
      <c r="D306" s="302">
        <v>0.51129597985613184</v>
      </c>
      <c r="E306" s="302">
        <f t="shared" si="133"/>
        <v>7.598152121783154</v>
      </c>
      <c r="F306" s="303"/>
      <c r="G306" s="302">
        <v>2.5533599575607968</v>
      </c>
      <c r="H306" s="302">
        <v>4.3391236048018929</v>
      </c>
      <c r="I306" s="302">
        <v>0.50180359974675159</v>
      </c>
      <c r="J306" s="302">
        <f t="shared" si="136"/>
        <v>7.3942871621094417</v>
      </c>
      <c r="K306" s="303"/>
      <c r="L306" s="302">
        <v>3.0374461056722755</v>
      </c>
      <c r="M306" s="302">
        <v>4.406470061641981</v>
      </c>
      <c r="N306" s="302">
        <v>0.66076366856452884</v>
      </c>
      <c r="O306" s="302">
        <f t="shared" si="135"/>
        <v>8.1046798358787857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14.017750869334124</v>
      </c>
      <c r="C308" s="311">
        <f t="shared" ref="C308:E308" si="137">SUM(C298:C306)</f>
        <v>7.6476071542238886</v>
      </c>
      <c r="D308" s="311">
        <f t="shared" si="137"/>
        <v>3.7836419764419511</v>
      </c>
      <c r="E308" s="311">
        <f t="shared" si="137"/>
        <v>25.448999999999963</v>
      </c>
      <c r="F308" s="311"/>
      <c r="G308" s="311">
        <f t="shared" ref="G308:J308" si="138">SUM(G298:G306)</f>
        <v>14.359787447172586</v>
      </c>
      <c r="H308" s="311">
        <f t="shared" si="138"/>
        <v>9.259863751815141</v>
      </c>
      <c r="I308" s="311">
        <f t="shared" si="138"/>
        <v>4.3913488010122279</v>
      </c>
      <c r="J308" s="311">
        <f t="shared" si="138"/>
        <v>28.010999999999953</v>
      </c>
      <c r="K308" s="311"/>
      <c r="L308" s="311">
        <f t="shared" ref="L308:O308" si="139">SUM(L298:L306)</f>
        <v>17.217989062348266</v>
      </c>
      <c r="M308" s="311">
        <f t="shared" si="139"/>
        <v>10.569343306234956</v>
      </c>
      <c r="N308" s="311">
        <f t="shared" si="139"/>
        <v>5.1366676314167616</v>
      </c>
      <c r="O308" s="311">
        <f t="shared" si="139"/>
        <v>32.923999999999985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0.93429671506929635</v>
      </c>
      <c r="C315" s="302">
        <v>0.20813334995875635</v>
      </c>
      <c r="D315" s="302">
        <v>0.11121097144124414</v>
      </c>
      <c r="E315" s="302">
        <f>SUM(B315:D315)</f>
        <v>1.2536410364692969</v>
      </c>
      <c r="F315" s="303"/>
      <c r="G315" s="302">
        <v>0.98495726569070707</v>
      </c>
      <c r="H315" s="302">
        <v>0.28831257443143027</v>
      </c>
      <c r="I315" s="302">
        <v>0.10941396215823627</v>
      </c>
      <c r="J315" s="302">
        <f>SUM(G315:I315)</f>
        <v>1.3826838022803736</v>
      </c>
      <c r="K315" s="303"/>
      <c r="L315" s="302">
        <v>0.92286179833700999</v>
      </c>
      <c r="M315" s="302">
        <v>0.35436851781634371</v>
      </c>
      <c r="N315" s="302">
        <v>0.11096013592605639</v>
      </c>
      <c r="O315" s="302">
        <f>SUM(L315:N315)</f>
        <v>1.3881904520794099</v>
      </c>
    </row>
    <row r="316" spans="1:15" s="236" customFormat="1" x14ac:dyDescent="0.2">
      <c r="A316" s="237" t="str">
        <f>name!E$5</f>
        <v>Professional occupations</v>
      </c>
      <c r="B316" s="302">
        <v>1.6914524716195338</v>
      </c>
      <c r="C316" s="302">
        <v>0.56780048083269097</v>
      </c>
      <c r="D316" s="302">
        <v>0.22216448756149937</v>
      </c>
      <c r="E316" s="302">
        <f t="shared" ref="E316:E323" si="140">SUM(B316:D316)</f>
        <v>2.4814174400137241</v>
      </c>
      <c r="F316" s="303"/>
      <c r="G316" s="302">
        <v>2.0757634684611648</v>
      </c>
      <c r="H316" s="302">
        <v>0.75024497504720644</v>
      </c>
      <c r="I316" s="302">
        <v>0.2253754694032018</v>
      </c>
      <c r="J316" s="302">
        <f t="shared" ref="J316:J318" si="141">SUM(G316:I316)</f>
        <v>3.051383912911573</v>
      </c>
      <c r="K316" s="303"/>
      <c r="L316" s="302">
        <v>2.2854465142828237</v>
      </c>
      <c r="M316" s="302">
        <v>0.95151792810081326</v>
      </c>
      <c r="N316" s="302">
        <v>0.15790517003691545</v>
      </c>
      <c r="O316" s="302">
        <f t="shared" ref="O316:O323" si="142">SUM(L316:N316)</f>
        <v>3.3948696124205524</v>
      </c>
    </row>
    <row r="317" spans="1:15" s="236" customFormat="1" x14ac:dyDescent="0.2">
      <c r="A317" s="237" t="str">
        <f>name!E$6</f>
        <v>Associate professional occupations</v>
      </c>
      <c r="B317" s="302">
        <v>4.0841296467245609</v>
      </c>
      <c r="C317" s="302">
        <v>0.71731465936630834</v>
      </c>
      <c r="D317" s="302">
        <v>0.15572792772117383</v>
      </c>
      <c r="E317" s="302">
        <f t="shared" si="140"/>
        <v>4.9571722338120434</v>
      </c>
      <c r="F317" s="303"/>
      <c r="G317" s="302">
        <v>4.3463668481649371</v>
      </c>
      <c r="H317" s="302">
        <v>0.76592743930569962</v>
      </c>
      <c r="I317" s="302">
        <v>0.12728999912172378</v>
      </c>
      <c r="J317" s="302">
        <f t="shared" si="141"/>
        <v>5.2395842865923612</v>
      </c>
      <c r="K317" s="303"/>
      <c r="L317" s="302">
        <v>5.0107518849142059</v>
      </c>
      <c r="M317" s="302">
        <v>0.85198324694193572</v>
      </c>
      <c r="N317" s="302">
        <v>0.10173482055022395</v>
      </c>
      <c r="O317" s="302">
        <f t="shared" si="142"/>
        <v>5.9644699524063656</v>
      </c>
    </row>
    <row r="318" spans="1:15" s="236" customFormat="1" x14ac:dyDescent="0.2">
      <c r="A318" s="237" t="str">
        <f>name!E$7</f>
        <v>Administrative and secretarial occupations</v>
      </c>
      <c r="B318" s="302">
        <v>1.8551511835486483</v>
      </c>
      <c r="C318" s="302">
        <v>2.0198886040117698</v>
      </c>
      <c r="D318" s="302">
        <v>4.7490159719289382E-2</v>
      </c>
      <c r="E318" s="302">
        <f t="shared" si="140"/>
        <v>3.9225299472797071</v>
      </c>
      <c r="F318" s="303"/>
      <c r="G318" s="302">
        <v>1.6540457924569769</v>
      </c>
      <c r="H318" s="302">
        <v>1.8928786554906858</v>
      </c>
      <c r="I318" s="302">
        <v>4.0625859478281408E-2</v>
      </c>
      <c r="J318" s="302">
        <f t="shared" si="141"/>
        <v>3.5875503074259441</v>
      </c>
      <c r="K318" s="303"/>
      <c r="L318" s="302">
        <v>0.96310851749401061</v>
      </c>
      <c r="M318" s="302">
        <v>1.7260915011869542</v>
      </c>
      <c r="N318" s="302">
        <v>2.5031619281350476E-2</v>
      </c>
      <c r="O318" s="302">
        <f t="shared" si="142"/>
        <v>2.7142316379623153</v>
      </c>
    </row>
    <row r="319" spans="1:15" s="236" customFormat="1" x14ac:dyDescent="0.2">
      <c r="A319" s="237" t="str">
        <f>name!E$8</f>
        <v>Skilled trades occupations</v>
      </c>
      <c r="B319" s="302">
        <v>0.166184705005085</v>
      </c>
      <c r="C319" s="302">
        <v>2.1668189137423147E-2</v>
      </c>
      <c r="D319" s="302">
        <v>7.8838101897632296E-2</v>
      </c>
      <c r="E319" s="302">
        <f t="shared" si="140"/>
        <v>0.26669099604014046</v>
      </c>
      <c r="F319" s="303"/>
      <c r="G319" s="302">
        <v>0.1277669656362948</v>
      </c>
      <c r="H319" s="302">
        <v>1.7146032471524471E-2</v>
      </c>
      <c r="I319" s="302">
        <v>4.0648876921636691E-2</v>
      </c>
      <c r="J319" s="302">
        <f>SUM(G319:I319)</f>
        <v>0.18556187502945595</v>
      </c>
      <c r="K319" s="303"/>
      <c r="L319" s="302">
        <v>0.13432514292060696</v>
      </c>
      <c r="M319" s="302">
        <v>4.3940880061761667E-2</v>
      </c>
      <c r="N319" s="302">
        <v>4.7418073915033547E-2</v>
      </c>
      <c r="O319" s="302">
        <f t="shared" si="142"/>
        <v>0.22568409689740218</v>
      </c>
    </row>
    <row r="320" spans="1:15" s="236" customFormat="1" x14ac:dyDescent="0.2">
      <c r="A320" s="237" t="str">
        <f>name!E$9</f>
        <v>Caring, leisure and other service occupations</v>
      </c>
      <c r="B320" s="302">
        <v>0.3116177949393395</v>
      </c>
      <c r="C320" s="302">
        <v>0.13650683620116799</v>
      </c>
      <c r="D320" s="302">
        <v>3.9162988584815144E-2</v>
      </c>
      <c r="E320" s="302">
        <f t="shared" si="140"/>
        <v>0.48728761972532264</v>
      </c>
      <c r="F320" s="303"/>
      <c r="G320" s="302">
        <v>0.28528746668403132</v>
      </c>
      <c r="H320" s="302">
        <v>0.13520507951153296</v>
      </c>
      <c r="I320" s="302">
        <v>4.6722719009002323E-2</v>
      </c>
      <c r="J320" s="302">
        <f t="shared" ref="J320:J323" si="143">SUM(G320:I320)</f>
        <v>0.46721526520456663</v>
      </c>
      <c r="K320" s="303"/>
      <c r="L320" s="302">
        <v>0.30535658753510697</v>
      </c>
      <c r="M320" s="302">
        <v>0.14164351006504031</v>
      </c>
      <c r="N320" s="302">
        <v>4.9116209076034686E-2</v>
      </c>
      <c r="O320" s="302">
        <f t="shared" si="142"/>
        <v>0.49611630667618195</v>
      </c>
    </row>
    <row r="321" spans="1:15" s="236" customFormat="1" x14ac:dyDescent="0.2">
      <c r="A321" s="237" t="str">
        <f>name!E$10</f>
        <v>Sales and customer service occupations</v>
      </c>
      <c r="B321" s="302">
        <v>0.15903476758346899</v>
      </c>
      <c r="C321" s="302">
        <v>0.18564551673089655</v>
      </c>
      <c r="D321" s="302">
        <v>2.8718873282995019E-2</v>
      </c>
      <c r="E321" s="302">
        <f t="shared" si="140"/>
        <v>0.37339915759736053</v>
      </c>
      <c r="F321" s="303"/>
      <c r="G321" s="302">
        <v>0.14756699618447583</v>
      </c>
      <c r="H321" s="302">
        <v>0.18978317597648303</v>
      </c>
      <c r="I321" s="302">
        <v>1.9739662294225184E-2</v>
      </c>
      <c r="J321" s="302">
        <f t="shared" si="143"/>
        <v>0.35708983445518405</v>
      </c>
      <c r="K321" s="303"/>
      <c r="L321" s="302">
        <v>0.14502476034654377</v>
      </c>
      <c r="M321" s="302">
        <v>0.2561871871943921</v>
      </c>
      <c r="N321" s="302">
        <v>2.1195568189147068E-2</v>
      </c>
      <c r="O321" s="302">
        <f t="shared" si="142"/>
        <v>0.42240751573008295</v>
      </c>
    </row>
    <row r="322" spans="1:15" s="236" customFormat="1" x14ac:dyDescent="0.2">
      <c r="A322" s="237" t="str">
        <f>name!E$11</f>
        <v>Process, plant and machine operatives</v>
      </c>
      <c r="B322" s="302">
        <v>0.10418528918532949</v>
      </c>
      <c r="C322" s="302">
        <v>6.0469142787588533E-2</v>
      </c>
      <c r="D322" s="302">
        <v>1.5479999265263849E-2</v>
      </c>
      <c r="E322" s="302">
        <f t="shared" si="140"/>
        <v>0.18013443123818187</v>
      </c>
      <c r="F322" s="303"/>
      <c r="G322" s="302">
        <v>7.5600956436892283E-2</v>
      </c>
      <c r="H322" s="302">
        <v>4.6005201279764422E-2</v>
      </c>
      <c r="I322" s="302">
        <v>1.7260907892181741E-2</v>
      </c>
      <c r="J322" s="302">
        <f t="shared" si="143"/>
        <v>0.13886706560883844</v>
      </c>
      <c r="K322" s="303"/>
      <c r="L322" s="302">
        <v>6.83629170721958E-2</v>
      </c>
      <c r="M322" s="302">
        <v>7.308314571161148E-2</v>
      </c>
      <c r="N322" s="302">
        <v>3.8308951044481773E-2</v>
      </c>
      <c r="O322" s="302">
        <f t="shared" si="142"/>
        <v>0.17975501382828907</v>
      </c>
    </row>
    <row r="323" spans="1:15" s="236" customFormat="1" x14ac:dyDescent="0.2">
      <c r="A323" s="237" t="str">
        <f>name!E$12</f>
        <v>Elementary occupations</v>
      </c>
      <c r="B323" s="302">
        <v>0.24552866885976724</v>
      </c>
      <c r="C323" s="302">
        <v>0.35017388383376408</v>
      </c>
      <c r="D323" s="302">
        <v>0.16202458513069673</v>
      </c>
      <c r="E323" s="302">
        <f t="shared" si="140"/>
        <v>0.75772713782422807</v>
      </c>
      <c r="F323" s="303"/>
      <c r="G323" s="302">
        <v>0.18879477009471043</v>
      </c>
      <c r="H323" s="302">
        <v>0.26577594910143804</v>
      </c>
      <c r="I323" s="302">
        <v>0.14749293129553309</v>
      </c>
      <c r="J323" s="302">
        <f t="shared" si="143"/>
        <v>0.60206365049168153</v>
      </c>
      <c r="K323" s="303"/>
      <c r="L323" s="302">
        <v>0.14447140229166755</v>
      </c>
      <c r="M323" s="302">
        <v>0.28369772619856753</v>
      </c>
      <c r="N323" s="302">
        <v>0.26510628350917698</v>
      </c>
      <c r="O323" s="302">
        <f t="shared" si="142"/>
        <v>0.69327541199941201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9.551581242535029</v>
      </c>
      <c r="C325" s="311">
        <f t="shared" ref="C325:E325" si="144">SUM(C315:C323)</f>
        <v>4.2676006628603655</v>
      </c>
      <c r="D325" s="311">
        <f t="shared" si="144"/>
        <v>0.8608180946046099</v>
      </c>
      <c r="E325" s="311">
        <f t="shared" si="144"/>
        <v>14.680000000000001</v>
      </c>
      <c r="F325" s="311"/>
      <c r="G325" s="311">
        <f t="shared" ref="G325:J325" si="145">SUM(G315:G323)</f>
        <v>9.8861505298101928</v>
      </c>
      <c r="H325" s="311">
        <f t="shared" si="145"/>
        <v>4.3512790826157648</v>
      </c>
      <c r="I325" s="311">
        <f t="shared" si="145"/>
        <v>0.77457038757402219</v>
      </c>
      <c r="J325" s="311">
        <f t="shared" si="145"/>
        <v>15.011999999999981</v>
      </c>
      <c r="K325" s="311"/>
      <c r="L325" s="311">
        <f t="shared" ref="L325:O325" si="146">SUM(L315:L323)</f>
        <v>9.9797095251941723</v>
      </c>
      <c r="M325" s="311">
        <f t="shared" si="146"/>
        <v>4.6825136432774199</v>
      </c>
      <c r="N325" s="311">
        <f t="shared" si="146"/>
        <v>0.81677683152842029</v>
      </c>
      <c r="O325" s="311">
        <f t="shared" si="146"/>
        <v>15.479000000000012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1.0572114404446509</v>
      </c>
      <c r="C332" s="302">
        <v>0.42195742026116956</v>
      </c>
      <c r="D332" s="302">
        <v>0.6069495559208008</v>
      </c>
      <c r="E332" s="302">
        <f>SUM(B332:D332)</f>
        <v>2.0861184166266211</v>
      </c>
      <c r="F332" s="303"/>
      <c r="G332" s="302">
        <v>0.96335969745576466</v>
      </c>
      <c r="H332" s="302">
        <v>0.5828588449196741</v>
      </c>
      <c r="I332" s="302">
        <v>0.64914943093632438</v>
      </c>
      <c r="J332" s="302">
        <f>SUM(G332:I332)</f>
        <v>2.1953679733117633</v>
      </c>
      <c r="K332" s="303"/>
      <c r="L332" s="302">
        <v>0.99716398725608923</v>
      </c>
      <c r="M332" s="302">
        <v>0.6772585734193084</v>
      </c>
      <c r="N332" s="302">
        <v>0.70459243964533513</v>
      </c>
      <c r="O332" s="302">
        <f>SUM(L332:N332)</f>
        <v>2.3790150003207327</v>
      </c>
    </row>
    <row r="333" spans="1:15" s="236" customFormat="1" x14ac:dyDescent="0.2">
      <c r="A333" s="237" t="str">
        <f>name!E$5</f>
        <v>Professional occupations</v>
      </c>
      <c r="B333" s="302">
        <v>16.711680262685167</v>
      </c>
      <c r="C333" s="302">
        <v>9.6711215085222868</v>
      </c>
      <c r="D333" s="302">
        <v>3.2119551373561941</v>
      </c>
      <c r="E333" s="302">
        <f t="shared" ref="E333:E340" si="147">SUM(B333:D333)</f>
        <v>29.594756908563649</v>
      </c>
      <c r="F333" s="303"/>
      <c r="G333" s="302">
        <v>16.185902613267903</v>
      </c>
      <c r="H333" s="302">
        <v>11.259268485070661</v>
      </c>
      <c r="I333" s="302">
        <v>3.8690020329167774</v>
      </c>
      <c r="J333" s="302">
        <f t="shared" ref="J333:J335" si="148">SUM(G333:I333)</f>
        <v>31.314173131255341</v>
      </c>
      <c r="K333" s="303"/>
      <c r="L333" s="302">
        <v>17.541748389481935</v>
      </c>
      <c r="M333" s="302">
        <v>13.285552714575218</v>
      </c>
      <c r="N333" s="302">
        <v>4.0071518961865156</v>
      </c>
      <c r="O333" s="302">
        <f t="shared" ref="O333:O340" si="149">SUM(L333:N333)</f>
        <v>34.83445300024367</v>
      </c>
    </row>
    <row r="334" spans="1:15" s="236" customFormat="1" x14ac:dyDescent="0.2">
      <c r="A334" s="237" t="str">
        <f>name!E$6</f>
        <v>Associate professional occupations</v>
      </c>
      <c r="B334" s="302">
        <v>1.952029044370623</v>
      </c>
      <c r="C334" s="302">
        <v>1.9117472378972806</v>
      </c>
      <c r="D334" s="302">
        <v>1.5868299599821512</v>
      </c>
      <c r="E334" s="302">
        <f t="shared" si="147"/>
        <v>5.4506062422500552</v>
      </c>
      <c r="F334" s="303"/>
      <c r="G334" s="302">
        <v>1.8746867422740301</v>
      </c>
      <c r="H334" s="302">
        <v>2.1776142588140357</v>
      </c>
      <c r="I334" s="302">
        <v>1.3511064559863586</v>
      </c>
      <c r="J334" s="302">
        <f t="shared" si="148"/>
        <v>5.4034074570744242</v>
      </c>
      <c r="K334" s="303"/>
      <c r="L334" s="302">
        <v>1.770292995840643</v>
      </c>
      <c r="M334" s="302">
        <v>2.1206751078103969</v>
      </c>
      <c r="N334" s="302">
        <v>1.3921541998451685</v>
      </c>
      <c r="O334" s="302">
        <f t="shared" si="149"/>
        <v>5.2831223034962083</v>
      </c>
    </row>
    <row r="335" spans="1:15" s="236" customFormat="1" x14ac:dyDescent="0.2">
      <c r="A335" s="237" t="str">
        <f>name!E$7</f>
        <v>Administrative and secretarial occupations</v>
      </c>
      <c r="B335" s="302">
        <v>1.511293039329727</v>
      </c>
      <c r="C335" s="302">
        <v>2.6252663351416308</v>
      </c>
      <c r="D335" s="302">
        <v>0.23679949904994846</v>
      </c>
      <c r="E335" s="302">
        <f t="shared" si="147"/>
        <v>4.3733588735213065</v>
      </c>
      <c r="F335" s="303"/>
      <c r="G335" s="302">
        <v>1.160399587518667</v>
      </c>
      <c r="H335" s="302">
        <v>2.3551977206857972</v>
      </c>
      <c r="I335" s="302">
        <v>0.18106425057671804</v>
      </c>
      <c r="J335" s="302">
        <f t="shared" si="148"/>
        <v>3.6966615587811824</v>
      </c>
      <c r="K335" s="303"/>
      <c r="L335" s="302">
        <v>0.69733992707505554</v>
      </c>
      <c r="M335" s="302">
        <v>1.1801527192692076</v>
      </c>
      <c r="N335" s="302">
        <v>0.14891744014456459</v>
      </c>
      <c r="O335" s="302">
        <f t="shared" si="149"/>
        <v>2.0264100864888279</v>
      </c>
    </row>
    <row r="336" spans="1:15" s="236" customFormat="1" x14ac:dyDescent="0.2">
      <c r="A336" s="237" t="str">
        <f>name!E$8</f>
        <v>Skilled trades occupations</v>
      </c>
      <c r="B336" s="302">
        <v>0.5544360536316244</v>
      </c>
      <c r="C336" s="302">
        <v>0.34017212156275001</v>
      </c>
      <c r="D336" s="302">
        <v>0.15230244510361712</v>
      </c>
      <c r="E336" s="302">
        <f t="shared" si="147"/>
        <v>1.0469106202979916</v>
      </c>
      <c r="F336" s="303"/>
      <c r="G336" s="302">
        <v>0.36459609121475722</v>
      </c>
      <c r="H336" s="302">
        <v>0.24303465920898928</v>
      </c>
      <c r="I336" s="302">
        <v>0.1309532628679588</v>
      </c>
      <c r="J336" s="302">
        <f>SUM(G336:I336)</f>
        <v>0.73858401329170531</v>
      </c>
      <c r="K336" s="303"/>
      <c r="L336" s="302">
        <v>0.25991379701757655</v>
      </c>
      <c r="M336" s="302">
        <v>0.14400355082955973</v>
      </c>
      <c r="N336" s="302">
        <v>0.13576717908961186</v>
      </c>
      <c r="O336" s="302">
        <f t="shared" si="149"/>
        <v>0.53968452693674818</v>
      </c>
    </row>
    <row r="337" spans="1:15" s="236" customFormat="1" x14ac:dyDescent="0.2">
      <c r="A337" s="237" t="str">
        <f>name!E$9</f>
        <v>Caring, leisure and other service occupations</v>
      </c>
      <c r="B337" s="302">
        <v>5.7554989901057274</v>
      </c>
      <c r="C337" s="302">
        <v>6.9591351993879789</v>
      </c>
      <c r="D337" s="302">
        <v>0.54010154764338958</v>
      </c>
      <c r="E337" s="302">
        <f t="shared" si="147"/>
        <v>13.254735737137096</v>
      </c>
      <c r="F337" s="303"/>
      <c r="G337" s="302">
        <v>4.6130884744558998</v>
      </c>
      <c r="H337" s="302">
        <v>6.6957578058482339</v>
      </c>
      <c r="I337" s="302">
        <v>0.4740891211983137</v>
      </c>
      <c r="J337" s="302">
        <f t="shared" ref="J337:J340" si="150">SUM(G337:I337)</f>
        <v>11.782935401502447</v>
      </c>
      <c r="K337" s="303"/>
      <c r="L337" s="302">
        <v>5.479062747024857</v>
      </c>
      <c r="M337" s="302">
        <v>6.6902097358364063</v>
      </c>
      <c r="N337" s="302">
        <v>0.56328738260953193</v>
      </c>
      <c r="O337" s="302">
        <f t="shared" si="149"/>
        <v>12.732559865470796</v>
      </c>
    </row>
    <row r="338" spans="1:15" s="236" customFormat="1" x14ac:dyDescent="0.2">
      <c r="A338" s="237" t="str">
        <f>name!E$10</f>
        <v>Sales and customer service occupations</v>
      </c>
      <c r="B338" s="302">
        <v>0.13666553153387487</v>
      </c>
      <c r="C338" s="302">
        <v>0.2148785055737972</v>
      </c>
      <c r="D338" s="302">
        <v>0.1061318574505383</v>
      </c>
      <c r="E338" s="302">
        <f t="shared" si="147"/>
        <v>0.45767589455821034</v>
      </c>
      <c r="F338" s="303"/>
      <c r="G338" s="302">
        <v>0.10688812733580803</v>
      </c>
      <c r="H338" s="302">
        <v>0.19806786770631574</v>
      </c>
      <c r="I338" s="302">
        <v>7.1527549193346807E-2</v>
      </c>
      <c r="J338" s="302">
        <f t="shared" si="150"/>
        <v>0.37648354423547059</v>
      </c>
      <c r="K338" s="303"/>
      <c r="L338" s="302">
        <v>0.11273662455907719</v>
      </c>
      <c r="M338" s="302">
        <v>0.18146025387001022</v>
      </c>
      <c r="N338" s="302">
        <v>8.0339458684795681E-2</v>
      </c>
      <c r="O338" s="302">
        <f t="shared" si="149"/>
        <v>0.37453633711388312</v>
      </c>
    </row>
    <row r="339" spans="1:15" s="236" customFormat="1" x14ac:dyDescent="0.2">
      <c r="A339" s="237" t="str">
        <f>name!E$11</f>
        <v>Process, plant and machine operatives</v>
      </c>
      <c r="B339" s="302">
        <v>8.5721752647529834E-2</v>
      </c>
      <c r="C339" s="302">
        <v>0.15767560783067158</v>
      </c>
      <c r="D339" s="302">
        <v>1.0289895204302706</v>
      </c>
      <c r="E339" s="302">
        <f t="shared" si="147"/>
        <v>1.272386880908472</v>
      </c>
      <c r="F339" s="303"/>
      <c r="G339" s="302">
        <v>5.4363443366485201E-2</v>
      </c>
      <c r="H339" s="302">
        <v>0.13356954549044001</v>
      </c>
      <c r="I339" s="302">
        <v>1.29161520923053</v>
      </c>
      <c r="J339" s="302">
        <f t="shared" si="150"/>
        <v>1.4795481980874552</v>
      </c>
      <c r="K339" s="303"/>
      <c r="L339" s="302">
        <v>4.5749586263245184E-2</v>
      </c>
      <c r="M339" s="302">
        <v>0.16448529581555638</v>
      </c>
      <c r="N339" s="302">
        <v>1.4290753948892474</v>
      </c>
      <c r="O339" s="302">
        <f t="shared" si="149"/>
        <v>1.639310276968049</v>
      </c>
    </row>
    <row r="340" spans="1:15" s="236" customFormat="1" x14ac:dyDescent="0.2">
      <c r="A340" s="237" t="str">
        <f>name!E$12</f>
        <v>Elementary occupations</v>
      </c>
      <c r="B340" s="302">
        <v>0.3252140123374932</v>
      </c>
      <c r="C340" s="302">
        <v>3.7540864806805772</v>
      </c>
      <c r="D340" s="302">
        <v>0.12914993311847919</v>
      </c>
      <c r="E340" s="302">
        <f t="shared" si="147"/>
        <v>4.2084504261365501</v>
      </c>
      <c r="F340" s="303"/>
      <c r="G340" s="302">
        <v>0.21431940509172151</v>
      </c>
      <c r="H340" s="302">
        <v>2.8393815882661677</v>
      </c>
      <c r="I340" s="302">
        <v>6.7137729102333732E-2</v>
      </c>
      <c r="J340" s="302">
        <f t="shared" si="150"/>
        <v>3.1208387224602232</v>
      </c>
      <c r="K340" s="303"/>
      <c r="L340" s="302">
        <v>0.15153627467055375</v>
      </c>
      <c r="M340" s="302">
        <v>1.6243234750846711</v>
      </c>
      <c r="N340" s="302">
        <v>0.10604885320582982</v>
      </c>
      <c r="O340" s="302">
        <f t="shared" si="149"/>
        <v>1.8819086029610548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28.089750127086418</v>
      </c>
      <c r="C342" s="311">
        <f t="shared" ref="C342:E342" si="151">SUM(C332:C340)</f>
        <v>26.056040416858142</v>
      </c>
      <c r="D342" s="311">
        <f t="shared" si="151"/>
        <v>7.5992094560553891</v>
      </c>
      <c r="E342" s="311">
        <f t="shared" si="151"/>
        <v>61.744999999999948</v>
      </c>
      <c r="F342" s="311"/>
      <c r="G342" s="311">
        <f t="shared" ref="G342:J342" si="152">SUM(G332:G340)</f>
        <v>25.537604181981035</v>
      </c>
      <c r="H342" s="311">
        <f t="shared" si="152"/>
        <v>26.484750776010316</v>
      </c>
      <c r="I342" s="311">
        <f t="shared" si="152"/>
        <v>8.0856450420086592</v>
      </c>
      <c r="J342" s="311">
        <f t="shared" si="152"/>
        <v>60.108000000000011</v>
      </c>
      <c r="K342" s="311"/>
      <c r="L342" s="311">
        <f t="shared" ref="L342:O342" si="153">SUM(L332:L340)</f>
        <v>27.055544329189036</v>
      </c>
      <c r="M342" s="311">
        <f t="shared" si="153"/>
        <v>26.068121426510338</v>
      </c>
      <c r="N342" s="311">
        <f t="shared" si="153"/>
        <v>8.5673342443006</v>
      </c>
      <c r="O342" s="311">
        <f t="shared" si="153"/>
        <v>61.690999999999967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1.4987664641934513</v>
      </c>
      <c r="C349" s="302">
        <v>0.45613992938370707</v>
      </c>
      <c r="D349" s="302">
        <v>0.19349471057023437</v>
      </c>
      <c r="E349" s="302">
        <f>SUM(B349:D349)</f>
        <v>2.1484011041473927</v>
      </c>
      <c r="F349" s="303"/>
      <c r="G349" s="302">
        <v>1.6066425017087471</v>
      </c>
      <c r="H349" s="302">
        <v>0.6579721127360092</v>
      </c>
      <c r="I349" s="302">
        <v>0.2695037925226948</v>
      </c>
      <c r="J349" s="302">
        <f>SUM(G349:I349)</f>
        <v>2.5341184069674512</v>
      </c>
      <c r="K349" s="303"/>
      <c r="L349" s="302">
        <v>1.8436118306475258</v>
      </c>
      <c r="M349" s="302">
        <v>0.71831131293314066</v>
      </c>
      <c r="N349" s="302">
        <v>0.28987969873990771</v>
      </c>
      <c r="O349" s="302">
        <f>SUM(L349:N349)</f>
        <v>2.8518028423205743</v>
      </c>
    </row>
    <row r="350" spans="1:15" s="236" customFormat="1" x14ac:dyDescent="0.2">
      <c r="A350" s="237" t="str">
        <f>name!E$5</f>
        <v>Professional occupations</v>
      </c>
      <c r="B350" s="302">
        <v>7.4598517748937176</v>
      </c>
      <c r="C350" s="302">
        <v>3.7136025420282111</v>
      </c>
      <c r="D350" s="302">
        <v>1.2291430519834525</v>
      </c>
      <c r="E350" s="302">
        <f t="shared" ref="E350:E357" si="154">SUM(B350:D350)</f>
        <v>12.402597368905381</v>
      </c>
      <c r="F350" s="303"/>
      <c r="G350" s="302">
        <v>8.4938781206063769</v>
      </c>
      <c r="H350" s="302">
        <v>4.6635657414770275</v>
      </c>
      <c r="I350" s="302">
        <v>1.5029431862221634</v>
      </c>
      <c r="J350" s="302">
        <f t="shared" ref="J350:J352" si="155">SUM(G350:I350)</f>
        <v>14.660387048305568</v>
      </c>
      <c r="K350" s="303"/>
      <c r="L350" s="302">
        <v>9.9384407628417968</v>
      </c>
      <c r="M350" s="302">
        <v>5.0489470591718488</v>
      </c>
      <c r="N350" s="302">
        <v>1.7045090532948735</v>
      </c>
      <c r="O350" s="302">
        <f t="shared" ref="O350:O357" si="156">SUM(L350:N350)</f>
        <v>16.691896875308519</v>
      </c>
    </row>
    <row r="351" spans="1:15" s="236" customFormat="1" x14ac:dyDescent="0.2">
      <c r="A351" s="237" t="str">
        <f>name!E$6</f>
        <v>Associate professional occupations</v>
      </c>
      <c r="B351" s="302">
        <v>3.1545345082059759</v>
      </c>
      <c r="C351" s="302">
        <v>2.1636797758755115</v>
      </c>
      <c r="D351" s="302">
        <v>0.70358553239901778</v>
      </c>
      <c r="E351" s="302">
        <f t="shared" si="154"/>
        <v>6.0217998164805051</v>
      </c>
      <c r="F351" s="303"/>
      <c r="G351" s="302">
        <v>3.5050747697193638</v>
      </c>
      <c r="H351" s="302">
        <v>2.6573625831410204</v>
      </c>
      <c r="I351" s="302">
        <v>0.60615558365768185</v>
      </c>
      <c r="J351" s="302">
        <f t="shared" si="155"/>
        <v>6.7685929365180657</v>
      </c>
      <c r="K351" s="303"/>
      <c r="L351" s="302">
        <v>3.6852410990414919</v>
      </c>
      <c r="M351" s="302">
        <v>2.6320261802355525</v>
      </c>
      <c r="N351" s="302">
        <v>0.76577109685589473</v>
      </c>
      <c r="O351" s="302">
        <f t="shared" si="156"/>
        <v>7.0830383761329392</v>
      </c>
    </row>
    <row r="352" spans="1:15" s="236" customFormat="1" x14ac:dyDescent="0.2">
      <c r="A352" s="237" t="str">
        <f>name!E$7</f>
        <v>Administrative and secretarial occupations</v>
      </c>
      <c r="B352" s="302">
        <v>2.3045620861528082</v>
      </c>
      <c r="C352" s="302">
        <v>2.9448578977746314</v>
      </c>
      <c r="D352" s="302">
        <v>0.18858637267343339</v>
      </c>
      <c r="E352" s="302">
        <f t="shared" si="154"/>
        <v>5.4380063566008729</v>
      </c>
      <c r="F352" s="303"/>
      <c r="G352" s="302">
        <v>2.1393093418799767</v>
      </c>
      <c r="H352" s="302">
        <v>2.8003338589318472</v>
      </c>
      <c r="I352" s="302">
        <v>0.1225227267171984</v>
      </c>
      <c r="J352" s="302">
        <f t="shared" si="155"/>
        <v>5.0621659275290227</v>
      </c>
      <c r="K352" s="303"/>
      <c r="L352" s="302">
        <v>1.7017987938615742</v>
      </c>
      <c r="M352" s="302">
        <v>1.4917034092097268</v>
      </c>
      <c r="N352" s="302">
        <v>7.2362755937275425E-2</v>
      </c>
      <c r="O352" s="302">
        <f t="shared" si="156"/>
        <v>3.2658649590085762</v>
      </c>
    </row>
    <row r="353" spans="1:15" s="236" customFormat="1" x14ac:dyDescent="0.2">
      <c r="A353" s="237" t="str">
        <f>name!E$8</f>
        <v>Skilled trades occupations</v>
      </c>
      <c r="B353" s="302">
        <v>0.28811191503333322</v>
      </c>
      <c r="C353" s="302">
        <v>0.25832874803107397</v>
      </c>
      <c r="D353" s="302">
        <v>5.6113900855480438E-2</v>
      </c>
      <c r="E353" s="302">
        <f t="shared" si="154"/>
        <v>0.6025545639198876</v>
      </c>
      <c r="F353" s="303"/>
      <c r="G353" s="302">
        <v>0.20437535022188183</v>
      </c>
      <c r="H353" s="302">
        <v>0.19267346332629495</v>
      </c>
      <c r="I353" s="302">
        <v>8.2010236712222379E-2</v>
      </c>
      <c r="J353" s="302">
        <f>SUM(G353:I353)</f>
        <v>0.47905905026039919</v>
      </c>
      <c r="K353" s="303"/>
      <c r="L353" s="302">
        <v>0.14417203737113221</v>
      </c>
      <c r="M353" s="302">
        <v>0.14558151897011465</v>
      </c>
      <c r="N353" s="302">
        <v>7.3891242022825057E-2</v>
      </c>
      <c r="O353" s="302">
        <f t="shared" si="156"/>
        <v>0.36364479836407193</v>
      </c>
    </row>
    <row r="354" spans="1:15" s="236" customFormat="1" x14ac:dyDescent="0.2">
      <c r="A354" s="237" t="str">
        <f>name!E$9</f>
        <v>Caring, leisure and other service occupations</v>
      </c>
      <c r="B354" s="302">
        <v>8.1378133955165897</v>
      </c>
      <c r="C354" s="302">
        <v>7.0424255364634192</v>
      </c>
      <c r="D354" s="302">
        <v>1.765385411561351</v>
      </c>
      <c r="E354" s="302">
        <f t="shared" si="154"/>
        <v>16.945624343541361</v>
      </c>
      <c r="F354" s="303"/>
      <c r="G354" s="302">
        <v>7.9110318037958844</v>
      </c>
      <c r="H354" s="302">
        <v>7.2633553592905891</v>
      </c>
      <c r="I354" s="302">
        <v>1.7072297069203601</v>
      </c>
      <c r="J354" s="302">
        <f t="shared" ref="J354:J357" si="157">SUM(G354:I354)</f>
        <v>16.881616870006834</v>
      </c>
      <c r="K354" s="303"/>
      <c r="L354" s="302">
        <v>9.3998831214538416</v>
      </c>
      <c r="M354" s="302">
        <v>7.7535564032694113</v>
      </c>
      <c r="N354" s="302">
        <v>1.9667470034330592</v>
      </c>
      <c r="O354" s="302">
        <f t="shared" si="156"/>
        <v>19.120186528156314</v>
      </c>
    </row>
    <row r="355" spans="1:15" s="236" customFormat="1" x14ac:dyDescent="0.2">
      <c r="A355" s="237" t="str">
        <f>name!E$10</f>
        <v>Sales and customer service occupations</v>
      </c>
      <c r="B355" s="302">
        <v>0.30045652734733858</v>
      </c>
      <c r="C355" s="302">
        <v>0.33923894396182425</v>
      </c>
      <c r="D355" s="302">
        <v>4.7457615973186901E-2</v>
      </c>
      <c r="E355" s="302">
        <f t="shared" si="154"/>
        <v>0.68715308728234969</v>
      </c>
      <c r="F355" s="303"/>
      <c r="G355" s="302">
        <v>0.28005203227511249</v>
      </c>
      <c r="H355" s="302">
        <v>0.32173113321942604</v>
      </c>
      <c r="I355" s="302">
        <v>3.1450944753823734E-2</v>
      </c>
      <c r="J355" s="302">
        <f t="shared" si="157"/>
        <v>0.63323411024836218</v>
      </c>
      <c r="K355" s="303"/>
      <c r="L355" s="302">
        <v>0.30257380160090791</v>
      </c>
      <c r="M355" s="302">
        <v>0.32600325646202982</v>
      </c>
      <c r="N355" s="302">
        <v>4.4936172072400228E-2</v>
      </c>
      <c r="O355" s="302">
        <f t="shared" si="156"/>
        <v>0.67351323013533793</v>
      </c>
    </row>
    <row r="356" spans="1:15" s="236" customFormat="1" x14ac:dyDescent="0.2">
      <c r="A356" s="237" t="str">
        <f>name!E$11</f>
        <v>Process, plant and machine operatives</v>
      </c>
      <c r="B356" s="302">
        <v>7.8117552095635437E-2</v>
      </c>
      <c r="C356" s="302">
        <v>0.22188315011559534</v>
      </c>
      <c r="D356" s="302">
        <v>1.1808256754315167E-2</v>
      </c>
      <c r="E356" s="302">
        <f t="shared" si="154"/>
        <v>0.31180895896554595</v>
      </c>
      <c r="F356" s="303"/>
      <c r="G356" s="302">
        <v>5.6042090996817881E-2</v>
      </c>
      <c r="H356" s="302">
        <v>0.18092258993838056</v>
      </c>
      <c r="I356" s="302">
        <v>1.8924528528508459E-2</v>
      </c>
      <c r="J356" s="302">
        <f t="shared" si="157"/>
        <v>0.25588920946370691</v>
      </c>
      <c r="K356" s="303"/>
      <c r="L356" s="302">
        <v>3.9270894250268869E-2</v>
      </c>
      <c r="M356" s="302">
        <v>0.16068584898760629</v>
      </c>
      <c r="N356" s="302">
        <v>1.4869312756854236E-2</v>
      </c>
      <c r="O356" s="302">
        <f t="shared" si="156"/>
        <v>0.2148260559947294</v>
      </c>
    </row>
    <row r="357" spans="1:15" s="236" customFormat="1" x14ac:dyDescent="0.2">
      <c r="A357" s="237" t="str">
        <f>name!E$12</f>
        <v>Elementary occupations</v>
      </c>
      <c r="B357" s="302">
        <v>0.36061465959913763</v>
      </c>
      <c r="C357" s="302">
        <v>1.1598025910439156</v>
      </c>
      <c r="D357" s="302">
        <v>2.3637149513667171E-2</v>
      </c>
      <c r="E357" s="302">
        <f t="shared" si="154"/>
        <v>1.5440544001567202</v>
      </c>
      <c r="F357" s="303"/>
      <c r="G357" s="302">
        <v>0.29038802890019511</v>
      </c>
      <c r="H357" s="302">
        <v>0.87071948099213481</v>
      </c>
      <c r="I357" s="302">
        <v>1.5828930808318042E-2</v>
      </c>
      <c r="J357" s="302">
        <f t="shared" si="157"/>
        <v>1.176936440700648</v>
      </c>
      <c r="K357" s="303"/>
      <c r="L357" s="302">
        <v>0.11578780290232996</v>
      </c>
      <c r="M357" s="302">
        <v>0.56206666194203292</v>
      </c>
      <c r="N357" s="302">
        <v>7.3718697345884383E-3</v>
      </c>
      <c r="O357" s="302">
        <f t="shared" si="156"/>
        <v>0.68522633457895132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23.582828883037987</v>
      </c>
      <c r="C359" s="311">
        <f t="shared" ref="C359:E359" si="158">SUM(C349:C357)</f>
        <v>18.29995911467789</v>
      </c>
      <c r="D359" s="311">
        <f t="shared" si="158"/>
        <v>4.219212002284138</v>
      </c>
      <c r="E359" s="311">
        <f t="shared" si="158"/>
        <v>46.102000000000004</v>
      </c>
      <c r="F359" s="311"/>
      <c r="G359" s="311">
        <f t="shared" ref="G359:J359" si="159">SUM(G349:G357)</f>
        <v>24.486794040104357</v>
      </c>
      <c r="H359" s="311">
        <f t="shared" si="159"/>
        <v>19.608636323052728</v>
      </c>
      <c r="I359" s="311">
        <f t="shared" si="159"/>
        <v>4.3565696368429716</v>
      </c>
      <c r="J359" s="311">
        <f t="shared" si="159"/>
        <v>48.452000000000062</v>
      </c>
      <c r="K359" s="311"/>
      <c r="L359" s="311">
        <f t="shared" ref="L359:O359" si="160">SUM(L349:L357)</f>
        <v>27.170780143970866</v>
      </c>
      <c r="M359" s="311">
        <f t="shared" si="160"/>
        <v>18.838881651181463</v>
      </c>
      <c r="N359" s="311">
        <f t="shared" si="160"/>
        <v>4.9403382048476789</v>
      </c>
      <c r="O359" s="311">
        <f t="shared" si="160"/>
        <v>50.95000000000001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0.87575016082743895</v>
      </c>
      <c r="C366" s="302">
        <v>0.43127369711255992</v>
      </c>
      <c r="D366" s="302">
        <v>0.18771383127297839</v>
      </c>
      <c r="E366" s="302">
        <f>SUM(B366:D366)</f>
        <v>1.4947376892129773</v>
      </c>
      <c r="F366" s="303"/>
      <c r="G366" s="302">
        <v>0.78776907968789844</v>
      </c>
      <c r="H366" s="302">
        <v>0.56743974978981326</v>
      </c>
      <c r="I366" s="302">
        <v>0.12956591816543503</v>
      </c>
      <c r="J366" s="302">
        <f>SUM(G366:I366)</f>
        <v>1.4847747476431465</v>
      </c>
      <c r="K366" s="303"/>
      <c r="L366" s="302">
        <v>1.0070599777482683</v>
      </c>
      <c r="M366" s="302">
        <v>0.95574646817850184</v>
      </c>
      <c r="N366" s="302">
        <v>0.12355858741376141</v>
      </c>
      <c r="O366" s="302">
        <f>SUM(L366:N366)</f>
        <v>2.0863650333405315</v>
      </c>
    </row>
    <row r="367" spans="1:15" s="236" customFormat="1" x14ac:dyDescent="0.2">
      <c r="A367" s="237" t="str">
        <f>name!E$5</f>
        <v>Professional occupations</v>
      </c>
      <c r="B367" s="302">
        <v>0.59669880501717121</v>
      </c>
      <c r="C367" s="302">
        <v>0.28735085367453533</v>
      </c>
      <c r="D367" s="302">
        <v>0.71396071097885716</v>
      </c>
      <c r="E367" s="302">
        <f t="shared" ref="E367:E374" si="161">SUM(B367:D367)</f>
        <v>1.5980103696705639</v>
      </c>
      <c r="F367" s="303"/>
      <c r="G367" s="302">
        <v>0.62098056428452097</v>
      </c>
      <c r="H367" s="302">
        <v>0.39694399576006295</v>
      </c>
      <c r="I367" s="302">
        <v>0.53591726929376937</v>
      </c>
      <c r="J367" s="302">
        <f t="shared" ref="J367:J369" si="162">SUM(G367:I367)</f>
        <v>1.5538418293383534</v>
      </c>
      <c r="K367" s="303"/>
      <c r="L367" s="302">
        <v>0.69615571290218248</v>
      </c>
      <c r="M367" s="302">
        <v>0.56937617875915536</v>
      </c>
      <c r="N367" s="302">
        <v>0.54558191174730697</v>
      </c>
      <c r="O367" s="302">
        <f t="shared" ref="O367:O374" si="163">SUM(L367:N367)</f>
        <v>1.8111138034086447</v>
      </c>
    </row>
    <row r="368" spans="1:15" s="236" customFormat="1" x14ac:dyDescent="0.2">
      <c r="A368" s="237" t="str">
        <f>name!E$6</f>
        <v>Associate professional occupations</v>
      </c>
      <c r="B368" s="302">
        <v>0.71228622221696647</v>
      </c>
      <c r="C368" s="302">
        <v>0.47515271287642036</v>
      </c>
      <c r="D368" s="302">
        <v>2.2205716919756351</v>
      </c>
      <c r="E368" s="302">
        <f t="shared" si="161"/>
        <v>3.408010627069022</v>
      </c>
      <c r="F368" s="303"/>
      <c r="G368" s="302">
        <v>0.63719108933384827</v>
      </c>
      <c r="H368" s="302">
        <v>0.50756040220324428</v>
      </c>
      <c r="I368" s="302">
        <v>1.8556630497887099</v>
      </c>
      <c r="J368" s="302">
        <f t="shared" si="162"/>
        <v>3.0004145413258025</v>
      </c>
      <c r="K368" s="303"/>
      <c r="L368" s="302">
        <v>0.6629228364336256</v>
      </c>
      <c r="M368" s="302">
        <v>0.48880838855796982</v>
      </c>
      <c r="N368" s="302">
        <v>2.1128442357926307</v>
      </c>
      <c r="O368" s="302">
        <f t="shared" si="163"/>
        <v>3.2645754607842261</v>
      </c>
    </row>
    <row r="369" spans="1:15" s="236" customFormat="1" x14ac:dyDescent="0.2">
      <c r="A369" s="237" t="str">
        <f>name!E$7</f>
        <v>Administrative and secretarial occupations</v>
      </c>
      <c r="B369" s="302">
        <v>0.23496284765195366</v>
      </c>
      <c r="C369" s="302">
        <v>0.61962692424483601</v>
      </c>
      <c r="D369" s="302">
        <v>5.9376894367111653E-2</v>
      </c>
      <c r="E369" s="302">
        <f t="shared" si="161"/>
        <v>0.91396666626390133</v>
      </c>
      <c r="F369" s="303"/>
      <c r="G369" s="302">
        <v>0.20146121622542865</v>
      </c>
      <c r="H369" s="302">
        <v>0.58316762287498469</v>
      </c>
      <c r="I369" s="302">
        <v>4.7462658521982143E-2</v>
      </c>
      <c r="J369" s="302">
        <f t="shared" si="162"/>
        <v>0.83209149762239554</v>
      </c>
      <c r="K369" s="303"/>
      <c r="L369" s="302">
        <v>0.13617997029424</v>
      </c>
      <c r="M369" s="302">
        <v>0.43409010477344623</v>
      </c>
      <c r="N369" s="302">
        <v>3.1312810970517906E-2</v>
      </c>
      <c r="O369" s="302">
        <f t="shared" si="163"/>
        <v>0.60158288603820409</v>
      </c>
    </row>
    <row r="370" spans="1:15" s="236" customFormat="1" x14ac:dyDescent="0.2">
      <c r="A370" s="237" t="str">
        <f>name!E$8</f>
        <v>Skilled trades occupations</v>
      </c>
      <c r="B370" s="302">
        <v>0.46991687748748223</v>
      </c>
      <c r="C370" s="302">
        <v>0.21805195336424327</v>
      </c>
      <c r="D370" s="302">
        <v>0.28869621708184995</v>
      </c>
      <c r="E370" s="302">
        <f t="shared" si="161"/>
        <v>0.97666504793357545</v>
      </c>
      <c r="F370" s="303"/>
      <c r="G370" s="302">
        <v>0.3407362444508969</v>
      </c>
      <c r="H370" s="302">
        <v>0.18160519061177827</v>
      </c>
      <c r="I370" s="302">
        <v>0.22976079126205307</v>
      </c>
      <c r="J370" s="302">
        <f>SUM(G370:I370)</f>
        <v>0.75210222632472823</v>
      </c>
      <c r="K370" s="303"/>
      <c r="L370" s="302">
        <v>0.34439239055162307</v>
      </c>
      <c r="M370" s="302">
        <v>0.37334812922061367</v>
      </c>
      <c r="N370" s="302">
        <v>0.30964359155138749</v>
      </c>
      <c r="O370" s="302">
        <f t="shared" si="163"/>
        <v>1.0273841113236242</v>
      </c>
    </row>
    <row r="371" spans="1:15" s="236" customFormat="1" x14ac:dyDescent="0.2">
      <c r="A371" s="237" t="str">
        <f>name!E$9</f>
        <v>Caring, leisure and other service occupations</v>
      </c>
      <c r="B371" s="302">
        <v>0.31178734571082833</v>
      </c>
      <c r="C371" s="302">
        <v>0.55454650013550333</v>
      </c>
      <c r="D371" s="302">
        <v>0.11845180696518119</v>
      </c>
      <c r="E371" s="302">
        <f t="shared" si="161"/>
        <v>0.98478565281151287</v>
      </c>
      <c r="F371" s="303"/>
      <c r="G371" s="302">
        <v>0.24270994438697199</v>
      </c>
      <c r="H371" s="302">
        <v>0.44655215297097645</v>
      </c>
      <c r="I371" s="302">
        <v>0.11124783982490227</v>
      </c>
      <c r="J371" s="302">
        <f t="shared" ref="J371:J374" si="164">SUM(G371:I371)</f>
        <v>0.80050993718285068</v>
      </c>
      <c r="K371" s="303"/>
      <c r="L371" s="302">
        <v>0.25250588421947257</v>
      </c>
      <c r="M371" s="302">
        <v>0.50592965084762775</v>
      </c>
      <c r="N371" s="302">
        <v>0.10971041232414101</v>
      </c>
      <c r="O371" s="302">
        <f t="shared" si="163"/>
        <v>0.8681459473912414</v>
      </c>
    </row>
    <row r="372" spans="1:15" s="236" customFormat="1" x14ac:dyDescent="0.2">
      <c r="A372" s="237" t="str">
        <f>name!E$10</f>
        <v>Sales and customer service occupations</v>
      </c>
      <c r="B372" s="302">
        <v>0.18164715284460117</v>
      </c>
      <c r="C372" s="302">
        <v>0.31995677115347054</v>
      </c>
      <c r="D372" s="302">
        <v>3.9545451461094713E-2</v>
      </c>
      <c r="E372" s="302">
        <f t="shared" si="161"/>
        <v>0.54114937545916642</v>
      </c>
      <c r="F372" s="303"/>
      <c r="G372" s="302">
        <v>0.14749516943003163</v>
      </c>
      <c r="H372" s="302">
        <v>0.28524038506529531</v>
      </c>
      <c r="I372" s="302">
        <v>2.1474177177945208E-2</v>
      </c>
      <c r="J372" s="302">
        <f t="shared" si="164"/>
        <v>0.45420973167327217</v>
      </c>
      <c r="K372" s="303"/>
      <c r="L372" s="302">
        <v>0.15855188291801717</v>
      </c>
      <c r="M372" s="302">
        <v>0.34634044622180216</v>
      </c>
      <c r="N372" s="302">
        <v>1.703360722514189E-2</v>
      </c>
      <c r="O372" s="302">
        <f t="shared" si="163"/>
        <v>0.52192593636496121</v>
      </c>
    </row>
    <row r="373" spans="1:15" s="236" customFormat="1" x14ac:dyDescent="0.2">
      <c r="A373" s="237" t="str">
        <f>name!E$11</f>
        <v>Process, plant and machine operatives</v>
      </c>
      <c r="B373" s="302">
        <v>4.1940597542749744E-2</v>
      </c>
      <c r="C373" s="302">
        <v>4.2642470250657566E-2</v>
      </c>
      <c r="D373" s="302">
        <v>1.7859641097358409E-2</v>
      </c>
      <c r="E373" s="302">
        <f t="shared" si="161"/>
        <v>0.10244270889076572</v>
      </c>
      <c r="F373" s="303"/>
      <c r="G373" s="302">
        <v>2.7107466979610882E-2</v>
      </c>
      <c r="H373" s="302">
        <v>3.5405101804123242E-2</v>
      </c>
      <c r="I373" s="302">
        <v>1.6639496559922522E-2</v>
      </c>
      <c r="J373" s="302">
        <f t="shared" si="164"/>
        <v>7.9152065343656652E-2</v>
      </c>
      <c r="K373" s="303"/>
      <c r="L373" s="302">
        <v>2.4152426256900277E-2</v>
      </c>
      <c r="M373" s="302">
        <v>4.6069140038081602E-2</v>
      </c>
      <c r="N373" s="302">
        <v>2.2920720729425095E-2</v>
      </c>
      <c r="O373" s="302">
        <f t="shared" si="163"/>
        <v>9.3142287024406981E-2</v>
      </c>
    </row>
    <row r="374" spans="1:15" s="236" customFormat="1" x14ac:dyDescent="0.2">
      <c r="A374" s="237" t="str">
        <f>name!E$12</f>
        <v>Elementary occupations</v>
      </c>
      <c r="B374" s="302">
        <v>0.13670355913422416</v>
      </c>
      <c r="C374" s="302">
        <v>0.87527997649474731</v>
      </c>
      <c r="D374" s="302">
        <v>4.6248327059567655E-2</v>
      </c>
      <c r="E374" s="302">
        <f t="shared" si="161"/>
        <v>1.0582318626885392</v>
      </c>
      <c r="F374" s="303"/>
      <c r="G374" s="302">
        <v>9.0859055994882046E-2</v>
      </c>
      <c r="H374" s="302">
        <v>0.63956729425309033</v>
      </c>
      <c r="I374" s="302">
        <v>2.6477073297830316E-2</v>
      </c>
      <c r="J374" s="302">
        <f t="shared" si="164"/>
        <v>0.75690342354580276</v>
      </c>
      <c r="K374" s="303"/>
      <c r="L374" s="302">
        <v>8.5765975336470276E-2</v>
      </c>
      <c r="M374" s="302">
        <v>0.49234116195489847</v>
      </c>
      <c r="N374" s="302">
        <v>3.4657397032782644E-2</v>
      </c>
      <c r="O374" s="302">
        <f t="shared" si="163"/>
        <v>0.61276453432415146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3.5616935684334159</v>
      </c>
      <c r="C376" s="311">
        <f t="shared" ref="C376:E376" si="165">SUM(C366:C374)</f>
        <v>3.8238818593069737</v>
      </c>
      <c r="D376" s="311">
        <f t="shared" si="165"/>
        <v>3.6924245722596347</v>
      </c>
      <c r="E376" s="311">
        <f t="shared" si="165"/>
        <v>11.078000000000026</v>
      </c>
      <c r="F376" s="311"/>
      <c r="G376" s="311">
        <f t="shared" ref="G376:J376" si="166">SUM(G366:G374)</f>
        <v>3.0963098307740897</v>
      </c>
      <c r="H376" s="311">
        <f t="shared" si="166"/>
        <v>3.6434818953333687</v>
      </c>
      <c r="I376" s="311">
        <f t="shared" si="166"/>
        <v>2.9742082738925499</v>
      </c>
      <c r="J376" s="311">
        <f t="shared" si="166"/>
        <v>9.7140000000000093</v>
      </c>
      <c r="K376" s="311"/>
      <c r="L376" s="311">
        <f t="shared" ref="L376:O376" si="167">SUM(L366:L374)</f>
        <v>3.3676870566607993</v>
      </c>
      <c r="M376" s="311">
        <f t="shared" si="167"/>
        <v>4.2120496685520976</v>
      </c>
      <c r="N376" s="311">
        <f t="shared" si="167"/>
        <v>3.3072632747870951</v>
      </c>
      <c r="O376" s="311">
        <f t="shared" si="167"/>
        <v>10.886999999999992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0.93230594714643533</v>
      </c>
      <c r="C383" s="302">
        <v>0.28389026307426207</v>
      </c>
      <c r="D383" s="302">
        <v>0.43649705387899634</v>
      </c>
      <c r="E383" s="302">
        <f>SUM(B383:D383)</f>
        <v>1.6526932640996936</v>
      </c>
      <c r="F383" s="303"/>
      <c r="G383" s="302">
        <v>0.85123156421634594</v>
      </c>
      <c r="H383" s="302">
        <v>0.464071062566833</v>
      </c>
      <c r="I383" s="302">
        <v>0.32264388081049539</v>
      </c>
      <c r="J383" s="302">
        <f>SUM(G383:I383)</f>
        <v>1.6379465075936743</v>
      </c>
      <c r="K383" s="303"/>
      <c r="L383" s="302">
        <v>0.96804386620563465</v>
      </c>
      <c r="M383" s="302">
        <v>0.64621558764245557</v>
      </c>
      <c r="N383" s="302">
        <v>0.31389017901370109</v>
      </c>
      <c r="O383" s="302">
        <f>SUM(L383:N383)</f>
        <v>1.9281496328617913</v>
      </c>
    </row>
    <row r="384" spans="1:15" s="236" customFormat="1" x14ac:dyDescent="0.2">
      <c r="A384" s="237" t="str">
        <f>name!E$5</f>
        <v>Professional occupations</v>
      </c>
      <c r="B384" s="302">
        <v>1.243996490454379</v>
      </c>
      <c r="C384" s="302">
        <v>0.31040544509460372</v>
      </c>
      <c r="D384" s="302">
        <v>1.0529076880764947</v>
      </c>
      <c r="E384" s="302">
        <f t="shared" ref="E384:E391" si="168">SUM(B384:D384)</f>
        <v>2.6073096236254774</v>
      </c>
      <c r="F384" s="303"/>
      <c r="G384" s="302">
        <v>1.1237460362223035</v>
      </c>
      <c r="H384" s="302">
        <v>0.46309729151871054</v>
      </c>
      <c r="I384" s="302">
        <v>0.84397897429446156</v>
      </c>
      <c r="J384" s="302">
        <f t="shared" ref="J384:J386" si="169">SUM(G384:I384)</f>
        <v>2.4308223020354758</v>
      </c>
      <c r="K384" s="303"/>
      <c r="L384" s="302">
        <v>1.1384701841692386</v>
      </c>
      <c r="M384" s="302">
        <v>0.47840998067912871</v>
      </c>
      <c r="N384" s="302">
        <v>0.68564859069071782</v>
      </c>
      <c r="O384" s="302">
        <f t="shared" ref="O384:O391" si="170">SUM(L384:N384)</f>
        <v>2.3025287555390852</v>
      </c>
    </row>
    <row r="385" spans="1:15" s="236" customFormat="1" x14ac:dyDescent="0.2">
      <c r="A385" s="237" t="str">
        <f>name!E$6</f>
        <v>Associate professional occupations</v>
      </c>
      <c r="B385" s="302">
        <v>0.55871917181602249</v>
      </c>
      <c r="C385" s="302">
        <v>0.27299270408768733</v>
      </c>
      <c r="D385" s="302">
        <v>0.80867999155980463</v>
      </c>
      <c r="E385" s="302">
        <f t="shared" si="168"/>
        <v>1.6403918674635145</v>
      </c>
      <c r="F385" s="303"/>
      <c r="G385" s="302">
        <v>0.48136825973693248</v>
      </c>
      <c r="H385" s="302">
        <v>0.34060537946278474</v>
      </c>
      <c r="I385" s="302">
        <v>0.74118259198544889</v>
      </c>
      <c r="J385" s="302">
        <f t="shared" si="169"/>
        <v>1.5631562311851661</v>
      </c>
      <c r="K385" s="303"/>
      <c r="L385" s="302">
        <v>0.40546219617146056</v>
      </c>
      <c r="M385" s="302">
        <v>0.30144601179433572</v>
      </c>
      <c r="N385" s="302">
        <v>0.57187606409208258</v>
      </c>
      <c r="O385" s="302">
        <f t="shared" si="170"/>
        <v>1.2787842720578788</v>
      </c>
    </row>
    <row r="386" spans="1:15" s="236" customFormat="1" x14ac:dyDescent="0.2">
      <c r="A386" s="237" t="str">
        <f>name!E$7</f>
        <v>Administrative and secretarial occupations</v>
      </c>
      <c r="B386" s="302">
        <v>0.35413687276015149</v>
      </c>
      <c r="C386" s="302">
        <v>0.4394149575786449</v>
      </c>
      <c r="D386" s="302">
        <v>0.21119336954694412</v>
      </c>
      <c r="E386" s="302">
        <f t="shared" si="168"/>
        <v>1.0047451998857406</v>
      </c>
      <c r="F386" s="303"/>
      <c r="G386" s="302">
        <v>0.32511450987072066</v>
      </c>
      <c r="H386" s="302">
        <v>0.51944232138014435</v>
      </c>
      <c r="I386" s="302">
        <v>0.18316124274563803</v>
      </c>
      <c r="J386" s="302">
        <f t="shared" si="169"/>
        <v>1.0277180739965031</v>
      </c>
      <c r="K386" s="303"/>
      <c r="L386" s="302">
        <v>0.20806021697656424</v>
      </c>
      <c r="M386" s="302">
        <v>0.36746263686502367</v>
      </c>
      <c r="N386" s="302">
        <v>0.39536011833419582</v>
      </c>
      <c r="O386" s="302">
        <f t="shared" si="170"/>
        <v>0.97088297217578379</v>
      </c>
    </row>
    <row r="387" spans="1:15" s="236" customFormat="1" x14ac:dyDescent="0.2">
      <c r="A387" s="237" t="str">
        <f>name!E$8</f>
        <v>Skilled trades occupations</v>
      </c>
      <c r="B387" s="302">
        <v>0.29193585082060813</v>
      </c>
      <c r="C387" s="302">
        <v>0.11380549319500605</v>
      </c>
      <c r="D387" s="302">
        <v>0.27256476093927484</v>
      </c>
      <c r="E387" s="302">
        <f t="shared" si="168"/>
        <v>0.67830610495488908</v>
      </c>
      <c r="F387" s="303"/>
      <c r="G387" s="302">
        <v>0.1941830702673133</v>
      </c>
      <c r="H387" s="302">
        <v>0.10620460378856686</v>
      </c>
      <c r="I387" s="302">
        <v>0.18006561884725694</v>
      </c>
      <c r="J387" s="302">
        <f>SUM(G387:I387)</f>
        <v>0.4804532929031371</v>
      </c>
      <c r="K387" s="303"/>
      <c r="L387" s="302">
        <v>0.21332095346188132</v>
      </c>
      <c r="M387" s="302">
        <v>0.17540338461694402</v>
      </c>
      <c r="N387" s="302">
        <v>0.20421270678336573</v>
      </c>
      <c r="O387" s="302">
        <f t="shared" si="170"/>
        <v>0.59293704486219112</v>
      </c>
    </row>
    <row r="388" spans="1:15" s="236" customFormat="1" x14ac:dyDescent="0.2">
      <c r="A388" s="237" t="str">
        <f>name!E$9</f>
        <v>Caring, leisure and other service occupations</v>
      </c>
      <c r="B388" s="302">
        <v>1.2329752233864024</v>
      </c>
      <c r="C388" s="302">
        <v>1.0770968469458782</v>
      </c>
      <c r="D388" s="302">
        <v>1.6399900944608163</v>
      </c>
      <c r="E388" s="302">
        <f t="shared" si="168"/>
        <v>3.9500621647930965</v>
      </c>
      <c r="F388" s="303"/>
      <c r="G388" s="302">
        <v>1.0639830635771055</v>
      </c>
      <c r="H388" s="302">
        <v>1.0138810358335266</v>
      </c>
      <c r="I388" s="302">
        <v>1.558589806765257</v>
      </c>
      <c r="J388" s="302">
        <f t="shared" ref="J388:J391" si="171">SUM(G388:I388)</f>
        <v>3.6364539061758894</v>
      </c>
      <c r="K388" s="303"/>
      <c r="L388" s="302">
        <v>0.84978437913523497</v>
      </c>
      <c r="M388" s="302">
        <v>0.74637887842739348</v>
      </c>
      <c r="N388" s="302">
        <v>1.4805558297364867</v>
      </c>
      <c r="O388" s="302">
        <f t="shared" si="170"/>
        <v>3.0767190872991153</v>
      </c>
    </row>
    <row r="389" spans="1:15" s="236" customFormat="1" x14ac:dyDescent="0.2">
      <c r="A389" s="237" t="str">
        <f>name!E$10</f>
        <v>Sales and customer service occupations</v>
      </c>
      <c r="B389" s="302">
        <v>0.22025470729796767</v>
      </c>
      <c r="C389" s="302">
        <v>0.2232269823305108</v>
      </c>
      <c r="D389" s="302">
        <v>0.16944194355698466</v>
      </c>
      <c r="E389" s="302">
        <f t="shared" si="168"/>
        <v>0.61292363318546306</v>
      </c>
      <c r="F389" s="303"/>
      <c r="G389" s="302">
        <v>0.1606805090133519</v>
      </c>
      <c r="H389" s="302">
        <v>0.24541976837971127</v>
      </c>
      <c r="I389" s="302">
        <v>9.5499935044104464E-2</v>
      </c>
      <c r="J389" s="302">
        <f t="shared" si="171"/>
        <v>0.50160021243716768</v>
      </c>
      <c r="K389" s="303"/>
      <c r="L389" s="302">
        <v>0.14701463013479202</v>
      </c>
      <c r="M389" s="302">
        <v>0.25396361213761304</v>
      </c>
      <c r="N389" s="302">
        <v>6.8266166896017874E-2</v>
      </c>
      <c r="O389" s="302">
        <f t="shared" si="170"/>
        <v>0.46924440916842297</v>
      </c>
    </row>
    <row r="390" spans="1:15" s="236" customFormat="1" x14ac:dyDescent="0.2">
      <c r="A390" s="237" t="str">
        <f>name!E$11</f>
        <v>Process, plant and machine operatives</v>
      </c>
      <c r="B390" s="302">
        <v>0.17245442007917738</v>
      </c>
      <c r="C390" s="302">
        <v>9.8325019450044543E-2</v>
      </c>
      <c r="D390" s="302">
        <v>6.7453010585518655E-2</v>
      </c>
      <c r="E390" s="302">
        <f t="shared" si="168"/>
        <v>0.33823245011474057</v>
      </c>
      <c r="F390" s="303"/>
      <c r="G390" s="302">
        <v>9.2523380485132395E-2</v>
      </c>
      <c r="H390" s="302">
        <v>8.0136561236289053E-2</v>
      </c>
      <c r="I390" s="302">
        <v>6.5016791005782601E-2</v>
      </c>
      <c r="J390" s="302">
        <f t="shared" si="171"/>
        <v>0.23767673272720408</v>
      </c>
      <c r="K390" s="303"/>
      <c r="L390" s="302">
        <v>7.9299535141241412E-2</v>
      </c>
      <c r="M390" s="302">
        <v>0.11339443001186043</v>
      </c>
      <c r="N390" s="302">
        <v>5.8084951951259942E-2</v>
      </c>
      <c r="O390" s="302">
        <f t="shared" si="170"/>
        <v>0.25077891710436179</v>
      </c>
    </row>
    <row r="391" spans="1:15" s="236" customFormat="1" x14ac:dyDescent="0.2">
      <c r="A391" s="237" t="str">
        <f>name!E$12</f>
        <v>Elementary occupations</v>
      </c>
      <c r="B391" s="302">
        <v>0.27676135290770437</v>
      </c>
      <c r="C391" s="302">
        <v>0.52065162500666173</v>
      </c>
      <c r="D391" s="302">
        <v>0.22992271396301456</v>
      </c>
      <c r="E391" s="302">
        <f t="shared" si="168"/>
        <v>1.0273356918773806</v>
      </c>
      <c r="F391" s="303"/>
      <c r="G391" s="302">
        <v>0.16816296921568938</v>
      </c>
      <c r="H391" s="302">
        <v>0.45447673633574415</v>
      </c>
      <c r="I391" s="302">
        <v>0.13553303539435613</v>
      </c>
      <c r="J391" s="302">
        <f t="shared" si="171"/>
        <v>0.75817274094578968</v>
      </c>
      <c r="K391" s="303"/>
      <c r="L391" s="302">
        <v>0.16171188073408774</v>
      </c>
      <c r="M391" s="302">
        <v>0.24244372614746021</v>
      </c>
      <c r="N391" s="302">
        <v>0.12281930204981713</v>
      </c>
      <c r="O391" s="302">
        <f t="shared" si="170"/>
        <v>0.52697490893136512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5.2835400366688487</v>
      </c>
      <c r="C393" s="311">
        <f t="shared" ref="C393:E393" si="172">SUM(C383:C391)</f>
        <v>3.3398093367632997</v>
      </c>
      <c r="D393" s="311">
        <f t="shared" si="172"/>
        <v>4.8886506265678484</v>
      </c>
      <c r="E393" s="311">
        <f t="shared" si="172"/>
        <v>13.511999999999997</v>
      </c>
      <c r="F393" s="311"/>
      <c r="G393" s="311">
        <f t="shared" ref="G393:J393" si="173">SUM(G383:G391)</f>
        <v>4.4609933626048957</v>
      </c>
      <c r="H393" s="311">
        <f t="shared" si="173"/>
        <v>3.6873347605023108</v>
      </c>
      <c r="I393" s="311">
        <f t="shared" si="173"/>
        <v>4.1256718768928016</v>
      </c>
      <c r="J393" s="311">
        <f t="shared" si="173"/>
        <v>12.274000000000008</v>
      </c>
      <c r="K393" s="311"/>
      <c r="L393" s="311">
        <f t="shared" ref="L393:O393" si="174">SUM(L383:L391)</f>
        <v>4.1711678421301359</v>
      </c>
      <c r="M393" s="311">
        <f t="shared" si="174"/>
        <v>3.325118248322215</v>
      </c>
      <c r="N393" s="311">
        <f t="shared" si="174"/>
        <v>3.9007139095476444</v>
      </c>
      <c r="O393" s="311">
        <f t="shared" si="174"/>
        <v>11.396999999999997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Oxfordshire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Oxfordshire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Oxfordshire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43.89622257107758</v>
      </c>
      <c r="C8" s="11">
        <f t="array" ref="C8:C16">MMULT(aggregation!$B$13:$AA$21,'Occ T2'!C8:C33)</f>
        <v>51.123461098984407</v>
      </c>
      <c r="D8" s="11">
        <f t="array" ref="D8:D16">MMULT(aggregation!$B$13:$AA$21,'Occ T2'!D8:D33)</f>
        <v>50.73287321864759</v>
      </c>
      <c r="E8" s="11">
        <f t="array" ref="E8:E16">MMULT(aggregation!$B$13:$AA$21,'Occ T2'!E8:E33)</f>
        <v>52.320390796948409</v>
      </c>
      <c r="F8" s="11">
        <f t="array" ref="F8:F16">MMULT(aggregation!$B$13:$AA$21,'Occ T2'!F8:F33)</f>
        <v>58.566730495897666</v>
      </c>
      <c r="G8" s="11"/>
      <c r="H8" s="11">
        <f>F8-D8</f>
        <v>7.8338572772500754</v>
      </c>
      <c r="I8" s="11">
        <f t="array" ref="I8:I16">MMULT(aggregation!$B$13:$AA$21,'Occ T2'!I8:I33)</f>
        <v>28.833344486517056</v>
      </c>
      <c r="J8" s="11">
        <f>SUM(H8:I8)</f>
        <v>36.667201763767132</v>
      </c>
      <c r="L8" s="10" t="str">
        <f>name!E4</f>
        <v>Managers, directors and senior officials</v>
      </c>
      <c r="M8" s="11">
        <f t="array" ref="M8:M16">MMULT(aggregation!$B$13:$AA$21,'Occ T2'!M8:M33)</f>
        <v>28.214094280385964</v>
      </c>
      <c r="N8" s="11">
        <f t="array" ref="N8:N16">MMULT(aggregation!$B$13:$AA$21,'Occ T2'!N8:N33)</f>
        <v>32.027821964031759</v>
      </c>
      <c r="O8" s="11">
        <f t="array" ref="O8:O16">MMULT(aggregation!$B$13:$AA$21,'Occ T2'!O8:O33)</f>
        <v>31.290243392260095</v>
      </c>
      <c r="P8" s="11">
        <f t="array" ref="P8:P16">MMULT(aggregation!$B$13:$AA$21,'Occ T2'!P8:P33)</f>
        <v>31.512256024820189</v>
      </c>
      <c r="Q8" s="11">
        <f t="array" ref="Q8:Q16">MMULT(aggregation!$B$13:$AA$21,'Occ T2'!Q8:Q33)</f>
        <v>34.173198292313536</v>
      </c>
      <c r="R8" s="11"/>
      <c r="S8" s="11">
        <f>Q8-O8</f>
        <v>2.8829549000534413</v>
      </c>
      <c r="T8" s="11">
        <f t="array" ref="T8:T16">MMULT(aggregation!$B$13:$AA$21,'Occ T2'!T8:T33)</f>
        <v>15.498078255129318</v>
      </c>
      <c r="U8" s="11">
        <f>SUM(S8:T8)</f>
        <v>18.381033155182759</v>
      </c>
      <c r="W8" s="10" t="str">
        <f>name!E4</f>
        <v>Managers, directors and senior officials</v>
      </c>
      <c r="X8" s="11">
        <f t="array" ref="X8:X16">MMULT(aggregation!$B$13:$AA$21,'Occ T2'!X8:X33)</f>
        <v>15.682128290691598</v>
      </c>
      <c r="Y8" s="11">
        <f t="array" ref="Y8:Y16">MMULT(aggregation!$B$13:$AA$21,'Occ T2'!Y8:Y33)</f>
        <v>19.095639134952599</v>
      </c>
      <c r="Z8" s="11">
        <f t="array" ref="Z8:Z16">MMULT(aggregation!$B$13:$AA$21,'Occ T2'!Z8:Z33)</f>
        <v>19.442629826387567</v>
      </c>
      <c r="AA8" s="11">
        <f t="array" ref="AA8:AA16">MMULT(aggregation!$B$13:$AA$21,'Occ T2'!AA8:AA33)</f>
        <v>20.808134772128135</v>
      </c>
      <c r="AB8" s="11">
        <f t="array" ref="AB8:AB16">MMULT(aggregation!$B$13:$AA$21,'Occ T2'!AB8:AB33)</f>
        <v>24.393532203584101</v>
      </c>
      <c r="AC8" s="11"/>
      <c r="AD8" s="11">
        <f>AB8-Z8</f>
        <v>4.9509023771965346</v>
      </c>
      <c r="AE8" s="11">
        <f t="array" ref="AE8:AE16">MMULT(aggregation!$B$13:$AA$21,'Occ T2'!AE8:AE33)</f>
        <v>13.335266231387738</v>
      </c>
      <c r="AF8" s="11">
        <f>SUM(AD8:AE8)</f>
        <v>18.286168608584273</v>
      </c>
    </row>
    <row r="9" spans="1:32" x14ac:dyDescent="0.2">
      <c r="A9" t="str">
        <f>name!E5</f>
        <v>Professional occupations</v>
      </c>
      <c r="B9" s="11">
        <v>94.251051155460289</v>
      </c>
      <c r="C9" s="11">
        <v>107.11889639145764</v>
      </c>
      <c r="D9" s="11">
        <v>108.43592396291504</v>
      </c>
      <c r="E9" s="11">
        <v>115.82644522148121</v>
      </c>
      <c r="F9" s="11">
        <v>126.76861387464325</v>
      </c>
      <c r="G9" s="11"/>
      <c r="H9" s="11">
        <f t="shared" ref="H9:H16" si="0">F9-D9</f>
        <v>18.33268991172821</v>
      </c>
      <c r="I9" s="11">
        <v>55.55655804542225</v>
      </c>
      <c r="J9" s="11">
        <f t="shared" ref="J9:J15" si="1">SUM(H9:I9)</f>
        <v>73.889247957150459</v>
      </c>
      <c r="L9" s="10" t="str">
        <f>name!E5</f>
        <v>Professional occupations</v>
      </c>
      <c r="M9" s="11">
        <v>47.536865065953052</v>
      </c>
      <c r="N9" s="11">
        <v>52.854326839251655</v>
      </c>
      <c r="O9" s="11">
        <v>53.504921559808231</v>
      </c>
      <c r="P9" s="11">
        <v>57.009079983326082</v>
      </c>
      <c r="Q9" s="11">
        <v>61.580527298099405</v>
      </c>
      <c r="R9" s="11"/>
      <c r="S9" s="11">
        <f t="shared" ref="S9:S16" si="2">Q9-O9</f>
        <v>8.0756057382911735</v>
      </c>
      <c r="T9" s="11">
        <v>22.116323267856551</v>
      </c>
      <c r="U9" s="11">
        <f t="shared" ref="U9:U12" si="3">SUM(S9:T9)</f>
        <v>30.191929006147724</v>
      </c>
      <c r="W9" s="10" t="str">
        <f>name!E5</f>
        <v>Professional occupations</v>
      </c>
      <c r="X9" s="11">
        <v>46.714186089507322</v>
      </c>
      <c r="Y9" s="11">
        <v>54.264569552205984</v>
      </c>
      <c r="Z9" s="11">
        <v>54.931002403106817</v>
      </c>
      <c r="AA9" s="11">
        <v>58.817365238155134</v>
      </c>
      <c r="AB9" s="11">
        <v>65.188086576543895</v>
      </c>
      <c r="AC9" s="11"/>
      <c r="AD9" s="11">
        <f t="shared" ref="AD9:AD16" si="4">AB9-Z9</f>
        <v>10.257084173437079</v>
      </c>
      <c r="AE9" s="11">
        <v>33.440234777565706</v>
      </c>
      <c r="AF9" s="11">
        <f t="shared" ref="AF9:AF12" si="5">SUM(AD9:AE9)</f>
        <v>43.697318951002785</v>
      </c>
    </row>
    <row r="10" spans="1:32" x14ac:dyDescent="0.2">
      <c r="A10" t="str">
        <f>name!E6</f>
        <v>Associate professional occupations</v>
      </c>
      <c r="B10" s="11">
        <v>54.087898311047333</v>
      </c>
      <c r="C10" s="11">
        <v>57.791758170556768</v>
      </c>
      <c r="D10" s="11">
        <v>59.469479671391049</v>
      </c>
      <c r="E10" s="11">
        <v>58.473243861558274</v>
      </c>
      <c r="F10" s="11">
        <v>62.643603572092672</v>
      </c>
      <c r="G10" s="11"/>
      <c r="H10" s="11">
        <f t="shared" si="0"/>
        <v>3.1741239007016233</v>
      </c>
      <c r="I10" s="11">
        <v>27.494004062930699</v>
      </c>
      <c r="J10" s="11">
        <f t="shared" si="1"/>
        <v>30.668127963632323</v>
      </c>
      <c r="L10" s="10" t="str">
        <f>name!E6</f>
        <v>Associate professional occupations</v>
      </c>
      <c r="M10" s="11">
        <v>28.336143852819493</v>
      </c>
      <c r="N10" s="11">
        <v>29.672060962225913</v>
      </c>
      <c r="O10" s="11">
        <v>30.248925050350618</v>
      </c>
      <c r="P10" s="11">
        <v>28.630367707782227</v>
      </c>
      <c r="Q10" s="11">
        <v>29.803321446100323</v>
      </c>
      <c r="R10" s="11"/>
      <c r="S10" s="11">
        <f t="shared" si="2"/>
        <v>-0.44560360425029444</v>
      </c>
      <c r="T10" s="11">
        <v>10.827596765084365</v>
      </c>
      <c r="U10" s="11">
        <f t="shared" si="3"/>
        <v>10.381993160834071</v>
      </c>
      <c r="W10" s="10" t="str">
        <f>name!E6</f>
        <v>Associate professional occupations</v>
      </c>
      <c r="X10" s="11">
        <v>25.751754458227829</v>
      </c>
      <c r="Y10" s="11">
        <v>28.119697208330891</v>
      </c>
      <c r="Z10" s="11">
        <v>29.220554621040442</v>
      </c>
      <c r="AA10" s="11">
        <v>29.842876153776075</v>
      </c>
      <c r="AB10" s="11">
        <v>32.840282125992346</v>
      </c>
      <c r="AC10" s="11"/>
      <c r="AD10" s="11">
        <f t="shared" si="4"/>
        <v>3.6197275049519035</v>
      </c>
      <c r="AE10" s="11">
        <v>16.66640729784633</v>
      </c>
      <c r="AF10" s="11">
        <f t="shared" si="5"/>
        <v>20.286134802798234</v>
      </c>
    </row>
    <row r="11" spans="1:32" x14ac:dyDescent="0.2">
      <c r="A11" t="str">
        <f>name!E7</f>
        <v>Administrative and secretarial occupations</v>
      </c>
      <c r="B11" s="11">
        <v>43.623315073873428</v>
      </c>
      <c r="C11" s="11">
        <v>42.467670734373549</v>
      </c>
      <c r="D11" s="11">
        <v>42.569444649366268</v>
      </c>
      <c r="E11" s="11">
        <v>39.467494161204286</v>
      </c>
      <c r="F11" s="11">
        <v>34.95831044437827</v>
      </c>
      <c r="G11" s="11"/>
      <c r="H11" s="11">
        <f t="shared" si="0"/>
        <v>-7.611134204987998</v>
      </c>
      <c r="I11" s="11">
        <v>19.480998549647349</v>
      </c>
      <c r="J11" s="11">
        <f t="shared" si="1"/>
        <v>11.869864344659351</v>
      </c>
      <c r="L11" s="10" t="str">
        <f>name!E7</f>
        <v>Administrative and secretarial occupations</v>
      </c>
      <c r="M11" s="11">
        <v>8.5058981019158395</v>
      </c>
      <c r="N11" s="11">
        <v>8.0756658217882027</v>
      </c>
      <c r="O11" s="11">
        <v>9.2101851839287221</v>
      </c>
      <c r="P11" s="11">
        <v>8.7234735763308233</v>
      </c>
      <c r="Q11" s="11">
        <v>9.3212836801606933</v>
      </c>
      <c r="R11" s="11"/>
      <c r="S11" s="11">
        <f t="shared" si="2"/>
        <v>0.11109849623197121</v>
      </c>
      <c r="T11" s="11">
        <v>3.2870878885999462</v>
      </c>
      <c r="U11" s="11">
        <f t="shared" si="3"/>
        <v>3.3981863848319174</v>
      </c>
      <c r="W11" s="10" t="str">
        <f>name!E7</f>
        <v>Administrative and secretarial occupations</v>
      </c>
      <c r="X11" s="11">
        <v>35.117416971957581</v>
      </c>
      <c r="Y11" s="11">
        <v>34.392004912585342</v>
      </c>
      <c r="Z11" s="11">
        <v>33.359259465437553</v>
      </c>
      <c r="AA11" s="11">
        <v>30.744020584873489</v>
      </c>
      <c r="AB11" s="11">
        <v>25.637026764217591</v>
      </c>
      <c r="AC11" s="11"/>
      <c r="AD11" s="11">
        <f t="shared" si="4"/>
        <v>-7.7222327012199621</v>
      </c>
      <c r="AE11" s="11">
        <v>16.193910661047408</v>
      </c>
      <c r="AF11" s="11">
        <f t="shared" si="5"/>
        <v>8.4716779598274456</v>
      </c>
    </row>
    <row r="12" spans="1:32" x14ac:dyDescent="0.2">
      <c r="A12" t="str">
        <f>name!E8</f>
        <v>Skilled trades occupations</v>
      </c>
      <c r="B12" s="11">
        <v>36.54716908547951</v>
      </c>
      <c r="C12" s="11">
        <v>37.53052461679674</v>
      </c>
      <c r="D12" s="11">
        <v>32.858271018153118</v>
      </c>
      <c r="E12" s="11">
        <v>34.19306271124151</v>
      </c>
      <c r="F12" s="11">
        <v>33.906994124790891</v>
      </c>
      <c r="G12" s="11"/>
      <c r="H12" s="11">
        <f t="shared" si="0"/>
        <v>1.0487231066377731</v>
      </c>
      <c r="I12" s="11">
        <v>14.448643877419038</v>
      </c>
      <c r="J12" s="11">
        <f t="shared" si="1"/>
        <v>15.497366984056811</v>
      </c>
      <c r="L12" s="10" t="str">
        <f>name!E8</f>
        <v>Skilled trades occupations</v>
      </c>
      <c r="M12" s="11">
        <v>31.711291854418342</v>
      </c>
      <c r="N12" s="11">
        <v>32.921819747109026</v>
      </c>
      <c r="O12" s="11">
        <v>28.064106610068563</v>
      </c>
      <c r="P12" s="11">
        <v>28.672301760392248</v>
      </c>
      <c r="Q12" s="11">
        <v>27.640687922763433</v>
      </c>
      <c r="R12" s="11"/>
      <c r="S12" s="11">
        <f t="shared" si="2"/>
        <v>-0.42341868730512999</v>
      </c>
      <c r="T12" s="11">
        <v>11.083465157310577</v>
      </c>
      <c r="U12" s="11">
        <f t="shared" si="3"/>
        <v>10.660046470005447</v>
      </c>
      <c r="W12" s="10" t="str">
        <f>name!E8</f>
        <v>Skilled trades occupations</v>
      </c>
      <c r="X12" s="11">
        <v>4.8358772310611542</v>
      </c>
      <c r="Y12" s="11">
        <v>4.6087048696876831</v>
      </c>
      <c r="Z12" s="11">
        <v>4.794164408084554</v>
      </c>
      <c r="AA12" s="11">
        <v>5.5207609508492457</v>
      </c>
      <c r="AB12" s="11">
        <v>6.2663062020274554</v>
      </c>
      <c r="AC12" s="11"/>
      <c r="AD12" s="11">
        <f t="shared" si="4"/>
        <v>1.4721417939429013</v>
      </c>
      <c r="AE12" s="11">
        <v>3.3651787201084611</v>
      </c>
      <c r="AF12" s="11">
        <f t="shared" si="5"/>
        <v>4.8373205140513624</v>
      </c>
    </row>
    <row r="13" spans="1:32" x14ac:dyDescent="0.2">
      <c r="A13" t="str">
        <f>name!E9</f>
        <v>Caring, leisure and other service occupations</v>
      </c>
      <c r="B13" s="11">
        <v>42.895331077846635</v>
      </c>
      <c r="C13" s="11">
        <v>44.835833007597593</v>
      </c>
      <c r="D13" s="11">
        <v>42.072597499858979</v>
      </c>
      <c r="E13" s="11">
        <v>44.173174622728325</v>
      </c>
      <c r="F13" s="11">
        <v>47.140399804002783</v>
      </c>
      <c r="G13" s="11"/>
      <c r="H13" s="11">
        <f t="shared" si="0"/>
        <v>5.0678023041438038</v>
      </c>
      <c r="I13" s="11">
        <v>24.449768995376008</v>
      </c>
      <c r="J13" s="11">
        <f>SUM(H13:I13)</f>
        <v>29.517571299519812</v>
      </c>
      <c r="L13" s="10" t="str">
        <f>name!E9</f>
        <v>Caring, leisure and other service occupations</v>
      </c>
      <c r="M13" s="11">
        <v>9.1314587584756293</v>
      </c>
      <c r="N13" s="11">
        <v>9.4876281854786821</v>
      </c>
      <c r="O13" s="11">
        <v>9.0571969496489171</v>
      </c>
      <c r="P13" s="11">
        <v>10.264197620573464</v>
      </c>
      <c r="Q13" s="11">
        <v>11.801978324736131</v>
      </c>
      <c r="R13" s="11"/>
      <c r="S13" s="11">
        <f t="shared" si="2"/>
        <v>2.7447813750872143</v>
      </c>
      <c r="T13" s="11">
        <v>4.6743346597434066</v>
      </c>
      <c r="U13" s="11">
        <f>SUM(S13:T13)</f>
        <v>7.4191160348306209</v>
      </c>
      <c r="W13" s="10" t="str">
        <f>name!E9</f>
        <v>Caring, leisure and other service occupations</v>
      </c>
      <c r="X13" s="11">
        <v>33.763872319370996</v>
      </c>
      <c r="Y13" s="11">
        <v>35.348204822118937</v>
      </c>
      <c r="Z13" s="11">
        <v>33.015400550210025</v>
      </c>
      <c r="AA13" s="11">
        <v>33.908977002154877</v>
      </c>
      <c r="AB13" s="11">
        <v>35.338421479266643</v>
      </c>
      <c r="AC13" s="11"/>
      <c r="AD13" s="11">
        <f t="shared" si="4"/>
        <v>2.3230209290566179</v>
      </c>
      <c r="AE13" s="11">
        <v>19.775434335632614</v>
      </c>
      <c r="AF13" s="11">
        <f>SUM(AD13:AE13)</f>
        <v>22.098455264689232</v>
      </c>
    </row>
    <row r="14" spans="1:32" x14ac:dyDescent="0.2">
      <c r="A14" t="str">
        <f>name!E10</f>
        <v>Sales and customer service occupations</v>
      </c>
      <c r="B14" s="11">
        <v>28.81415242471278</v>
      </c>
      <c r="C14" s="11">
        <v>29.635736221288777</v>
      </c>
      <c r="D14" s="11">
        <v>29.592202084347811</v>
      </c>
      <c r="E14" s="11">
        <v>29.598704096328738</v>
      </c>
      <c r="F14" s="11">
        <v>29.708494062268766</v>
      </c>
      <c r="G14" s="11"/>
      <c r="H14" s="11">
        <f t="shared" si="0"/>
        <v>0.11629197792095525</v>
      </c>
      <c r="I14" s="11">
        <v>13.163965513097645</v>
      </c>
      <c r="J14" s="11">
        <f t="shared" si="1"/>
        <v>13.280257491018601</v>
      </c>
      <c r="L14" s="10" t="str">
        <f>name!E10</f>
        <v>Sales and customer service occupations</v>
      </c>
      <c r="M14" s="11">
        <v>11.933572645557151</v>
      </c>
      <c r="N14" s="11">
        <v>12.452608598426194</v>
      </c>
      <c r="O14" s="11">
        <v>12.606554699563317</v>
      </c>
      <c r="P14" s="11">
        <v>12.926342788515578</v>
      </c>
      <c r="Q14" s="11">
        <v>13.460698165162217</v>
      </c>
      <c r="R14" s="11"/>
      <c r="S14" s="11">
        <f t="shared" si="2"/>
        <v>0.85414346559890042</v>
      </c>
      <c r="T14" s="11">
        <v>4.3726055627970011</v>
      </c>
      <c r="U14" s="11">
        <f t="shared" ref="U14:U15" si="6">SUM(S14:T14)</f>
        <v>5.2267490283959015</v>
      </c>
      <c r="W14" s="10" t="str">
        <f>name!E10</f>
        <v>Sales and customer service occupations</v>
      </c>
      <c r="X14" s="11">
        <v>16.880579779155685</v>
      </c>
      <c r="Y14" s="11">
        <v>17.183127622862571</v>
      </c>
      <c r="Z14" s="11">
        <v>16.985647384784496</v>
      </c>
      <c r="AA14" s="11">
        <v>16.672361307813173</v>
      </c>
      <c r="AB14" s="11">
        <v>16.247795897106492</v>
      </c>
      <c r="AC14" s="11"/>
      <c r="AD14" s="11">
        <f t="shared" si="4"/>
        <v>-0.73785148767800379</v>
      </c>
      <c r="AE14" s="11">
        <v>8.7913599503006417</v>
      </c>
      <c r="AF14" s="11">
        <f t="shared" ref="AF14:AF15" si="7">SUM(AD14:AE14)</f>
        <v>8.0535084626226379</v>
      </c>
    </row>
    <row r="15" spans="1:32" x14ac:dyDescent="0.2">
      <c r="A15" t="str">
        <f>name!E11</f>
        <v>Process, plant and machine operatives</v>
      </c>
      <c r="B15" s="11">
        <v>17.944142674124333</v>
      </c>
      <c r="C15" s="11">
        <v>20.02262518590172</v>
      </c>
      <c r="D15" s="11">
        <v>16.891326619022365</v>
      </c>
      <c r="E15" s="11">
        <v>18.999467620522243</v>
      </c>
      <c r="F15" s="11">
        <v>19.002575573022884</v>
      </c>
      <c r="G15" s="11"/>
      <c r="H15" s="11">
        <f t="shared" si="0"/>
        <v>2.1112489540005193</v>
      </c>
      <c r="I15" s="11">
        <v>8.8952533493788302</v>
      </c>
      <c r="J15" s="11">
        <f t="shared" si="1"/>
        <v>11.006502303379349</v>
      </c>
      <c r="L15" s="10" t="str">
        <f>name!E11</f>
        <v>Process, plant and machine operatives</v>
      </c>
      <c r="M15" s="11">
        <v>15.656005323768023</v>
      </c>
      <c r="N15" s="11">
        <v>17.656930196499125</v>
      </c>
      <c r="O15" s="11">
        <v>14.877531165508262</v>
      </c>
      <c r="P15" s="11">
        <v>16.353294170363409</v>
      </c>
      <c r="Q15" s="11">
        <v>16.109788599659979</v>
      </c>
      <c r="R15" s="11"/>
      <c r="S15" s="11">
        <f t="shared" si="2"/>
        <v>1.2322574341517161</v>
      </c>
      <c r="T15" s="11">
        <v>7.4692064797484701</v>
      </c>
      <c r="U15" s="11">
        <f t="shared" si="6"/>
        <v>8.7014639139001861</v>
      </c>
      <c r="W15" s="10" t="str">
        <f>name!E11</f>
        <v>Process, plant and machine operatives</v>
      </c>
      <c r="X15" s="11">
        <v>2.2881373503563003</v>
      </c>
      <c r="Y15" s="11">
        <v>2.3656949894025883</v>
      </c>
      <c r="Z15" s="11">
        <v>2.0137954535141045</v>
      </c>
      <c r="AA15" s="11">
        <v>2.6461734501588285</v>
      </c>
      <c r="AB15" s="11">
        <v>2.8927869733629055</v>
      </c>
      <c r="AC15" s="11"/>
      <c r="AD15" s="11">
        <f t="shared" si="4"/>
        <v>0.87899151984880097</v>
      </c>
      <c r="AE15" s="11">
        <v>1.4260468696303596</v>
      </c>
      <c r="AF15" s="11">
        <f t="shared" si="7"/>
        <v>2.3050383894791606</v>
      </c>
    </row>
    <row r="16" spans="1:32" x14ac:dyDescent="0.2">
      <c r="A16" t="str">
        <f>name!E12</f>
        <v>Elementary occupations</v>
      </c>
      <c r="B16" s="11">
        <v>44.285717626377931</v>
      </c>
      <c r="C16" s="11">
        <v>45.852494573042804</v>
      </c>
      <c r="D16" s="11">
        <v>41.135881276297717</v>
      </c>
      <c r="E16" s="11">
        <v>41.630016907987027</v>
      </c>
      <c r="F16" s="11">
        <v>40.655278048902851</v>
      </c>
      <c r="G16" s="11"/>
      <c r="H16" s="11">
        <f t="shared" si="0"/>
        <v>-0.48060322739486594</v>
      </c>
      <c r="I16" s="11">
        <v>19.632785849926393</v>
      </c>
      <c r="J16" s="11">
        <f>SUM(H16:I16)</f>
        <v>19.152182622531527</v>
      </c>
      <c r="L16" s="10" t="str">
        <f>name!E12</f>
        <v>Elementary occupations</v>
      </c>
      <c r="M16" s="11">
        <v>21.985423893255252</v>
      </c>
      <c r="N16" s="11">
        <v>22.49690632592257</v>
      </c>
      <c r="O16" s="11">
        <v>20.407748586194</v>
      </c>
      <c r="P16" s="11">
        <v>21.108433027722164</v>
      </c>
      <c r="Q16" s="11">
        <v>20.302705254544154</v>
      </c>
      <c r="R16" s="11"/>
      <c r="S16" s="11">
        <f t="shared" si="2"/>
        <v>-0.10504333164984558</v>
      </c>
      <c r="T16" s="11">
        <v>7.93036078496268</v>
      </c>
      <c r="U16" s="11">
        <f>SUM(S16:T16)</f>
        <v>7.8253174533128345</v>
      </c>
      <c r="W16" s="10" t="str">
        <f>name!E12</f>
        <v>Elementary occupations</v>
      </c>
      <c r="X16" s="11">
        <v>22.300293733122675</v>
      </c>
      <c r="Y16" s="11">
        <v>23.355588247120227</v>
      </c>
      <c r="Z16" s="11">
        <v>20.728132690103713</v>
      </c>
      <c r="AA16" s="11">
        <v>20.521583880264835</v>
      </c>
      <c r="AB16" s="11">
        <v>20.352572794358711</v>
      </c>
      <c r="AC16" s="11"/>
      <c r="AD16" s="11">
        <f t="shared" si="4"/>
        <v>-0.37555989574500259</v>
      </c>
      <c r="AE16" s="11">
        <v>11.702425064963712</v>
      </c>
      <c r="AF16" s="11">
        <f>SUM(AD16:AE16)</f>
        <v>11.32686516921871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406.34499999999991</v>
      </c>
      <c r="C18" s="34">
        <f>SUM(C8:C16)</f>
        <v>436.37900000000002</v>
      </c>
      <c r="D18" s="34">
        <f>SUM(D8:D16)</f>
        <v>423.75799999999998</v>
      </c>
      <c r="E18" s="34">
        <f>SUM(E8:E16)</f>
        <v>434.68200000000002</v>
      </c>
      <c r="F18" s="34">
        <f>SUM(F8:F16)</f>
        <v>453.35100000000006</v>
      </c>
      <c r="G18" s="11"/>
      <c r="H18" s="34">
        <f>SUM(H8:H16)</f>
        <v>29.593000000000096</v>
      </c>
      <c r="I18" s="34">
        <f>SUM(I8:I16)</f>
        <v>211.95532272971528</v>
      </c>
      <c r="J18" s="34">
        <f>SUM(H18:I18)</f>
        <v>241.54832272971538</v>
      </c>
      <c r="L18" s="231" t="str">
        <f>name!E3</f>
        <v>All occupations</v>
      </c>
      <c r="M18" s="34">
        <f>SUM(M8:M16)</f>
        <v>203.01075377654871</v>
      </c>
      <c r="N18" s="34">
        <f>SUM(N8:N16)</f>
        <v>217.64576864073314</v>
      </c>
      <c r="O18" s="34">
        <f>SUM(O8:O16)</f>
        <v>209.26741319733071</v>
      </c>
      <c r="P18" s="34">
        <f>SUM(P8:P16)</f>
        <v>215.19974665982616</v>
      </c>
      <c r="Q18" s="34">
        <f>SUM(Q8:Q16)</f>
        <v>224.19418898353985</v>
      </c>
      <c r="R18" s="11"/>
      <c r="S18" s="34">
        <f>SUM(S8:S16)</f>
        <v>14.926775786209147</v>
      </c>
      <c r="T18" s="34">
        <f>SUM(T8:T16)</f>
        <v>87.259058821232315</v>
      </c>
      <c r="U18" s="34">
        <f>SUM(S18:T18)</f>
        <v>102.18583460744146</v>
      </c>
      <c r="W18" s="231" t="str">
        <f>name!E3</f>
        <v>All occupations</v>
      </c>
      <c r="X18" s="34">
        <f>SUM(X8:X16)</f>
        <v>203.33424622345115</v>
      </c>
      <c r="Y18" s="34">
        <f>SUM(Y8:Y16)</f>
        <v>218.7332313592668</v>
      </c>
      <c r="Z18" s="34">
        <f>SUM(Z8:Z16)</f>
        <v>214.49058680266924</v>
      </c>
      <c r="AA18" s="34">
        <f>SUM(AA8:AA16)</f>
        <v>219.4822533401738</v>
      </c>
      <c r="AB18" s="34">
        <f>SUM(AB8:AB16)</f>
        <v>229.15681101646015</v>
      </c>
      <c r="AC18" s="11"/>
      <c r="AD18" s="34">
        <f>SUM(AD8:AD16)</f>
        <v>14.666224213790869</v>
      </c>
      <c r="AE18" s="34">
        <f>SUM(AE8:AE16)</f>
        <v>124.69626390848296</v>
      </c>
      <c r="AF18" s="34">
        <f>SUM(AD18:AE18)</f>
        <v>139.36248812227382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10.802697848153068</v>
      </c>
      <c r="C26" s="18">
        <f t="shared" si="8"/>
        <v>11.715380689488818</v>
      </c>
      <c r="D26" s="18">
        <f t="shared" si="8"/>
        <v>11.97213343904955</v>
      </c>
      <c r="E26" s="18">
        <f t="shared" si="8"/>
        <v>12.036475123641745</v>
      </c>
      <c r="F26" s="18">
        <f t="shared" si="8"/>
        <v>12.918628280492964</v>
      </c>
      <c r="G26" s="11"/>
      <c r="H26" s="40">
        <f>IF(D8&gt;0,(H8/D8)*100,0)</f>
        <v>15.44138303282738</v>
      </c>
      <c r="I26" s="40">
        <f>IF(D8&gt;0,(I8/D8)*100,0)</f>
        <v>56.833651747362403</v>
      </c>
      <c r="J26" s="40">
        <f>IF(D8&gt;0,(J8/D8)*100,0)</f>
        <v>72.275034780189785</v>
      </c>
      <c r="L26" t="str">
        <f>$A$8</f>
        <v>Managers, directors and senior officials</v>
      </c>
      <c r="M26" s="18">
        <f t="shared" ref="M26:Q26" si="9">M8/M$18*100</f>
        <v>13.89783238352036</v>
      </c>
      <c r="N26" s="18">
        <f t="shared" si="9"/>
        <v>14.71557299921596</v>
      </c>
      <c r="O26" s="18">
        <f t="shared" si="9"/>
        <v>14.952277047910304</v>
      </c>
      <c r="P26" s="18">
        <f t="shared" si="9"/>
        <v>14.643258885723842</v>
      </c>
      <c r="Q26" s="18">
        <f t="shared" si="9"/>
        <v>15.242677986993902</v>
      </c>
      <c r="R26" s="11"/>
      <c r="S26" s="40">
        <f>IF(O8&gt;0,(S8/O8)*100,0)</f>
        <v>9.2135905237687119</v>
      </c>
      <c r="T26" s="40">
        <f>IF(O8&gt;0,(T8/O8)*100,0)</f>
        <v>49.530066164211746</v>
      </c>
      <c r="U26" s="40">
        <f>IF(O8&gt;0,(U8/O8)*100,0)</f>
        <v>58.743656687980447</v>
      </c>
      <c r="W26" t="str">
        <f>$A$8</f>
        <v>Managers, directors and senior officials</v>
      </c>
      <c r="X26" s="18">
        <f t="shared" ref="X26:AB26" si="10">X8/X$18*100</f>
        <v>7.7124874840109108</v>
      </c>
      <c r="Y26" s="18">
        <f t="shared" si="10"/>
        <v>8.7301042536093796</v>
      </c>
      <c r="Z26" s="18">
        <f t="shared" si="10"/>
        <v>9.0645608817671484</v>
      </c>
      <c r="AA26" s="18">
        <f t="shared" si="10"/>
        <v>9.4805545575831918</v>
      </c>
      <c r="AB26" s="18">
        <f t="shared" si="10"/>
        <v>10.644908216073897</v>
      </c>
      <c r="AC26" s="11"/>
      <c r="AD26" s="40">
        <f>IF(Z8&gt;0,(AD8/Z8)*100,0)</f>
        <v>25.464160051420421</v>
      </c>
      <c r="AE26" s="40">
        <f>IF(Z8&gt;0,(AE8/Z8)*100,0)</f>
        <v>68.587770021157809</v>
      </c>
      <c r="AF26" s="40">
        <f>IF(Z8&gt;0,(AF8/Z8)*100,0)</f>
        <v>94.051930072578244</v>
      </c>
    </row>
    <row r="27" spans="1:32" x14ac:dyDescent="0.2">
      <c r="A27" t="str">
        <f>$A$9</f>
        <v>Professional occupations</v>
      </c>
      <c r="B27" s="18">
        <f t="shared" si="8"/>
        <v>23.194834723070372</v>
      </c>
      <c r="C27" s="18">
        <f t="shared" si="8"/>
        <v>24.547216156473532</v>
      </c>
      <c r="D27" s="18">
        <f t="shared" si="8"/>
        <v>25.589115476973895</v>
      </c>
      <c r="E27" s="18">
        <f t="shared" si="8"/>
        <v>26.646248342807205</v>
      </c>
      <c r="F27" s="18">
        <f t="shared" si="8"/>
        <v>27.962575107288444</v>
      </c>
      <c r="G27" s="11"/>
      <c r="H27" s="40">
        <f t="shared" ref="H27:H36" si="11">IF(D9&gt;0,(H9/D9)*100,0)</f>
        <v>16.90647272761559</v>
      </c>
      <c r="I27" s="40">
        <f t="shared" ref="I27:I36" si="12">IF(D9&gt;0,(I9/D9)*100,0)</f>
        <v>51.234458115949224</v>
      </c>
      <c r="J27" s="40">
        <f t="shared" ref="J27:J36" si="13">IF(D9&gt;0,(J9/D9)*100,0)</f>
        <v>68.140930843564803</v>
      </c>
      <c r="L27" t="str">
        <f>$A$9</f>
        <v>Professional occupations</v>
      </c>
      <c r="M27" s="18">
        <f t="shared" ref="M27:Q27" si="14">M9/M$18*100</f>
        <v>23.415934467331844</v>
      </c>
      <c r="N27" s="18">
        <f t="shared" si="14"/>
        <v>24.28456439532167</v>
      </c>
      <c r="O27" s="18">
        <f t="shared" si="14"/>
        <v>25.56772731230507</v>
      </c>
      <c r="P27" s="18">
        <f t="shared" si="14"/>
        <v>26.491239357006467</v>
      </c>
      <c r="Q27" s="18">
        <f t="shared" si="14"/>
        <v>27.467494843330037</v>
      </c>
      <c r="R27" s="11"/>
      <c r="S27" s="40">
        <f t="shared" ref="S27:S34" si="15">IF(O9&gt;0,(S9/O9)*100,0)</f>
        <v>15.093201714657589</v>
      </c>
      <c r="T27" s="40">
        <f t="shared" ref="T27:T34" si="16">IF(O9&gt;0,(T9/O9)*100,0)</f>
        <v>41.335119505099634</v>
      </c>
      <c r="U27" s="40">
        <f t="shared" ref="U27:U34" si="17">IF(O9&gt;0,(U9/O9)*100,0)</f>
        <v>56.428321219757215</v>
      </c>
      <c r="W27" t="str">
        <f>$A$9</f>
        <v>Professional occupations</v>
      </c>
      <c r="X27" s="18">
        <f t="shared" ref="X27:AB27" si="18">X9/X$18*100</f>
        <v>22.974086735085177</v>
      </c>
      <c r="Y27" s="18">
        <f t="shared" si="18"/>
        <v>24.808562107820308</v>
      </c>
      <c r="Z27" s="18">
        <f t="shared" si="18"/>
        <v>25.609982807144444</v>
      </c>
      <c r="AA27" s="18">
        <f t="shared" si="18"/>
        <v>26.798232815203772</v>
      </c>
      <c r="AB27" s="18">
        <f t="shared" si="18"/>
        <v>28.446933908441185</v>
      </c>
      <c r="AC27" s="11"/>
      <c r="AD27" s="40">
        <f t="shared" ref="AD27:AD34" si="19">IF(Z9&gt;0,(AD9/Z9)*100,0)</f>
        <v>18.672668847668714</v>
      </c>
      <c r="AE27" s="40">
        <f t="shared" ref="AE27:AE34" si="20">IF(Z9&gt;0,(AE9/Z9)*100,0)</f>
        <v>60.876796917280316</v>
      </c>
      <c r="AF27" s="40">
        <f t="shared" ref="AF27:AF34" si="21">IF(Z9&gt;0,(AF9/Z9)*100,0)</f>
        <v>79.549465764949019</v>
      </c>
    </row>
    <row r="28" spans="1:32" x14ac:dyDescent="0.2">
      <c r="A28" t="str">
        <f>$A$10</f>
        <v>Associate professional occupations</v>
      </c>
      <c r="B28" s="18">
        <f t="shared" si="8"/>
        <v>13.31083151288864</v>
      </c>
      <c r="C28" s="18">
        <f t="shared" si="8"/>
        <v>13.243478299954115</v>
      </c>
      <c r="D28" s="18">
        <f t="shared" si="8"/>
        <v>14.033830552199852</v>
      </c>
      <c r="E28" s="18">
        <f t="shared" si="8"/>
        <v>13.451958871441255</v>
      </c>
      <c r="F28" s="18">
        <f t="shared" si="8"/>
        <v>13.8179034726057</v>
      </c>
      <c r="G28" s="11"/>
      <c r="H28" s="40">
        <f t="shared" si="11"/>
        <v>5.3373998196062864</v>
      </c>
      <c r="I28" s="40">
        <f t="shared" si="12"/>
        <v>46.232124805620629</v>
      </c>
      <c r="J28" s="40">
        <f t="shared" si="13"/>
        <v>51.569524625226911</v>
      </c>
      <c r="L28" t="str">
        <f>$A$10</f>
        <v>Associate professional occupations</v>
      </c>
      <c r="M28" s="18">
        <f t="shared" ref="M28:Q28" si="22">M10/M$18*100</f>
        <v>13.957952140805663</v>
      </c>
      <c r="N28" s="18">
        <f t="shared" si="22"/>
        <v>13.633189906487658</v>
      </c>
      <c r="O28" s="18">
        <f t="shared" si="22"/>
        <v>14.454675282781416</v>
      </c>
      <c r="P28" s="18">
        <f t="shared" si="22"/>
        <v>13.304089875644351</v>
      </c>
      <c r="Q28" s="18">
        <f t="shared" si="22"/>
        <v>13.293529855177674</v>
      </c>
      <c r="R28" s="11"/>
      <c r="S28" s="40">
        <f t="shared" si="15"/>
        <v>-1.4731221142852791</v>
      </c>
      <c r="T28" s="40">
        <f t="shared" si="16"/>
        <v>35.794980307767538</v>
      </c>
      <c r="U28" s="40">
        <f t="shared" si="17"/>
        <v>34.321858193482257</v>
      </c>
      <c r="W28" t="str">
        <f>$A$10</f>
        <v>Associate professional occupations</v>
      </c>
      <c r="X28" s="18">
        <f t="shared" ref="X28:AB28" si="23">X10/X$18*100</f>
        <v>12.664740414621706</v>
      </c>
      <c r="Y28" s="18">
        <f t="shared" si="23"/>
        <v>12.85570419894022</v>
      </c>
      <c r="Z28" s="18">
        <f t="shared" si="23"/>
        <v>13.623234034006011</v>
      </c>
      <c r="AA28" s="18">
        <f t="shared" si="23"/>
        <v>13.596942668308968</v>
      </c>
      <c r="AB28" s="18">
        <f t="shared" si="23"/>
        <v>14.330921250092562</v>
      </c>
      <c r="AC28" s="11"/>
      <c r="AD28" s="40">
        <f t="shared" si="19"/>
        <v>12.387607120726916</v>
      </c>
      <c r="AE28" s="40">
        <f t="shared" si="20"/>
        <v>57.036587819745144</v>
      </c>
      <c r="AF28" s="40">
        <f t="shared" si="21"/>
        <v>69.424194940472063</v>
      </c>
    </row>
    <row r="29" spans="1:32" x14ac:dyDescent="0.2">
      <c r="A29" t="str">
        <f>$A$11</f>
        <v>Administrative and secretarial occupations</v>
      </c>
      <c r="B29" s="18">
        <f t="shared" si="8"/>
        <v>10.735536323536266</v>
      </c>
      <c r="C29" s="18">
        <f t="shared" si="8"/>
        <v>9.7318319017123986</v>
      </c>
      <c r="D29" s="18">
        <f t="shared" si="8"/>
        <v>10.045696989641794</v>
      </c>
      <c r="E29" s="18">
        <f t="shared" si="8"/>
        <v>9.0796246822284523</v>
      </c>
      <c r="F29" s="18">
        <f t="shared" si="8"/>
        <v>7.7110915040174755</v>
      </c>
      <c r="G29" s="11"/>
      <c r="H29" s="40">
        <f t="shared" si="11"/>
        <v>-17.879336382419318</v>
      </c>
      <c r="I29" s="40">
        <f t="shared" si="12"/>
        <v>45.762867498289914</v>
      </c>
      <c r="J29" s="40">
        <f t="shared" si="13"/>
        <v>27.883531115870593</v>
      </c>
      <c r="L29" t="str">
        <f>$A$11</f>
        <v>Administrative and secretarial occupations</v>
      </c>
      <c r="M29" s="18">
        <f t="shared" ref="M29:Q29" si="24">M11/M$18*100</f>
        <v>4.1898756315530807</v>
      </c>
      <c r="N29" s="18">
        <f t="shared" si="24"/>
        <v>3.710463048385134</v>
      </c>
      <c r="O29" s="18">
        <f t="shared" si="24"/>
        <v>4.4011559388101622</v>
      </c>
      <c r="P29" s="18">
        <f t="shared" si="24"/>
        <v>4.0536634971603034</v>
      </c>
      <c r="Q29" s="18">
        <f t="shared" si="24"/>
        <v>4.1576829990205741</v>
      </c>
      <c r="R29" s="11"/>
      <c r="S29" s="40">
        <f t="shared" si="15"/>
        <v>1.2062569211510765</v>
      </c>
      <c r="T29" s="40">
        <f t="shared" si="16"/>
        <v>35.689704636294806</v>
      </c>
      <c r="U29" s="40">
        <f t="shared" si="17"/>
        <v>36.895961557445879</v>
      </c>
      <c r="W29" t="str">
        <f>$A$11</f>
        <v>Administrative and secretarial occupations</v>
      </c>
      <c r="X29" s="18">
        <f t="shared" ref="X29:AB29" si="25">X11/X$18*100</f>
        <v>17.270783266565839</v>
      </c>
      <c r="Y29" s="18">
        <f t="shared" si="25"/>
        <v>15.723264681303442</v>
      </c>
      <c r="Z29" s="18">
        <f t="shared" si="25"/>
        <v>15.552784839051226</v>
      </c>
      <c r="AA29" s="18">
        <f t="shared" si="25"/>
        <v>14.007520023600076</v>
      </c>
      <c r="AB29" s="18">
        <f t="shared" si="25"/>
        <v>11.18754736134642</v>
      </c>
      <c r="AC29" s="11"/>
      <c r="AD29" s="40">
        <f t="shared" si="19"/>
        <v>-23.148693421149584</v>
      </c>
      <c r="AE29" s="40">
        <f t="shared" si="20"/>
        <v>48.54397525768038</v>
      </c>
      <c r="AF29" s="40">
        <f t="shared" si="21"/>
        <v>25.395281836530803</v>
      </c>
    </row>
    <row r="30" spans="1:32" x14ac:dyDescent="0.2">
      <c r="A30" t="str">
        <f>$A$12</f>
        <v>Skilled trades occupations</v>
      </c>
      <c r="B30" s="18">
        <f t="shared" si="8"/>
        <v>8.9941229953560438</v>
      </c>
      <c r="C30" s="18">
        <f t="shared" si="8"/>
        <v>8.6004424174391385</v>
      </c>
      <c r="D30" s="18">
        <f t="shared" si="8"/>
        <v>7.7540178635336963</v>
      </c>
      <c r="E30" s="18">
        <f t="shared" si="8"/>
        <v>7.8662246679737162</v>
      </c>
      <c r="F30" s="18">
        <f t="shared" si="8"/>
        <v>7.4791925295832336</v>
      </c>
      <c r="G30" s="11"/>
      <c r="H30" s="40">
        <f t="shared" si="11"/>
        <v>3.1916563901319943</v>
      </c>
      <c r="I30" s="40">
        <f t="shared" si="12"/>
        <v>43.972623725200378</v>
      </c>
      <c r="J30" s="40">
        <f t="shared" si="13"/>
        <v>47.164280115332367</v>
      </c>
      <c r="L30" t="str">
        <f>$A$12</f>
        <v>Skilled trades occupations</v>
      </c>
      <c r="M30" s="18">
        <f t="shared" ref="M30:Q30" si="26">M12/M$18*100</f>
        <v>15.620498552171549</v>
      </c>
      <c r="N30" s="18">
        <f t="shared" si="26"/>
        <v>15.126331172306372</v>
      </c>
      <c r="O30" s="18">
        <f t="shared" si="26"/>
        <v>13.410643435251549</v>
      </c>
      <c r="P30" s="18">
        <f t="shared" si="26"/>
        <v>13.323575982510597</v>
      </c>
      <c r="Q30" s="18">
        <f t="shared" si="26"/>
        <v>12.328904708940868</v>
      </c>
      <c r="R30" s="11"/>
      <c r="S30" s="40">
        <f t="shared" si="15"/>
        <v>-1.5087552694558966</v>
      </c>
      <c r="T30" s="40">
        <f t="shared" si="16"/>
        <v>39.493383171991518</v>
      </c>
      <c r="U30" s="40">
        <f t="shared" si="17"/>
        <v>37.984627902535621</v>
      </c>
      <c r="W30" t="str">
        <f>$A$12</f>
        <v>Skilled trades occupations</v>
      </c>
      <c r="X30" s="18">
        <f t="shared" ref="X30:AB30" si="27">X12/X$18*100</f>
        <v>2.3782895999461098</v>
      </c>
      <c r="Y30" s="18">
        <f t="shared" si="27"/>
        <v>2.1069980272535447</v>
      </c>
      <c r="Z30" s="18">
        <f t="shared" si="27"/>
        <v>2.2351397697910036</v>
      </c>
      <c r="AA30" s="18">
        <f t="shared" si="27"/>
        <v>2.5153564203173469</v>
      </c>
      <c r="AB30" s="18">
        <f t="shared" si="27"/>
        <v>2.7345057623346625</v>
      </c>
      <c r="AC30" s="11"/>
      <c r="AD30" s="40">
        <f t="shared" si="19"/>
        <v>30.706952633088285</v>
      </c>
      <c r="AE30" s="40">
        <f t="shared" si="20"/>
        <v>70.193227300124533</v>
      </c>
      <c r="AF30" s="40">
        <f t="shared" si="21"/>
        <v>100.90017993321283</v>
      </c>
    </row>
    <row r="31" spans="1:32" x14ac:dyDescent="0.2">
      <c r="A31" t="str">
        <f>$A$13</f>
        <v>Caring, leisure and other service occupations</v>
      </c>
      <c r="B31" s="18">
        <f t="shared" si="8"/>
        <v>10.5563821574885</v>
      </c>
      <c r="C31" s="18">
        <f t="shared" si="8"/>
        <v>10.274516648967433</v>
      </c>
      <c r="D31" s="18">
        <f t="shared" si="8"/>
        <v>9.9284491383900679</v>
      </c>
      <c r="E31" s="18">
        <f t="shared" si="8"/>
        <v>10.162181692071059</v>
      </c>
      <c r="F31" s="18">
        <f t="shared" si="8"/>
        <v>10.398212379371122</v>
      </c>
      <c r="G31" s="11"/>
      <c r="H31" s="40">
        <f t="shared" si="11"/>
        <v>12.045375387532919</v>
      </c>
      <c r="I31" s="40">
        <f t="shared" si="12"/>
        <v>58.113286196455924</v>
      </c>
      <c r="J31" s="40">
        <f t="shared" si="13"/>
        <v>70.158661583988845</v>
      </c>
      <c r="L31" t="str">
        <f>$A$13</f>
        <v>Caring, leisure and other service occupations</v>
      </c>
      <c r="M31" s="18">
        <f t="shared" ref="M31:Q31" si="28">M13/M$18*100</f>
        <v>4.498017266871738</v>
      </c>
      <c r="N31" s="18">
        <f t="shared" si="28"/>
        <v>4.3592063584474579</v>
      </c>
      <c r="O31" s="18">
        <f t="shared" si="28"/>
        <v>4.3280493657693118</v>
      </c>
      <c r="P31" s="18">
        <f t="shared" si="28"/>
        <v>4.7696141746850866</v>
      </c>
      <c r="Q31" s="18">
        <f t="shared" si="28"/>
        <v>5.2641767292204991</v>
      </c>
      <c r="R31" s="11"/>
      <c r="S31" s="40">
        <f t="shared" si="15"/>
        <v>30.30497614599857</v>
      </c>
      <c r="T31" s="40">
        <f t="shared" si="16"/>
        <v>51.609064986983611</v>
      </c>
      <c r="U31" s="40">
        <f t="shared" si="17"/>
        <v>81.914041132982177</v>
      </c>
      <c r="W31" t="str">
        <f>$A$13</f>
        <v>Caring, leisure and other service occupations</v>
      </c>
      <c r="X31" s="18">
        <f t="shared" ref="X31:AB31" si="29">X13/X$18*100</f>
        <v>16.605108557201277</v>
      </c>
      <c r="Y31" s="18">
        <f t="shared" si="29"/>
        <v>16.160418150664963</v>
      </c>
      <c r="Z31" s="18">
        <f t="shared" si="29"/>
        <v>15.392470617176363</v>
      </c>
      <c r="AA31" s="18">
        <f t="shared" si="29"/>
        <v>15.449530194862554</v>
      </c>
      <c r="AB31" s="18">
        <f t="shared" si="29"/>
        <v>15.421065305682017</v>
      </c>
      <c r="AC31" s="11"/>
      <c r="AD31" s="40">
        <f t="shared" si="19"/>
        <v>7.0361736957386096</v>
      </c>
      <c r="AE31" s="40">
        <f t="shared" si="20"/>
        <v>59.897605378308263</v>
      </c>
      <c r="AF31" s="40">
        <f t="shared" si="21"/>
        <v>66.933779074046868</v>
      </c>
    </row>
    <row r="32" spans="1:32" x14ac:dyDescent="0.2">
      <c r="A32" t="str">
        <f>$A$14</f>
        <v>Sales and customer service occupations</v>
      </c>
      <c r="B32" s="18">
        <f t="shared" si="8"/>
        <v>7.0910562267808857</v>
      </c>
      <c r="C32" s="18">
        <f t="shared" si="8"/>
        <v>6.7912837742624594</v>
      </c>
      <c r="D32" s="18">
        <f t="shared" si="8"/>
        <v>6.9832786836703518</v>
      </c>
      <c r="E32" s="18">
        <f t="shared" si="8"/>
        <v>6.8092776089943312</v>
      </c>
      <c r="F32" s="18">
        <f t="shared" si="8"/>
        <v>6.55308890071242</v>
      </c>
      <c r="H32" s="40">
        <f t="shared" si="11"/>
        <v>0.39298183213768167</v>
      </c>
      <c r="I32" s="40">
        <f t="shared" si="12"/>
        <v>44.484575617508561</v>
      </c>
      <c r="J32" s="40">
        <f t="shared" si="13"/>
        <v>44.87755744964624</v>
      </c>
      <c r="L32" t="str">
        <f>$A$14</f>
        <v>Sales and customer service occupations</v>
      </c>
      <c r="M32" s="18">
        <f t="shared" ref="M32:Q32" si="30">M14/M$18*100</f>
        <v>5.878295816138035</v>
      </c>
      <c r="N32" s="18">
        <f t="shared" si="30"/>
        <v>5.7215027317997889</v>
      </c>
      <c r="O32" s="18">
        <f t="shared" si="30"/>
        <v>6.0241365375295413</v>
      </c>
      <c r="P32" s="18">
        <f t="shared" si="30"/>
        <v>6.0066719357940066</v>
      </c>
      <c r="Q32" s="18">
        <f t="shared" si="30"/>
        <v>6.0040352634431979</v>
      </c>
      <c r="S32" s="40">
        <f t="shared" si="15"/>
        <v>6.7753917383033091</v>
      </c>
      <c r="T32" s="40">
        <f t="shared" si="16"/>
        <v>34.685175030006135</v>
      </c>
      <c r="U32" s="40">
        <f t="shared" si="17"/>
        <v>41.460566768309448</v>
      </c>
      <c r="W32" t="str">
        <f>$A$14</f>
        <v>Sales and customer service occupations</v>
      </c>
      <c r="X32" s="18">
        <f t="shared" ref="X32:AB32" si="31">X14/X$18*100</f>
        <v>8.3018872092038158</v>
      </c>
      <c r="Y32" s="18">
        <f t="shared" si="31"/>
        <v>7.855746251304395</v>
      </c>
      <c r="Z32" s="18">
        <f t="shared" si="31"/>
        <v>7.9190642526477149</v>
      </c>
      <c r="AA32" s="18">
        <f t="shared" si="31"/>
        <v>7.5962229538316297</v>
      </c>
      <c r="AB32" s="18">
        <f t="shared" si="31"/>
        <v>7.0902522273009927</v>
      </c>
      <c r="AD32" s="40">
        <f t="shared" si="19"/>
        <v>-4.3439703589923857</v>
      </c>
      <c r="AE32" s="40">
        <f t="shared" si="20"/>
        <v>51.757579509014285</v>
      </c>
      <c r="AF32" s="40">
        <f t="shared" si="21"/>
        <v>47.413609150021898</v>
      </c>
    </row>
    <row r="33" spans="1:32" x14ac:dyDescent="0.2">
      <c r="A33" t="str">
        <f>$A$15</f>
        <v>Process, plant and machine operatives</v>
      </c>
      <c r="B33" s="18">
        <f t="shared" si="8"/>
        <v>4.4159870735764777</v>
      </c>
      <c r="C33" s="18">
        <f t="shared" si="8"/>
        <v>4.5883567233761751</v>
      </c>
      <c r="D33" s="18">
        <f t="shared" si="8"/>
        <v>3.9860785210007519</v>
      </c>
      <c r="E33" s="18">
        <f t="shared" si="8"/>
        <v>4.3708889764292618</v>
      </c>
      <c r="F33" s="18">
        <f t="shared" si="8"/>
        <v>4.1915812633087564</v>
      </c>
      <c r="G33" s="11"/>
      <c r="H33" s="40">
        <f t="shared" si="11"/>
        <v>12.499012076546501</v>
      </c>
      <c r="I33" s="40">
        <f t="shared" si="12"/>
        <v>52.661662106286769</v>
      </c>
      <c r="J33" s="40">
        <f t="shared" si="13"/>
        <v>65.160674182833262</v>
      </c>
      <c r="L33" t="str">
        <f>$A$15</f>
        <v>Process, plant and machine operatives</v>
      </c>
      <c r="M33" s="18">
        <f t="shared" ref="M33:Q33" si="32">M15/M$18*100</f>
        <v>7.7119093607230207</v>
      </c>
      <c r="N33" s="18">
        <f t="shared" si="32"/>
        <v>8.112691694753476</v>
      </c>
      <c r="O33" s="18">
        <f t="shared" si="32"/>
        <v>7.1093396426128486</v>
      </c>
      <c r="P33" s="18">
        <f t="shared" si="32"/>
        <v>7.5991233373585878</v>
      </c>
      <c r="Q33" s="18">
        <f t="shared" si="32"/>
        <v>7.1856405702124357</v>
      </c>
      <c r="R33" s="11"/>
      <c r="S33" s="40">
        <f t="shared" si="15"/>
        <v>8.2826741913238546</v>
      </c>
      <c r="T33" s="40">
        <f t="shared" si="16"/>
        <v>50.204609868772529</v>
      </c>
      <c r="U33" s="40">
        <f t="shared" si="17"/>
        <v>58.487284060096393</v>
      </c>
      <c r="W33" t="str">
        <f>$A$15</f>
        <v>Process, plant and machine operatives</v>
      </c>
      <c r="X33" s="18">
        <f t="shared" ref="X33:AB33" si="33">X15/X$18*100</f>
        <v>1.1253083987838359</v>
      </c>
      <c r="Y33" s="18">
        <f t="shared" si="33"/>
        <v>1.0815434740764021</v>
      </c>
      <c r="Z33" s="18">
        <f t="shared" si="33"/>
        <v>0.93887358113612274</v>
      </c>
      <c r="AA33" s="18">
        <f t="shared" si="33"/>
        <v>1.2056434677010288</v>
      </c>
      <c r="AB33" s="18">
        <f t="shared" si="33"/>
        <v>1.2623613326313565</v>
      </c>
      <c r="AC33" s="11"/>
      <c r="AD33" s="40">
        <f t="shared" si="19"/>
        <v>43.648500562206905</v>
      </c>
      <c r="AE33" s="40">
        <f t="shared" si="20"/>
        <v>70.813888627163479</v>
      </c>
      <c r="AF33" s="40">
        <f t="shared" si="21"/>
        <v>114.46238918937037</v>
      </c>
    </row>
    <row r="34" spans="1:32" x14ac:dyDescent="0.2">
      <c r="A34" t="str">
        <f>$A$16</f>
        <v>Elementary occupations</v>
      </c>
      <c r="B34" s="18">
        <f t="shared" si="8"/>
        <v>10.898551139149722</v>
      </c>
      <c r="C34" s="18">
        <f t="shared" si="8"/>
        <v>10.507493388325928</v>
      </c>
      <c r="D34" s="18">
        <f t="shared" si="8"/>
        <v>9.7073993355400283</v>
      </c>
      <c r="E34" s="18">
        <f t="shared" si="8"/>
        <v>9.5771200344129799</v>
      </c>
      <c r="F34" s="18">
        <f t="shared" si="8"/>
        <v>8.9677265626198785</v>
      </c>
      <c r="G34" s="11"/>
      <c r="H34" s="40">
        <f t="shared" si="11"/>
        <v>-1.1683309375744115</v>
      </c>
      <c r="I34" s="40">
        <f t="shared" si="12"/>
        <v>47.726668885634652</v>
      </c>
      <c r="J34" s="40">
        <f t="shared" si="13"/>
        <v>46.558337948060242</v>
      </c>
      <c r="L34" t="str">
        <f>$A$16</f>
        <v>Elementary occupations</v>
      </c>
      <c r="M34" s="18">
        <f t="shared" ref="M34:Q34" si="34">M16/M$18*100</f>
        <v>10.82968438088473</v>
      </c>
      <c r="N34" s="18">
        <f t="shared" si="34"/>
        <v>10.336477693282477</v>
      </c>
      <c r="O34" s="18">
        <f t="shared" si="34"/>
        <v>9.7519954370298052</v>
      </c>
      <c r="P34" s="18">
        <f t="shared" si="34"/>
        <v>9.8087629541167676</v>
      </c>
      <c r="Q34" s="18">
        <f t="shared" si="34"/>
        <v>9.0558570436608257</v>
      </c>
      <c r="R34" s="11"/>
      <c r="S34" s="40">
        <f t="shared" si="15"/>
        <v>-0.51472278387880677</v>
      </c>
      <c r="T34" s="40">
        <f t="shared" si="16"/>
        <v>38.859557444409283</v>
      </c>
      <c r="U34" s="40">
        <f t="shared" si="17"/>
        <v>38.344834660530474</v>
      </c>
      <c r="W34" t="str">
        <f>$A$16</f>
        <v>Elementary occupations</v>
      </c>
      <c r="X34" s="18">
        <f t="shared" ref="X34:AB34" si="35">X16/X$18*100</f>
        <v>10.967308334581327</v>
      </c>
      <c r="Y34" s="18">
        <f t="shared" si="35"/>
        <v>10.677658855027357</v>
      </c>
      <c r="Z34" s="18">
        <f t="shared" si="35"/>
        <v>9.6638892172799817</v>
      </c>
      <c r="AA34" s="18">
        <f t="shared" si="35"/>
        <v>9.3499968985914297</v>
      </c>
      <c r="AB34" s="18">
        <f t="shared" si="35"/>
        <v>8.8815046360968957</v>
      </c>
      <c r="AC34" s="11"/>
      <c r="AD34" s="40">
        <f t="shared" si="19"/>
        <v>-1.8118366056403485</v>
      </c>
      <c r="AE34" s="40">
        <f t="shared" si="20"/>
        <v>56.456725938226128</v>
      </c>
      <c r="AF34" s="40">
        <f t="shared" si="21"/>
        <v>54.644889332585777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6.9834669787945236</v>
      </c>
      <c r="I36" s="43">
        <f t="shared" si="12"/>
        <v>50.018010923620395</v>
      </c>
      <c r="J36" s="43">
        <f t="shared" si="13"/>
        <v>57.001477902414912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7.1328715532665372</v>
      </c>
      <c r="T36" s="43">
        <f t="shared" ref="T36" si="37">IF(O18&gt;0,(T18/O18)*100,0)</f>
        <v>41.697394490632213</v>
      </c>
      <c r="U36" s="43">
        <f t="shared" ref="U36" si="38">IF(O18&gt;0,(U18/O18)*100,0)</f>
        <v>48.830266043898746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6.8377006340533519</v>
      </c>
      <c r="AE36" s="43">
        <f t="shared" ref="AE36" si="40">IF(Z18&gt;0,(AE18/Z18)*100,0)</f>
        <v>58.13600762965099</v>
      </c>
      <c r="AF36" s="43">
        <f t="shared" ref="AF36" si="41">IF(Z18&gt;0,(AF18/Z18)*100,0)</f>
        <v>64.973708263704339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Oxfordshire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Oxfordshire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Oxfordshire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3.8839069942640192</v>
      </c>
      <c r="C46" s="18">
        <f t="shared" si="42"/>
        <v>-0.76400907125706574</v>
      </c>
      <c r="D46" s="18">
        <f t="shared" si="42"/>
        <v>0.61814445683527897</v>
      </c>
      <c r="E46" s="18">
        <f t="shared" si="42"/>
        <v>1.1341899091532159</v>
      </c>
      <c r="F46" s="18">
        <f>IF(F$6-D$6 &lt;&gt; 0,(EXP(LN(F8/D8)/(F$6-D$6))-1)*100,0)</f>
        <v>0.961881352391325</v>
      </c>
      <c r="H46" s="18">
        <f>IF($F$6-$D$6 &lt;&gt; 0,(EXP(LN(1+(H26/100))/($F$6-$D$6))-1)*100,0)</f>
        <v>0.961881352391325</v>
      </c>
      <c r="I46" s="18">
        <f>IF($F$6-$D$6 &lt;&gt; 0,(EXP(LN(1+(I26/100))/($F$6-$D$6))-1)*100,0)</f>
        <v>3.0455599762623464</v>
      </c>
      <c r="J46" s="18">
        <f>IF($F$6-$D$6 &lt;&gt; 0,(EXP(LN(1+(J26/100))/($F$6-$D$6))-1)*100,0)</f>
        <v>3.6926936551747502</v>
      </c>
      <c r="L46" t="str">
        <f>$A$8</f>
        <v>Managers, directors and senior officials</v>
      </c>
      <c r="M46" s="18">
        <f t="shared" ref="M46:M54" si="43">IF(N$6-M$6 &lt;&gt; 0,(EXP(LN(N8/M8)/(N$6-M$6))-1)*100,0)</f>
        <v>3.2203489936294849</v>
      </c>
      <c r="N46" s="18">
        <f t="shared" ref="N46:N54" si="44">IF(O$6-N$6 &lt;&gt; 0,(EXP(LN(O8/N8)/(O$6-N$6))-1)*100,0)</f>
        <v>-2.3029307849905867</v>
      </c>
      <c r="O46" s="18">
        <f t="shared" ref="O46:O54" si="45">IF(P$6-O$6 &lt;&gt; 0,(EXP(LN(P8/O8)/(P$6-O$6))-1)*100,0)</f>
        <v>0.1415043043198505</v>
      </c>
      <c r="P46" s="18">
        <f t="shared" ref="P46:P54" si="46">IF(Q$6-P$6 &lt;&gt; 0,(EXP(LN(Q8/P8)/(Q$6-P$6))-1)*100,0)</f>
        <v>0.81394578143272334</v>
      </c>
      <c r="Q46" s="18">
        <f>IF(Q$6-O$6 &lt;&gt; 0,(EXP(LN(Q8/O8)/(Q$6-O$6))-1)*100,0)</f>
        <v>0.58929840431265479</v>
      </c>
      <c r="S46" s="18">
        <f>IF($F$6-$D$6 &lt;&gt; 0,(EXP(LN(1+(S26/100))/($F$6-$D$6))-1)*100,0)</f>
        <v>0.58929840431265479</v>
      </c>
      <c r="T46" s="18">
        <f>IF($F$6-$D$6 &lt;&gt; 0,(EXP(LN(1+(T26/100))/($F$6-$D$6))-1)*100,0)</f>
        <v>2.7184762545038099</v>
      </c>
      <c r="U46" s="18">
        <f>IF($F$6-$D$6 &lt;&gt; 0,(EXP(LN(1+(U26/100))/($F$6-$D$6))-1)*100,0)</f>
        <v>3.1287511583815819</v>
      </c>
      <c r="W46" t="str">
        <f>$A$8</f>
        <v>Managers, directors and senior officials</v>
      </c>
      <c r="X46" s="18">
        <f t="shared" ref="X46:X54" si="47">IF(Y$6-X$6 &lt;&gt; 0,(EXP(LN(Y8/X8)/(Y$6-X$6))-1)*100,0)</f>
        <v>5.0466722707885436</v>
      </c>
      <c r="Y46" s="18">
        <f t="shared" ref="Y46:Y54" si="48">IF(Z$6-Y$6 &lt;&gt; 0,(EXP(LN(Z8/Y8)/(Z$6-Y$6))-1)*100,0)</f>
        <v>1.8171200711466939</v>
      </c>
      <c r="Z46" s="18">
        <f t="shared" ref="Z46:Z54" si="49">IF(AA$6-Z$6 &lt;&gt; 0,(EXP(LN(AA8/Z8)/(AA$6-Z$6))-1)*100,0)</f>
        <v>1.3667748434030846</v>
      </c>
      <c r="AA46" s="18">
        <f t="shared" ref="AA46:AA54" si="50">IF(AB$6-AA$6 &lt;&gt; 0,(EXP(LN(AB8/AA8)/(AB$6-AA$6))-1)*100,0)</f>
        <v>1.6024437828048743</v>
      </c>
      <c r="AB46" s="18">
        <f>IF(AB$6-Z$6 &lt;&gt; 0,(EXP(LN(AB8/Z8)/(AB$6-Z$6))-1)*100,0)</f>
        <v>1.5238266536252709</v>
      </c>
      <c r="AD46" s="18">
        <f>IF($F$6-$D$6 &lt;&gt; 0,(EXP(LN(1+(AD26/100))/($F$6-$D$6))-1)*100,0)</f>
        <v>1.5238266536252709</v>
      </c>
      <c r="AE46" s="18">
        <f>IF($F$6-$D$6 &lt;&gt; 0,(EXP(LN(1+(AE26/100))/($F$6-$D$6))-1)*100,0)</f>
        <v>3.5432369611249293</v>
      </c>
      <c r="AF46" s="18">
        <f>IF($F$6-$D$6 &lt;&gt; 0,(EXP(LN(1+(AF26/100))/($F$6-$D$6))-1)*100,0)</f>
        <v>4.5188279755704386</v>
      </c>
    </row>
    <row r="47" spans="1:32" x14ac:dyDescent="0.2">
      <c r="A47" t="str">
        <f>$A$9</f>
        <v>Professional occupations</v>
      </c>
      <c r="B47" s="18">
        <f t="shared" si="42"/>
        <v>3.25116766767648</v>
      </c>
      <c r="C47" s="18">
        <f t="shared" si="42"/>
        <v>1.2295006911240192</v>
      </c>
      <c r="D47" s="18">
        <f t="shared" si="42"/>
        <v>1.3274022465889379</v>
      </c>
      <c r="E47" s="18">
        <f t="shared" si="42"/>
        <v>0.90679245485698612</v>
      </c>
      <c r="F47" s="18">
        <f>IF(F$6-D$6 &lt;&gt; 0,(EXP(LN(F9/D9)/(F$6-D$6))-1)*100,0)</f>
        <v>1.0468013655353658</v>
      </c>
      <c r="H47" s="18">
        <f t="shared" ref="H47:J56" si="51">IF($F$6-$D$6 &lt;&gt; 0,(EXP(LN(1+(H27/100))/($F$6-$D$6))-1)*100,0)</f>
        <v>1.0468013655353658</v>
      </c>
      <c r="I47" s="18">
        <f t="shared" si="51"/>
        <v>2.7961186460695009</v>
      </c>
      <c r="J47" s="18">
        <f t="shared" si="51"/>
        <v>3.5249183130975581</v>
      </c>
      <c r="L47" t="str">
        <f>$A$9</f>
        <v>Professional occupations</v>
      </c>
      <c r="M47" s="18">
        <f t="shared" si="43"/>
        <v>2.6862991597521146</v>
      </c>
      <c r="N47" s="18">
        <f t="shared" si="44"/>
        <v>1.2309204552642505</v>
      </c>
      <c r="O47" s="18">
        <f t="shared" si="45"/>
        <v>1.2768208629814426</v>
      </c>
      <c r="P47" s="18">
        <f t="shared" si="46"/>
        <v>0.7743341013713323</v>
      </c>
      <c r="Q47" s="18">
        <f>IF(Q$6-O$6 &lt;&gt; 0,(EXP(LN(Q9/O9)/(Q$6-O$6))-1)*100,0)</f>
        <v>0.94155206517332335</v>
      </c>
      <c r="S47" s="18">
        <f t="shared" ref="S47:U47" si="52">IF($F$6-$D$6 &lt;&gt; 0,(EXP(LN(1+(S27/100))/($F$6-$D$6))-1)*100,0)</f>
        <v>0.94155206517332335</v>
      </c>
      <c r="T47" s="18">
        <f t="shared" si="52"/>
        <v>2.3332277563520742</v>
      </c>
      <c r="U47" s="18">
        <f t="shared" si="52"/>
        <v>3.0277840419813851</v>
      </c>
      <c r="W47" t="str">
        <f>$A$9</f>
        <v>Professional occupations</v>
      </c>
      <c r="X47" s="18">
        <f t="shared" si="47"/>
        <v>3.8166220816555851</v>
      </c>
      <c r="Y47" s="18">
        <f t="shared" si="48"/>
        <v>1.2281178242088187</v>
      </c>
      <c r="Z47" s="18">
        <f t="shared" si="49"/>
        <v>1.3765735614799102</v>
      </c>
      <c r="AA47" s="18">
        <f t="shared" si="50"/>
        <v>1.0337020901060701</v>
      </c>
      <c r="AB47" s="18">
        <f>IF(AB$6-Z$6 &lt;&gt; 0,(EXP(LN(AB9/Z9)/(AB$6-Z$6))-1)*100,0)</f>
        <v>1.1478635370424373</v>
      </c>
      <c r="AD47" s="18">
        <f t="shared" ref="AD47:AF47" si="53">IF($F$6-$D$6 &lt;&gt; 0,(EXP(LN(1+(AD27/100))/($F$6-$D$6))-1)*100,0)</f>
        <v>1.1478635370424373</v>
      </c>
      <c r="AE47" s="18">
        <f t="shared" si="53"/>
        <v>3.2205639166740241</v>
      </c>
      <c r="AF47" s="18">
        <f t="shared" si="53"/>
        <v>3.9789931648457344</v>
      </c>
    </row>
    <row r="48" spans="1:32" x14ac:dyDescent="0.2">
      <c r="A48" t="str">
        <f>$A$10</f>
        <v>Associate professional occupations</v>
      </c>
      <c r="B48" s="18">
        <f t="shared" si="42"/>
        <v>1.6696784790110719</v>
      </c>
      <c r="C48" s="18">
        <f t="shared" si="42"/>
        <v>2.9030463061582967</v>
      </c>
      <c r="D48" s="18">
        <f t="shared" si="42"/>
        <v>-0.33730892145646951</v>
      </c>
      <c r="E48" s="18">
        <f t="shared" si="42"/>
        <v>0.69130151928882277</v>
      </c>
      <c r="F48" s="18">
        <f t="shared" ref="F48:F56" si="54">IF(F$6-D$6 &lt;&gt; 0,(EXP(LN(F10/D10)/(F$6-D$6))-1)*100,0)</f>
        <v>0.34725717263441869</v>
      </c>
      <c r="H48" s="18">
        <f t="shared" si="51"/>
        <v>0.34725717263441869</v>
      </c>
      <c r="I48" s="18">
        <f t="shared" si="51"/>
        <v>2.565866335427347</v>
      </c>
      <c r="J48" s="18">
        <f t="shared" si="51"/>
        <v>2.8112862544589889</v>
      </c>
      <c r="L48" t="str">
        <f>$A$10</f>
        <v>Associate professional occupations</v>
      </c>
      <c r="M48" s="18">
        <f t="shared" si="43"/>
        <v>1.1583509476189136</v>
      </c>
      <c r="N48" s="18">
        <f t="shared" si="44"/>
        <v>1.9441321883878704</v>
      </c>
      <c r="O48" s="18">
        <f t="shared" si="45"/>
        <v>-1.0938274396324221</v>
      </c>
      <c r="P48" s="18">
        <f>IF(Q$6-P$6 &lt;&gt; 0,(EXP(LN(Q10/P10)/(Q$6-P$6))-1)*100,0)</f>
        <v>0.4023259943150892</v>
      </c>
      <c r="Q48" s="18">
        <f t="shared" ref="Q48:Q54" si="55">IF(Q$6-O$6 &lt;&gt; 0,(EXP(LN(Q10/O10)/(Q$6-O$6))-1)*100,0)</f>
        <v>-9.8889759129283661E-2</v>
      </c>
      <c r="S48" s="18">
        <f t="shared" ref="S48:U48" si="56">IF($F$6-$D$6 &lt;&gt; 0,(EXP(LN(1+(S28/100))/($F$6-$D$6))-1)*100,0)</f>
        <v>-9.8889759129283661E-2</v>
      </c>
      <c r="T48" s="18">
        <f t="shared" si="56"/>
        <v>2.0607873610801297</v>
      </c>
      <c r="U48" s="18">
        <f t="shared" si="56"/>
        <v>1.9865997892887011</v>
      </c>
      <c r="W48" t="str">
        <f>$A$10</f>
        <v>Associate professional occupations</v>
      </c>
      <c r="X48" s="18">
        <f t="shared" si="47"/>
        <v>2.2235488984382101</v>
      </c>
      <c r="Y48" s="18">
        <f t="shared" si="48"/>
        <v>3.9148978189687211</v>
      </c>
      <c r="Z48" s="18">
        <f t="shared" si="49"/>
        <v>0.42236484726045909</v>
      </c>
      <c r="AA48" s="18">
        <f t="shared" si="50"/>
        <v>0.96169201173836871</v>
      </c>
      <c r="AB48" s="18">
        <f t="shared" ref="AB48:AB54" si="57">IF(AB$6-Z$6 &lt;&gt; 0,(EXP(LN(AB10/Z10)/(AB$6-Z$6))-1)*100,0)</f>
        <v>0.78159522225418332</v>
      </c>
      <c r="AD48" s="18">
        <f t="shared" ref="AD48:AF48" si="58">IF($F$6-$D$6 &lt;&gt; 0,(EXP(LN(1+(AD28/100))/($F$6-$D$6))-1)*100,0)</f>
        <v>0.78159522225418332</v>
      </c>
      <c r="AE48" s="18">
        <f t="shared" si="58"/>
        <v>3.0544437177574935</v>
      </c>
      <c r="AF48" s="18">
        <f t="shared" si="58"/>
        <v>3.5774056172180435</v>
      </c>
    </row>
    <row r="49" spans="1:32" x14ac:dyDescent="0.2">
      <c r="A49" t="str">
        <f>$A$11</f>
        <v>Administrative and secretarial occupations</v>
      </c>
      <c r="B49" s="18">
        <f t="shared" si="42"/>
        <v>-0.66896884812801538</v>
      </c>
      <c r="C49" s="18">
        <f t="shared" si="42"/>
        <v>0.23965033455517482</v>
      </c>
      <c r="D49" s="18">
        <f t="shared" si="42"/>
        <v>-1.5017955329134192</v>
      </c>
      <c r="E49" s="18">
        <f t="shared" si="42"/>
        <v>-1.2058820486094635</v>
      </c>
      <c r="F49" s="18">
        <f t="shared" si="54"/>
        <v>-1.3046185227008844</v>
      </c>
      <c r="H49" s="18">
        <f t="shared" si="51"/>
        <v>-1.3046185227008844</v>
      </c>
      <c r="I49" s="18">
        <f t="shared" si="51"/>
        <v>2.5438912245363987</v>
      </c>
      <c r="J49" s="18">
        <f t="shared" si="51"/>
        <v>1.6531812831523274</v>
      </c>
      <c r="L49" t="str">
        <f>$A$11</f>
        <v>Administrative and secretarial occupations</v>
      </c>
      <c r="M49" s="18">
        <f t="shared" si="43"/>
        <v>-1.2892297271471898</v>
      </c>
      <c r="N49" s="18">
        <f t="shared" si="44"/>
        <v>14.048617007895237</v>
      </c>
      <c r="O49" s="18">
        <f t="shared" si="45"/>
        <v>-1.0799749873157238</v>
      </c>
      <c r="P49" s="18">
        <f t="shared" si="46"/>
        <v>0.66503005577447372</v>
      </c>
      <c r="Q49" s="18">
        <f t="shared" si="55"/>
        <v>7.9967932235991412E-2</v>
      </c>
      <c r="S49" s="18">
        <f t="shared" ref="S49:U49" si="59">IF($F$6-$D$6 &lt;&gt; 0,(EXP(LN(1+(S29/100))/($F$6-$D$6))-1)*100,0)</f>
        <v>7.9967932235991412E-2</v>
      </c>
      <c r="T49" s="18">
        <f t="shared" si="59"/>
        <v>2.0555105793466311</v>
      </c>
      <c r="U49" s="18">
        <f t="shared" si="59"/>
        <v>2.1157447542371477</v>
      </c>
      <c r="W49" t="str">
        <f>$A$11</f>
        <v>Administrative and secretarial occupations</v>
      </c>
      <c r="X49" s="18">
        <f t="shared" si="47"/>
        <v>-0.5204682308936337</v>
      </c>
      <c r="Y49" s="18">
        <f t="shared" si="48"/>
        <v>-3.0028649093669646</v>
      </c>
      <c r="Z49" s="18">
        <f t="shared" si="49"/>
        <v>-1.6195392468490999</v>
      </c>
      <c r="AA49" s="18">
        <f t="shared" si="50"/>
        <v>-1.8001782529543653</v>
      </c>
      <c r="AB49" s="18">
        <f t="shared" si="57"/>
        <v>-1.7400021339289529</v>
      </c>
      <c r="AD49" s="18">
        <f t="shared" ref="AD49:AF49" si="60">IF($F$6-$D$6 &lt;&gt; 0,(EXP(LN(1+(AD29/100))/($F$6-$D$6))-1)*100,0)</f>
        <v>-1.7400021339289529</v>
      </c>
      <c r="AE49" s="18">
        <f t="shared" si="60"/>
        <v>2.6731775368431077</v>
      </c>
      <c r="AF49" s="18">
        <f t="shared" si="60"/>
        <v>1.5201100160940229</v>
      </c>
    </row>
    <row r="50" spans="1:32" x14ac:dyDescent="0.2">
      <c r="A50" t="str">
        <f>$A$12</f>
        <v>Skilled trades occupations</v>
      </c>
      <c r="B50" s="18">
        <f t="shared" si="42"/>
        <v>0.66597938693699898</v>
      </c>
      <c r="C50" s="18">
        <f t="shared" si="42"/>
        <v>-12.449209400479733</v>
      </c>
      <c r="D50" s="18">
        <f t="shared" si="42"/>
        <v>0.79956526934337191</v>
      </c>
      <c r="E50" s="18">
        <f t="shared" si="42"/>
        <v>-8.3979410744405847E-2</v>
      </c>
      <c r="F50" s="18">
        <f t="shared" si="54"/>
        <v>0.20967160318818845</v>
      </c>
      <c r="H50" s="18">
        <f t="shared" si="51"/>
        <v>0.20967160318818845</v>
      </c>
      <c r="I50" s="18">
        <f t="shared" si="51"/>
        <v>2.4594439486996578</v>
      </c>
      <c r="J50" s="18">
        <f t="shared" si="51"/>
        <v>2.6093242148795825</v>
      </c>
      <c r="L50" t="str">
        <f>$A$12</f>
        <v>Skilled trades occupations</v>
      </c>
      <c r="M50" s="18">
        <f t="shared" si="43"/>
        <v>0.94097016599412608</v>
      </c>
      <c r="N50" s="18">
        <f t="shared" si="44"/>
        <v>-14.755299598732041</v>
      </c>
      <c r="O50" s="18">
        <f t="shared" si="45"/>
        <v>0.42972360128532561</v>
      </c>
      <c r="P50" s="18">
        <f t="shared" si="46"/>
        <v>-0.36575621693550886</v>
      </c>
      <c r="Q50" s="18">
        <f t="shared" si="55"/>
        <v>-0.10129884301298686</v>
      </c>
      <c r="S50" s="18">
        <f t="shared" ref="S50:U50" si="61">IF($F$6-$D$6 &lt;&gt; 0,(EXP(LN(1+(S30/100))/($F$6-$D$6))-1)*100,0)</f>
        <v>-0.10129884301298686</v>
      </c>
      <c r="T50" s="18">
        <f t="shared" si="61"/>
        <v>2.243782350648349</v>
      </c>
      <c r="U50" s="18">
        <f t="shared" si="61"/>
        <v>2.1696832852427406</v>
      </c>
      <c r="W50" t="str">
        <f>$A$12</f>
        <v>Skilled trades occupations</v>
      </c>
      <c r="X50" s="18">
        <f t="shared" si="47"/>
        <v>-1.1956858735163611</v>
      </c>
      <c r="Y50" s="18">
        <f t="shared" si="48"/>
        <v>4.0241140112197815</v>
      </c>
      <c r="Z50" s="18">
        <f t="shared" si="49"/>
        <v>2.862530437172417</v>
      </c>
      <c r="AA50" s="18">
        <f t="shared" si="50"/>
        <v>1.2747703424965451</v>
      </c>
      <c r="AB50" s="18">
        <f t="shared" si="57"/>
        <v>1.801281715259373</v>
      </c>
      <c r="AD50" s="18">
        <f t="shared" ref="AD50:AF50" si="62">IF($F$6-$D$6 &lt;&gt; 0,(EXP(LN(1+(AD30/100))/($F$6-$D$6))-1)*100,0)</f>
        <v>1.801281715259373</v>
      </c>
      <c r="AE50" s="18">
        <f t="shared" si="62"/>
        <v>3.6086825908530074</v>
      </c>
      <c r="AF50" s="18">
        <f t="shared" si="62"/>
        <v>4.7607715720918264</v>
      </c>
    </row>
    <row r="51" spans="1:32" x14ac:dyDescent="0.2">
      <c r="A51" t="str">
        <f>$A$13</f>
        <v>Caring, leisure and other service occupations</v>
      </c>
      <c r="B51" s="18">
        <f t="shared" si="42"/>
        <v>1.1122569987666031</v>
      </c>
      <c r="C51" s="18">
        <f t="shared" si="42"/>
        <v>-6.1630069575608681</v>
      </c>
      <c r="D51" s="18">
        <f t="shared" si="42"/>
        <v>0.97918409723800615</v>
      </c>
      <c r="E51" s="18">
        <f t="shared" si="42"/>
        <v>0.65224473993246157</v>
      </c>
      <c r="F51" s="18">
        <f t="shared" si="54"/>
        <v>0.76110674186002925</v>
      </c>
      <c r="H51" s="18">
        <f t="shared" si="51"/>
        <v>0.76110674186002925</v>
      </c>
      <c r="I51" s="18">
        <f t="shared" si="51"/>
        <v>3.1013988416781491</v>
      </c>
      <c r="J51" s="18">
        <f t="shared" si="51"/>
        <v>3.6072796177562649</v>
      </c>
      <c r="L51" t="str">
        <f>$A$13</f>
        <v>Caring, leisure and other service occupations</v>
      </c>
      <c r="M51" s="18">
        <f t="shared" si="43"/>
        <v>0.96116973335726996</v>
      </c>
      <c r="N51" s="18">
        <f t="shared" si="44"/>
        <v>-4.5367633239312921</v>
      </c>
      <c r="O51" s="18">
        <f t="shared" si="45"/>
        <v>2.5336077391681533</v>
      </c>
      <c r="P51" s="18">
        <f t="shared" si="46"/>
        <v>1.4058432366987672</v>
      </c>
      <c r="Q51" s="18">
        <f t="shared" si="55"/>
        <v>1.7803797061983095</v>
      </c>
      <c r="S51" s="18">
        <f t="shared" ref="S51:U51" si="63">IF($F$6-$D$6 &lt;&gt; 0,(EXP(LN(1+(S31/100))/($F$6-$D$6))-1)*100,0)</f>
        <v>1.7803797061983095</v>
      </c>
      <c r="T51" s="18">
        <f t="shared" si="63"/>
        <v>2.8130740811543431</v>
      </c>
      <c r="U51" s="18">
        <f t="shared" si="63"/>
        <v>4.0697268729932068</v>
      </c>
      <c r="W51" t="str">
        <f>$A$13</f>
        <v>Caring, leisure and other service occupations</v>
      </c>
      <c r="X51" s="18">
        <f t="shared" si="47"/>
        <v>1.1530025060649596</v>
      </c>
      <c r="Y51" s="18">
        <f t="shared" si="48"/>
        <v>-6.599498570431428</v>
      </c>
      <c r="Z51" s="18">
        <f t="shared" si="49"/>
        <v>0.53554196077443272</v>
      </c>
      <c r="AA51" s="18">
        <f t="shared" si="50"/>
        <v>0.41376376387181057</v>
      </c>
      <c r="AB51" s="18">
        <f t="shared" si="57"/>
        <v>0.45434009741864845</v>
      </c>
      <c r="AD51" s="18">
        <f t="shared" ref="AD51:AF51" si="64">IF($F$6-$D$6 &lt;&gt; 0,(EXP(LN(1+(AD31/100))/($F$6-$D$6))-1)*100,0)</f>
        <v>0.45434009741864845</v>
      </c>
      <c r="AE51" s="18">
        <f t="shared" si="64"/>
        <v>3.1785603778042404</v>
      </c>
      <c r="AF51" s="18">
        <f t="shared" si="64"/>
        <v>3.4752017115854184</v>
      </c>
    </row>
    <row r="52" spans="1:32" x14ac:dyDescent="0.2">
      <c r="A52" t="str">
        <f>$A$14</f>
        <v>Sales and customer service occupations</v>
      </c>
      <c r="B52" s="18">
        <f t="shared" si="42"/>
        <v>0.70533253025615306</v>
      </c>
      <c r="C52" s="18">
        <f t="shared" si="42"/>
        <v>-0.1468974369858711</v>
      </c>
      <c r="D52" s="18">
        <f t="shared" si="42"/>
        <v>4.3940228494854239E-3</v>
      </c>
      <c r="E52" s="18">
        <f t="shared" si="42"/>
        <v>3.7031059206271699E-2</v>
      </c>
      <c r="F52" s="18">
        <f t="shared" si="54"/>
        <v>2.6150863781926326E-2</v>
      </c>
      <c r="H52" s="18">
        <f t="shared" si="51"/>
        <v>2.6150863781926326E-2</v>
      </c>
      <c r="I52" s="18">
        <f t="shared" si="51"/>
        <v>2.4836927538518738</v>
      </c>
      <c r="J52" s="18">
        <f t="shared" si="51"/>
        <v>2.5022521510666529</v>
      </c>
      <c r="L52" t="str">
        <f>$A$14</f>
        <v>Sales and customer service occupations</v>
      </c>
      <c r="M52" s="18">
        <f t="shared" si="43"/>
        <v>1.0700461867990008</v>
      </c>
      <c r="N52" s="18">
        <f t="shared" si="44"/>
        <v>1.2362558408571367</v>
      </c>
      <c r="O52" s="18">
        <f t="shared" si="45"/>
        <v>0.50226540192750413</v>
      </c>
      <c r="P52" s="18">
        <f t="shared" si="46"/>
        <v>0.40589037983818077</v>
      </c>
      <c r="Q52" s="18">
        <f t="shared" si="55"/>
        <v>0.43800511423701671</v>
      </c>
      <c r="S52" s="18">
        <f t="shared" ref="S52:U52" si="65">IF($F$6-$D$6 &lt;&gt; 0,(EXP(LN(1+(S32/100))/($F$6-$D$6))-1)*100,0)</f>
        <v>0.43800511423701671</v>
      </c>
      <c r="T52" s="18">
        <f t="shared" si="65"/>
        <v>2.0049669957012517</v>
      </c>
      <c r="U52" s="18">
        <f t="shared" si="65"/>
        <v>2.3392805614797396</v>
      </c>
      <c r="W52" t="str">
        <f>$A$14</f>
        <v>Sales and customer service occupations</v>
      </c>
      <c r="X52" s="18">
        <f t="shared" si="47"/>
        <v>0.44509046139484809</v>
      </c>
      <c r="Y52" s="18">
        <f t="shared" si="48"/>
        <v>-1.1492682962752521</v>
      </c>
      <c r="Z52" s="18">
        <f t="shared" si="49"/>
        <v>-0.3716353024078245</v>
      </c>
      <c r="AA52" s="18">
        <f t="shared" si="50"/>
        <v>-0.2576183368950713</v>
      </c>
      <c r="AB52" s="18">
        <f t="shared" si="57"/>
        <v>-0.29563848287527117</v>
      </c>
      <c r="AD52" s="18">
        <f t="shared" ref="AD52:AF52" si="66">IF($F$6-$D$6 &lt;&gt; 0,(EXP(LN(1+(AD32/100))/($F$6-$D$6))-1)*100,0)</f>
        <v>-0.29563848287527117</v>
      </c>
      <c r="AE52" s="18">
        <f t="shared" si="66"/>
        <v>2.8197853151918917</v>
      </c>
      <c r="AF52" s="18">
        <f t="shared" si="66"/>
        <v>2.6209045968132338</v>
      </c>
    </row>
    <row r="53" spans="1:32" x14ac:dyDescent="0.2">
      <c r="A53" t="str">
        <f>$A$15</f>
        <v>Process, plant and machine operatives</v>
      </c>
      <c r="B53" s="18">
        <f t="shared" si="42"/>
        <v>2.7778612447181938</v>
      </c>
      <c r="C53" s="18">
        <f t="shared" si="42"/>
        <v>-15.638801295067728</v>
      </c>
      <c r="D53" s="18">
        <f t="shared" si="42"/>
        <v>2.3800964669097313</v>
      </c>
      <c r="E53" s="18">
        <f t="shared" si="42"/>
        <v>1.6356899074532194E-3</v>
      </c>
      <c r="F53" s="18">
        <f t="shared" si="54"/>
        <v>0.78825217138773773</v>
      </c>
      <c r="H53" s="18">
        <f t="shared" si="51"/>
        <v>0.78825217138773773</v>
      </c>
      <c r="I53" s="18">
        <f t="shared" si="51"/>
        <v>2.860508215902291</v>
      </c>
      <c r="J53" s="18">
        <f t="shared" si="51"/>
        <v>3.4015644933080624</v>
      </c>
      <c r="L53" t="str">
        <f>$A$15</f>
        <v>Process, plant and machine operatives</v>
      </c>
      <c r="M53" s="18">
        <f t="shared" si="43"/>
        <v>3.0525066309082804</v>
      </c>
      <c r="N53" s="18">
        <f t="shared" si="44"/>
        <v>-15.741122607722268</v>
      </c>
      <c r="O53" s="18">
        <f t="shared" si="45"/>
        <v>1.9095481678023107</v>
      </c>
      <c r="P53" s="18">
        <f t="shared" si="46"/>
        <v>-0.14991032765893086</v>
      </c>
      <c r="Q53" s="18">
        <f t="shared" si="55"/>
        <v>0.53190947835939362</v>
      </c>
      <c r="S53" s="18">
        <f t="shared" ref="S53:U53" si="67">IF($F$6-$D$6 &lt;&gt; 0,(EXP(LN(1+(S33/100))/($F$6-$D$6))-1)*100,0)</f>
        <v>0.53190947835939362</v>
      </c>
      <c r="T53" s="18">
        <f t="shared" si="67"/>
        <v>2.7493029024124649</v>
      </c>
      <c r="U53" s="18">
        <f t="shared" si="67"/>
        <v>3.1176391820573857</v>
      </c>
      <c r="W53" t="str">
        <f>$A$15</f>
        <v>Process, plant and machine operatives</v>
      </c>
      <c r="X53" s="18">
        <f t="shared" si="47"/>
        <v>0.83682549137307216</v>
      </c>
      <c r="Y53" s="18">
        <f t="shared" si="48"/>
        <v>-14.875101712809958</v>
      </c>
      <c r="Z53" s="18">
        <f t="shared" si="49"/>
        <v>5.6137808992860583</v>
      </c>
      <c r="AA53" s="18">
        <f t="shared" si="50"/>
        <v>0.89503946411229052</v>
      </c>
      <c r="AB53" s="18">
        <f t="shared" si="57"/>
        <v>2.4440500871283355</v>
      </c>
      <c r="AD53" s="18">
        <f t="shared" ref="AD53:AF53" si="68">IF($F$6-$D$6 &lt;&gt; 0,(EXP(LN(1+(AD33/100))/($F$6-$D$6))-1)*100,0)</f>
        <v>2.4440500871283355</v>
      </c>
      <c r="AE53" s="18">
        <f t="shared" si="68"/>
        <v>3.6338291929381539</v>
      </c>
      <c r="AF53" s="18">
        <f t="shared" si="68"/>
        <v>5.2180081377039222</v>
      </c>
    </row>
    <row r="54" spans="1:32" x14ac:dyDescent="0.2">
      <c r="A54" t="str">
        <f>$A$16</f>
        <v>Elementary occupations</v>
      </c>
      <c r="B54" s="18">
        <f t="shared" si="42"/>
        <v>0.87297289235090947</v>
      </c>
      <c r="C54" s="18">
        <f t="shared" si="42"/>
        <v>-10.28649224140149</v>
      </c>
      <c r="D54" s="18">
        <f t="shared" si="42"/>
        <v>0.23909944717335208</v>
      </c>
      <c r="E54" s="18">
        <f t="shared" si="42"/>
        <v>-0.23664753207710554</v>
      </c>
      <c r="F54" s="18">
        <f t="shared" si="54"/>
        <v>-7.8316620022023109E-2</v>
      </c>
      <c r="H54" s="18">
        <f t="shared" si="51"/>
        <v>-7.8316620022023109E-2</v>
      </c>
      <c r="I54" s="18">
        <f t="shared" si="51"/>
        <v>2.6354191670530769</v>
      </c>
      <c r="J54" s="18">
        <f t="shared" si="51"/>
        <v>2.5811040051235024</v>
      </c>
      <c r="L54" t="str">
        <f>$A$16</f>
        <v>Elementary occupations</v>
      </c>
      <c r="M54" s="18">
        <f t="shared" si="43"/>
        <v>0.57660901855600688</v>
      </c>
      <c r="N54" s="18">
        <f t="shared" si="44"/>
        <v>-9.2864223616439645</v>
      </c>
      <c r="O54" s="18">
        <f t="shared" si="45"/>
        <v>0.67744371514111279</v>
      </c>
      <c r="P54" s="18">
        <f t="shared" si="46"/>
        <v>-0.3884285496673634</v>
      </c>
      <c r="Q54" s="18">
        <f t="shared" si="55"/>
        <v>-3.4397552345077909E-2</v>
      </c>
      <c r="S54" s="18">
        <f t="shared" ref="S54:U54" si="69">IF($F$6-$D$6 &lt;&gt; 0,(EXP(LN(1+(S34/100))/($F$6-$D$6))-1)*100,0)</f>
        <v>-3.4397552345077909E-2</v>
      </c>
      <c r="T54" s="18">
        <f t="shared" si="69"/>
        <v>2.2127450088944123</v>
      </c>
      <c r="U54" s="18">
        <f t="shared" si="69"/>
        <v>2.1874424867825981</v>
      </c>
      <c r="W54" t="str">
        <f>$A$16</f>
        <v>Elementary occupations</v>
      </c>
      <c r="X54" s="18">
        <f t="shared" si="47"/>
        <v>1.1626172280955194</v>
      </c>
      <c r="Y54" s="18">
        <f t="shared" si="48"/>
        <v>-11.249793964579258</v>
      </c>
      <c r="Z54" s="18">
        <f t="shared" si="49"/>
        <v>-0.20009235299438544</v>
      </c>
      <c r="AA54" s="18">
        <f t="shared" si="50"/>
        <v>-8.2664547348321182E-2</v>
      </c>
      <c r="AB54" s="18">
        <f t="shared" si="57"/>
        <v>-0.12182249335878081</v>
      </c>
      <c r="AD54" s="18">
        <f t="shared" ref="AD54:AF54" si="70">IF($F$6-$D$6 &lt;&gt; 0,(EXP(LN(1+(AD34/100))/($F$6-$D$6))-1)*100,0)</f>
        <v>-0.12182249335878081</v>
      </c>
      <c r="AE54" s="18">
        <f t="shared" si="70"/>
        <v>3.029031142344718</v>
      </c>
      <c r="AF54" s="18">
        <f t="shared" si="70"/>
        <v>2.9490566641514171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1.7986996873261329</v>
      </c>
      <c r="C56" s="26">
        <f>IF(D$6-C$6 &lt;&gt; 0,(EXP(LN(D18/C18)/(D$6-C$6))-1)*100,0)</f>
        <v>-2.8922106700826622</v>
      </c>
      <c r="D56" s="26">
        <f>IF(E$6-D$6 &lt;&gt; 0,(EXP(LN(E18/D18)/(E$6-D$6))-1)*100,0)</f>
        <v>0.51034166331180852</v>
      </c>
      <c r="E56" s="26">
        <f>IF(F$6-E$6 &lt;&gt; 0,(EXP(LN(F18/E18)/(F$6-E$6))-1)*100,0)</f>
        <v>0.42140472933416273</v>
      </c>
      <c r="F56" s="26">
        <f t="shared" si="54"/>
        <v>0.45104162653475388</v>
      </c>
      <c r="H56" s="26">
        <f t="shared" si="51"/>
        <v>0.45104162653475388</v>
      </c>
      <c r="I56" s="26">
        <f t="shared" ref="I56" si="71">IF($F$6-$D$6 &lt;&gt; 0,(EXP(LN(1+(I36/100))/($F$6-$D$6))-1)*100,0)</f>
        <v>2.7407882788156979</v>
      </c>
      <c r="J56" s="26">
        <f t="shared" ref="J56" si="72">IF($F$6-$D$6 &lt;&gt; 0,(EXP(LN(1+(J36/100))/($F$6-$D$6))-1)*100,0)</f>
        <v>3.0529075107637915</v>
      </c>
      <c r="L56" s="24" t="str">
        <f>$A$18</f>
        <v>All occupations</v>
      </c>
      <c r="M56" s="26">
        <f>IF(N$6-M$6 &lt;&gt; 0,(EXP(LN(N18/M18)/(N$6-M$6))-1)*100,0)</f>
        <v>1.7554773867001217</v>
      </c>
      <c r="N56" s="26">
        <f>IF(O$6-N$6 &lt;&gt; 0,(EXP(LN(O18/N18)/(O$6-N$6))-1)*100,0)</f>
        <v>-3.8495374827307249</v>
      </c>
      <c r="O56" s="26">
        <f>IF(P$6-O$6 &lt;&gt; 0,(EXP(LN(P18/O18)/(P$6-O$6))-1)*100,0)</f>
        <v>0.56064029747249222</v>
      </c>
      <c r="P56" s="26">
        <f>IF(Q$6-P$6 &lt;&gt; 0,(EXP(LN(Q18/P18)/(Q$6-P$6))-1)*100,0)</f>
        <v>0.41029883383953969</v>
      </c>
      <c r="Q56" s="26">
        <f t="shared" ref="Q56" si="73">IF(Q$6-O$6 &lt;&gt; 0,(EXP(LN(Q18/O18)/(Q$6-O$6))-1)*100,0)</f>
        <v>0.46038766450506863</v>
      </c>
      <c r="S56" s="26">
        <f t="shared" ref="S56:U56" si="74">IF($F$6-$D$6 &lt;&gt; 0,(EXP(LN(1+(S36/100))/($F$6-$D$6))-1)*100,0)</f>
        <v>0.46038766450506863</v>
      </c>
      <c r="T56" s="26">
        <f t="shared" si="74"/>
        <v>2.3506938073937667</v>
      </c>
      <c r="U56" s="26">
        <f t="shared" si="74"/>
        <v>2.6863579120020242</v>
      </c>
      <c r="W56" s="24" t="str">
        <f>$A$18</f>
        <v>All occupations</v>
      </c>
      <c r="X56" s="26">
        <f>IF(Y$6-X$6 &lt;&gt; 0,(EXP(LN(Y18/X18)/(Y$6-X$6))-1)*100,0)</f>
        <v>1.8417983702270213</v>
      </c>
      <c r="Y56" s="26">
        <f>IF(Z$6-Y$6 &lt;&gt; 0,(EXP(LN(Z18/Y18)/(Z$6-Y$6))-1)*100,0)</f>
        <v>-1.9396433409924141</v>
      </c>
      <c r="Z56" s="26">
        <f>IF(AA$6-Z$6 &lt;&gt; 0,(EXP(LN(AA18/Z18)/(AA$6-Z$6))-1)*100,0)</f>
        <v>0.46117065024071646</v>
      </c>
      <c r="AA56" s="26">
        <f>IF(AB$6-AA$6 &lt;&gt; 0,(EXP(LN(AB18/AA18)/(AB$6-AA$6))-1)*100,0)</f>
        <v>0.4322832060163373</v>
      </c>
      <c r="AB56" s="26">
        <f t="shared" ref="AB56" si="75">IF(AB$6-Z$6 &lt;&gt; 0,(EXP(LN(AB18/Z18)/(AB$6-Z$6))-1)*100,0)</f>
        <v>0.44191143102458863</v>
      </c>
      <c r="AD56" s="26">
        <f t="shared" ref="AD56:AF56" si="76">IF($F$6-$D$6 &lt;&gt; 0,(EXP(LN(1+(AD36/100))/($F$6-$D$6))-1)*100,0)</f>
        <v>0.44191143102458863</v>
      </c>
      <c r="AE56" s="26">
        <f t="shared" si="76"/>
        <v>3.1023865109278903</v>
      </c>
      <c r="AF56" s="26">
        <f t="shared" si="76"/>
        <v>3.3937568280070218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7.2272385279068274</v>
      </c>
      <c r="C64" s="27">
        <f t="shared" si="77"/>
        <v>-0.3905878803368168</v>
      </c>
      <c r="D64" s="27">
        <f t="shared" si="77"/>
        <v>1.5875175783008189</v>
      </c>
      <c r="E64" s="27">
        <f t="shared" si="77"/>
        <v>6.2463396989492566</v>
      </c>
      <c r="F64" s="27">
        <f>F8-D8</f>
        <v>7.8338572772500754</v>
      </c>
      <c r="L64" t="str">
        <f>$A$8</f>
        <v>Managers, directors and senior officials</v>
      </c>
      <c r="M64" s="27">
        <f t="shared" ref="M64:M72" si="78">N8-M8</f>
        <v>3.8137276836457943</v>
      </c>
      <c r="N64" s="27">
        <f t="shared" ref="N64:N72" si="79">O8-N8</f>
        <v>-0.73757857177166386</v>
      </c>
      <c r="O64" s="27">
        <f t="shared" ref="O64:O72" si="80">P8-O8</f>
        <v>0.2220126325600944</v>
      </c>
      <c r="P64" s="27">
        <f t="shared" ref="P64:P72" si="81">Q8-P8</f>
        <v>2.6609422674933469</v>
      </c>
      <c r="Q64" s="27">
        <f>Q8-O8</f>
        <v>2.8829549000534413</v>
      </c>
      <c r="W64" t="str">
        <f>$A$8</f>
        <v>Managers, directors and senior officials</v>
      </c>
      <c r="X64" s="27">
        <f t="shared" ref="X64:X72" si="82">Y8-X8</f>
        <v>3.4135108442610012</v>
      </c>
      <c r="Y64" s="27">
        <f t="shared" ref="Y64:Y72" si="83">Z8-Y8</f>
        <v>0.34699069143496786</v>
      </c>
      <c r="Z64" s="27">
        <f t="shared" ref="Z64:Z72" si="84">AA8-Z8</f>
        <v>1.3655049457405681</v>
      </c>
      <c r="AA64" s="27">
        <f t="shared" ref="AA64:AA72" si="85">AB8-AA8</f>
        <v>3.5853974314559665</v>
      </c>
      <c r="AB64" s="27">
        <f>AB8-Z8</f>
        <v>4.9509023771965346</v>
      </c>
    </row>
    <row r="65" spans="1:31" x14ac:dyDescent="0.2">
      <c r="A65" t="str">
        <f>$A$9</f>
        <v>Professional occupations</v>
      </c>
      <c r="B65" s="27">
        <f t="shared" si="77"/>
        <v>12.867845235997351</v>
      </c>
      <c r="C65" s="27">
        <f t="shared" si="77"/>
        <v>1.3170275714574018</v>
      </c>
      <c r="D65" s="27">
        <f t="shared" si="77"/>
        <v>7.3905212585661673</v>
      </c>
      <c r="E65" s="27">
        <f t="shared" si="77"/>
        <v>10.942168653162042</v>
      </c>
      <c r="F65" s="27">
        <f t="shared" ref="F65:F72" si="86">F9-D9</f>
        <v>18.33268991172821</v>
      </c>
      <c r="L65" t="str">
        <f>$A$9</f>
        <v>Professional occupations</v>
      </c>
      <c r="M65" s="27">
        <f t="shared" si="78"/>
        <v>5.3174617732986036</v>
      </c>
      <c r="N65" s="27">
        <f t="shared" si="79"/>
        <v>0.65059472055657608</v>
      </c>
      <c r="O65" s="27">
        <f t="shared" si="80"/>
        <v>3.5041584235178505</v>
      </c>
      <c r="P65" s="27">
        <f t="shared" si="81"/>
        <v>4.571447314773323</v>
      </c>
      <c r="Q65" s="27">
        <f t="shared" ref="Q65:Q72" si="87">Q9-O9</f>
        <v>8.0756057382911735</v>
      </c>
      <c r="W65" t="str">
        <f>$A$9</f>
        <v>Professional occupations</v>
      </c>
      <c r="X65" s="27">
        <f t="shared" si="82"/>
        <v>7.5503834626986617</v>
      </c>
      <c r="Y65" s="27">
        <f t="shared" si="83"/>
        <v>0.66643285090083282</v>
      </c>
      <c r="Z65" s="27">
        <f t="shared" si="84"/>
        <v>3.8863628350483168</v>
      </c>
      <c r="AA65" s="27">
        <f t="shared" si="85"/>
        <v>6.370721338388762</v>
      </c>
      <c r="AB65" s="27">
        <f t="shared" ref="AB65:AB72" si="88">AB9-Z9</f>
        <v>10.257084173437079</v>
      </c>
    </row>
    <row r="66" spans="1:31" x14ac:dyDescent="0.2">
      <c r="A66" t="str">
        <f>$A$10</f>
        <v>Associate professional occupations</v>
      </c>
      <c r="B66" s="27">
        <f t="shared" si="77"/>
        <v>3.7038598595094356</v>
      </c>
      <c r="C66" s="27">
        <f t="shared" si="77"/>
        <v>1.6777215008342807</v>
      </c>
      <c r="D66" s="27">
        <f t="shared" si="77"/>
        <v>-0.99623580983277549</v>
      </c>
      <c r="E66" s="27">
        <f t="shared" si="77"/>
        <v>4.1703597105343988</v>
      </c>
      <c r="F66" s="27">
        <f t="shared" si="86"/>
        <v>3.1741239007016233</v>
      </c>
      <c r="L66" t="str">
        <f>$A$10</f>
        <v>Associate professional occupations</v>
      </c>
      <c r="M66" s="27">
        <f t="shared" si="78"/>
        <v>1.3359171094064202</v>
      </c>
      <c r="N66" s="27">
        <f t="shared" si="79"/>
        <v>0.57686408812470447</v>
      </c>
      <c r="O66" s="27">
        <f t="shared" si="80"/>
        <v>-1.6185573425683906</v>
      </c>
      <c r="P66" s="27">
        <f t="shared" si="81"/>
        <v>1.1729537383180961</v>
      </c>
      <c r="Q66" s="27">
        <f t="shared" si="87"/>
        <v>-0.44560360425029444</v>
      </c>
      <c r="W66" t="str">
        <f>$A$10</f>
        <v>Associate professional occupations</v>
      </c>
      <c r="X66" s="27">
        <f t="shared" si="82"/>
        <v>2.3679427501030617</v>
      </c>
      <c r="Y66" s="27">
        <f t="shared" si="83"/>
        <v>1.1008574127095514</v>
      </c>
      <c r="Z66" s="27">
        <f t="shared" si="84"/>
        <v>0.62232153273563284</v>
      </c>
      <c r="AA66" s="27">
        <f t="shared" si="85"/>
        <v>2.9974059722162707</v>
      </c>
      <c r="AB66" s="27">
        <f t="shared" si="88"/>
        <v>3.6197275049519035</v>
      </c>
    </row>
    <row r="67" spans="1:31" x14ac:dyDescent="0.2">
      <c r="A67" t="str">
        <f>$A$11</f>
        <v>Administrative and secretarial occupations</v>
      </c>
      <c r="B67" s="27">
        <f t="shared" si="77"/>
        <v>-1.1556443394998794</v>
      </c>
      <c r="C67" s="27">
        <f t="shared" si="77"/>
        <v>0.10177391499271948</v>
      </c>
      <c r="D67" s="27">
        <f t="shared" si="77"/>
        <v>-3.1019504881619824</v>
      </c>
      <c r="E67" s="27">
        <f t="shared" si="77"/>
        <v>-4.5091837168260156</v>
      </c>
      <c r="F67" s="27">
        <f t="shared" si="86"/>
        <v>-7.611134204987998</v>
      </c>
      <c r="L67" t="str">
        <f>$A$11</f>
        <v>Administrative and secretarial occupations</v>
      </c>
      <c r="M67" s="27">
        <f t="shared" si="78"/>
        <v>-0.43023228012763681</v>
      </c>
      <c r="N67" s="27">
        <f t="shared" si="79"/>
        <v>1.1345193621405194</v>
      </c>
      <c r="O67" s="27">
        <f t="shared" si="80"/>
        <v>-0.48671160759789878</v>
      </c>
      <c r="P67" s="27">
        <f t="shared" si="81"/>
        <v>0.59781010382986999</v>
      </c>
      <c r="Q67" s="27">
        <f t="shared" si="87"/>
        <v>0.11109849623197121</v>
      </c>
      <c r="W67" t="str">
        <f>$A$11</f>
        <v>Administrative and secretarial occupations</v>
      </c>
      <c r="X67" s="27">
        <f t="shared" si="82"/>
        <v>-0.72541205937223907</v>
      </c>
      <c r="Y67" s="27">
        <f t="shared" si="83"/>
        <v>-1.0327454471477893</v>
      </c>
      <c r="Z67" s="27">
        <f t="shared" si="84"/>
        <v>-2.6152388805640641</v>
      </c>
      <c r="AA67" s="27">
        <f t="shared" si="85"/>
        <v>-5.106993820655898</v>
      </c>
      <c r="AB67" s="27">
        <f t="shared" si="88"/>
        <v>-7.7222327012199621</v>
      </c>
    </row>
    <row r="68" spans="1:31" x14ac:dyDescent="0.2">
      <c r="A68" t="str">
        <f>$A$12</f>
        <v>Skilled trades occupations</v>
      </c>
      <c r="B68" s="27">
        <f t="shared" si="77"/>
        <v>0.98335553131722975</v>
      </c>
      <c r="C68" s="27">
        <f t="shared" si="77"/>
        <v>-4.6722535986436213</v>
      </c>
      <c r="D68" s="27">
        <f t="shared" si="77"/>
        <v>1.3347916930883912</v>
      </c>
      <c r="E68" s="27">
        <f t="shared" si="77"/>
        <v>-0.28606858645061806</v>
      </c>
      <c r="F68" s="27">
        <f t="shared" si="86"/>
        <v>1.0487231066377731</v>
      </c>
      <c r="L68" t="str">
        <f>$A$12</f>
        <v>Skilled trades occupations</v>
      </c>
      <c r="M68" s="27">
        <f t="shared" si="78"/>
        <v>1.2105278926906848</v>
      </c>
      <c r="N68" s="27">
        <f t="shared" si="79"/>
        <v>-4.8577131370404629</v>
      </c>
      <c r="O68" s="27">
        <f t="shared" si="80"/>
        <v>0.60819515032368443</v>
      </c>
      <c r="P68" s="27">
        <f t="shared" si="81"/>
        <v>-1.0316138376288144</v>
      </c>
      <c r="Q68" s="27">
        <f t="shared" si="87"/>
        <v>-0.42341868730512999</v>
      </c>
      <c r="W68" t="str">
        <f>$A$12</f>
        <v>Skilled trades occupations</v>
      </c>
      <c r="X68" s="27">
        <f t="shared" si="82"/>
        <v>-0.22717236137347108</v>
      </c>
      <c r="Y68" s="27">
        <f t="shared" si="83"/>
        <v>0.1854595383968709</v>
      </c>
      <c r="Z68" s="27">
        <f t="shared" si="84"/>
        <v>0.72659654276469166</v>
      </c>
      <c r="AA68" s="27">
        <f t="shared" si="85"/>
        <v>0.74554525117820969</v>
      </c>
      <c r="AB68" s="27">
        <f t="shared" si="88"/>
        <v>1.4721417939429013</v>
      </c>
    </row>
    <row r="69" spans="1:31" x14ac:dyDescent="0.2">
      <c r="A69" t="str">
        <f>$A$13</f>
        <v>Caring, leisure and other service occupations</v>
      </c>
      <c r="B69" s="27">
        <f t="shared" si="77"/>
        <v>1.9405019297509583</v>
      </c>
      <c r="C69" s="27">
        <f t="shared" si="77"/>
        <v>-2.7632355077386137</v>
      </c>
      <c r="D69" s="27">
        <f t="shared" si="77"/>
        <v>2.1005771228693462</v>
      </c>
      <c r="E69" s="27">
        <f t="shared" si="77"/>
        <v>2.9672251812744577</v>
      </c>
      <c r="F69" s="27">
        <f t="shared" si="86"/>
        <v>5.0678023041438038</v>
      </c>
      <c r="L69" t="str">
        <f>$A$13</f>
        <v>Caring, leisure and other service occupations</v>
      </c>
      <c r="M69" s="27">
        <f t="shared" si="78"/>
        <v>0.35616942700305287</v>
      </c>
      <c r="N69" s="27">
        <f t="shared" si="79"/>
        <v>-0.43043123582976506</v>
      </c>
      <c r="O69" s="27">
        <f t="shared" si="80"/>
        <v>1.2070006709245469</v>
      </c>
      <c r="P69" s="27">
        <f t="shared" si="81"/>
        <v>1.5377807041626674</v>
      </c>
      <c r="Q69" s="27">
        <f t="shared" si="87"/>
        <v>2.7447813750872143</v>
      </c>
      <c r="W69" t="str">
        <f>$A$13</f>
        <v>Caring, leisure and other service occupations</v>
      </c>
      <c r="X69" s="27">
        <f t="shared" si="82"/>
        <v>1.5843325027479409</v>
      </c>
      <c r="Y69" s="27">
        <f t="shared" si="83"/>
        <v>-2.3328042719089126</v>
      </c>
      <c r="Z69" s="27">
        <f t="shared" si="84"/>
        <v>0.89357645194485258</v>
      </c>
      <c r="AA69" s="27">
        <f t="shared" si="85"/>
        <v>1.4294444771117654</v>
      </c>
      <c r="AB69" s="27">
        <f t="shared" si="88"/>
        <v>2.3230209290566179</v>
      </c>
    </row>
    <row r="70" spans="1:31" x14ac:dyDescent="0.2">
      <c r="A70" t="str">
        <f>$A$14</f>
        <v>Sales and customer service occupations</v>
      </c>
      <c r="B70" s="27">
        <f t="shared" si="77"/>
        <v>0.82158379657599667</v>
      </c>
      <c r="C70" s="27">
        <f t="shared" si="77"/>
        <v>-4.3534136940966306E-2</v>
      </c>
      <c r="D70" s="27">
        <f t="shared" si="77"/>
        <v>6.5020119809275911E-3</v>
      </c>
      <c r="E70" s="27">
        <f t="shared" si="77"/>
        <v>0.10978996594002766</v>
      </c>
      <c r="F70" s="27">
        <f t="shared" si="86"/>
        <v>0.11629197792095525</v>
      </c>
      <c r="L70" t="str">
        <f>$A$14</f>
        <v>Sales and customer service occupations</v>
      </c>
      <c r="M70" s="27">
        <f t="shared" si="78"/>
        <v>0.51903595286904292</v>
      </c>
      <c r="N70" s="27">
        <f t="shared" si="79"/>
        <v>0.15394610113712304</v>
      </c>
      <c r="O70" s="27">
        <f t="shared" si="80"/>
        <v>0.31978808895226152</v>
      </c>
      <c r="P70" s="27">
        <f t="shared" si="81"/>
        <v>0.5343553766466389</v>
      </c>
      <c r="Q70" s="27">
        <f t="shared" si="87"/>
        <v>0.85414346559890042</v>
      </c>
      <c r="W70" t="str">
        <f>$A$14</f>
        <v>Sales and customer service occupations</v>
      </c>
      <c r="X70" s="27">
        <f t="shared" si="82"/>
        <v>0.30254784370688625</v>
      </c>
      <c r="Y70" s="27">
        <f t="shared" si="83"/>
        <v>-0.19748023807807513</v>
      </c>
      <c r="Z70" s="27">
        <f t="shared" si="84"/>
        <v>-0.31328607697132327</v>
      </c>
      <c r="AA70" s="27">
        <f t="shared" si="85"/>
        <v>-0.42456541070668052</v>
      </c>
      <c r="AB70" s="27">
        <f t="shared" si="88"/>
        <v>-0.73785148767800379</v>
      </c>
    </row>
    <row r="71" spans="1:31" x14ac:dyDescent="0.2">
      <c r="A71" t="str">
        <f>$A$15</f>
        <v>Process, plant and machine operatives</v>
      </c>
      <c r="B71" s="27">
        <f t="shared" si="77"/>
        <v>2.0784825117773877</v>
      </c>
      <c r="C71" s="27">
        <f t="shared" si="77"/>
        <v>-3.1312985668793551</v>
      </c>
      <c r="D71" s="27">
        <f t="shared" si="77"/>
        <v>2.1081410014998774</v>
      </c>
      <c r="E71" s="27">
        <f t="shared" si="77"/>
        <v>3.1079525006418862E-3</v>
      </c>
      <c r="F71" s="27">
        <f t="shared" si="86"/>
        <v>2.1112489540005193</v>
      </c>
      <c r="L71" t="str">
        <f>$A$15</f>
        <v>Process, plant and machine operatives</v>
      </c>
      <c r="M71" s="27">
        <f t="shared" si="78"/>
        <v>2.0009248727311029</v>
      </c>
      <c r="N71" s="27">
        <f t="shared" si="79"/>
        <v>-2.7793990309908629</v>
      </c>
      <c r="O71" s="27">
        <f t="shared" si="80"/>
        <v>1.4757630048551462</v>
      </c>
      <c r="P71" s="27">
        <f t="shared" si="81"/>
        <v>-0.24350557070343015</v>
      </c>
      <c r="Q71" s="27">
        <f t="shared" si="87"/>
        <v>1.2322574341517161</v>
      </c>
      <c r="W71" t="str">
        <f>$A$15</f>
        <v>Process, plant and machine operatives</v>
      </c>
      <c r="X71" s="27">
        <f t="shared" si="82"/>
        <v>7.7557639046287985E-2</v>
      </c>
      <c r="Y71" s="27">
        <f t="shared" si="83"/>
        <v>-0.35189953588848377</v>
      </c>
      <c r="Z71" s="27">
        <f t="shared" si="84"/>
        <v>0.63237799664472405</v>
      </c>
      <c r="AA71" s="27">
        <f t="shared" si="85"/>
        <v>0.24661352320407692</v>
      </c>
      <c r="AB71" s="27">
        <f t="shared" si="88"/>
        <v>0.87899151984880097</v>
      </c>
    </row>
    <row r="72" spans="1:31" x14ac:dyDescent="0.2">
      <c r="A72" t="str">
        <f>$A$16</f>
        <v>Elementary occupations</v>
      </c>
      <c r="B72" s="27">
        <f t="shared" si="77"/>
        <v>1.5667769466648735</v>
      </c>
      <c r="C72" s="27">
        <f t="shared" si="77"/>
        <v>-4.7166132967450878</v>
      </c>
      <c r="D72" s="27">
        <f t="shared" si="77"/>
        <v>0.49413563168931063</v>
      </c>
      <c r="E72" s="27">
        <f t="shared" si="77"/>
        <v>-0.97473885908417657</v>
      </c>
      <c r="F72" s="27">
        <f t="shared" si="86"/>
        <v>-0.48060322739486594</v>
      </c>
      <c r="L72" t="str">
        <f>$A$16</f>
        <v>Elementary occupations</v>
      </c>
      <c r="M72" s="27">
        <f t="shared" si="78"/>
        <v>0.51148243266731797</v>
      </c>
      <c r="N72" s="27">
        <f t="shared" si="79"/>
        <v>-2.0891577397285701</v>
      </c>
      <c r="O72" s="27">
        <f t="shared" si="80"/>
        <v>0.70068444152816411</v>
      </c>
      <c r="P72" s="27">
        <f t="shared" si="81"/>
        <v>-0.8057277731780097</v>
      </c>
      <c r="Q72" s="27">
        <f t="shared" si="87"/>
        <v>-0.10504333164984558</v>
      </c>
      <c r="W72" t="str">
        <f>$A$16</f>
        <v>Elementary occupations</v>
      </c>
      <c r="X72" s="27">
        <f t="shared" si="82"/>
        <v>1.055294513997552</v>
      </c>
      <c r="Y72" s="27">
        <f t="shared" si="83"/>
        <v>-2.6274555570165141</v>
      </c>
      <c r="Z72" s="27">
        <f t="shared" si="84"/>
        <v>-0.20654880983887836</v>
      </c>
      <c r="AA72" s="27">
        <f t="shared" si="85"/>
        <v>-0.16901108590612424</v>
      </c>
      <c r="AB72" s="27">
        <f t="shared" si="88"/>
        <v>-0.37555989574500259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30.034000000000106</v>
      </c>
      <c r="C74" s="29">
        <f t="shared" ref="C74" si="89">D18-C18</f>
        <v>-12.621000000000038</v>
      </c>
      <c r="D74" s="29">
        <f>E18-D18</f>
        <v>10.924000000000035</v>
      </c>
      <c r="E74" s="29">
        <f>F18-E18</f>
        <v>18.66900000000004</v>
      </c>
      <c r="F74" s="29">
        <f>F18-D18</f>
        <v>29.593000000000075</v>
      </c>
      <c r="L74" s="24" t="str">
        <f>$A$18</f>
        <v>All occupations</v>
      </c>
      <c r="M74" s="29">
        <f>N18-M18</f>
        <v>14.635014864184427</v>
      </c>
      <c r="N74" s="29">
        <f t="shared" ref="N74" si="90">O18-N18</f>
        <v>-8.3783554434024268</v>
      </c>
      <c r="O74" s="29">
        <f>P18-O18</f>
        <v>5.9323334624954498</v>
      </c>
      <c r="P74" s="29">
        <f>Q18-P18</f>
        <v>8.9944423237136846</v>
      </c>
      <c r="Q74" s="29">
        <f>Q18-O18</f>
        <v>14.926775786209134</v>
      </c>
      <c r="W74" s="24" t="str">
        <f>$A$18</f>
        <v>All occupations</v>
      </c>
      <c r="X74" s="29">
        <f>Y18-X18</f>
        <v>15.39898513581565</v>
      </c>
      <c r="Y74" s="29">
        <f t="shared" ref="Y74" si="91">Z18-Y18</f>
        <v>-4.2426445565975541</v>
      </c>
      <c r="Z74" s="29">
        <f>AA18-Z18</f>
        <v>4.9916665375045568</v>
      </c>
      <c r="AA74" s="29">
        <f>AB18-AA18</f>
        <v>9.674557676286355</v>
      </c>
      <c r="AB74" s="29">
        <f>AB18-Z18</f>
        <v>14.666224213790912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43.89622257107758</v>
      </c>
      <c r="C80" s="11">
        <f t="shared" si="92"/>
        <v>51.123461098984407</v>
      </c>
      <c r="D80" s="11">
        <f t="shared" si="92"/>
        <v>50.73287321864759</v>
      </c>
      <c r="E80" s="11">
        <f t="shared" si="92"/>
        <v>52.320390796948409</v>
      </c>
      <c r="F80" s="11">
        <f t="shared" si="92"/>
        <v>58.566730495897666</v>
      </c>
      <c r="H80" s="40">
        <f>IF(D$6-B$6 &lt;&gt; 0,(EXP(LN(D8/B8)/(D$6-B$6))-1)*100,0)</f>
        <v>2.9372263416343802</v>
      </c>
      <c r="I80" s="40">
        <f t="shared" ref="I80:I88" si="93">F46</f>
        <v>0.961881352391325</v>
      </c>
      <c r="L80" t="str">
        <f t="shared" ref="L80:Q88" si="94">L8</f>
        <v>Managers, directors and senior officials</v>
      </c>
      <c r="M80" s="11">
        <f t="shared" si="94"/>
        <v>28.214094280385964</v>
      </c>
      <c r="N80" s="11">
        <f t="shared" si="94"/>
        <v>32.027821964031759</v>
      </c>
      <c r="O80" s="11">
        <f t="shared" si="94"/>
        <v>31.290243392260095</v>
      </c>
      <c r="P80" s="11">
        <f t="shared" si="94"/>
        <v>31.512256024820189</v>
      </c>
      <c r="Q80" s="11">
        <f t="shared" si="94"/>
        <v>34.173198292313536</v>
      </c>
      <c r="S80" s="40">
        <f t="shared" ref="S80:S88" si="95">IF(O$6-M$6 &lt;&gt; 0,(EXP(LN(O8/M8)/(O$6-M$6))-1)*100,0)</f>
        <v>2.0912604112926836</v>
      </c>
      <c r="T80" s="40">
        <f t="shared" ref="T80:T88" si="96">Q46</f>
        <v>0.58929840431265479</v>
      </c>
      <c r="W80" t="str">
        <f t="shared" ref="W80:AB88" si="97">W8</f>
        <v>Managers, directors and senior officials</v>
      </c>
      <c r="X80" s="11">
        <f t="shared" si="97"/>
        <v>15.682128290691598</v>
      </c>
      <c r="Y80" s="11">
        <f t="shared" si="97"/>
        <v>19.095639134952599</v>
      </c>
      <c r="Z80" s="11">
        <f t="shared" si="97"/>
        <v>19.442629826387567</v>
      </c>
      <c r="AA80" s="11">
        <f t="shared" si="97"/>
        <v>20.808134772128135</v>
      </c>
      <c r="AB80" s="11">
        <f t="shared" si="97"/>
        <v>24.393532203584101</v>
      </c>
      <c r="AD80" s="40">
        <f t="shared" ref="AD80:AD88" si="98">IF(Z$6-X$6 &lt;&gt; 0,(EXP(LN(Z8/X8)/(Z$6-X$6))-1)*100,0)</f>
        <v>4.3926689382012496</v>
      </c>
      <c r="AE80" s="40">
        <f t="shared" ref="AE80:AE88" si="99">AB46</f>
        <v>1.5238266536252709</v>
      </c>
    </row>
    <row r="81" spans="1:31" x14ac:dyDescent="0.2">
      <c r="A81" t="str">
        <f t="shared" si="92"/>
        <v>Professional occupations</v>
      </c>
      <c r="B81" s="11">
        <f t="shared" si="92"/>
        <v>94.251051155460289</v>
      </c>
      <c r="C81" s="11">
        <f t="shared" si="92"/>
        <v>107.11889639145764</v>
      </c>
      <c r="D81" s="11">
        <f t="shared" si="92"/>
        <v>108.43592396291504</v>
      </c>
      <c r="E81" s="11">
        <f t="shared" si="92"/>
        <v>115.82644522148121</v>
      </c>
      <c r="F81" s="11">
        <f t="shared" si="92"/>
        <v>126.76861387464325</v>
      </c>
      <c r="H81" s="40">
        <f t="shared" ref="H81:H88" si="100">IF(D$6-B$6 &lt;&gt; 0,(EXP(LN(D9/B9)/(D$6-B$6))-1)*100,0)</f>
        <v>2.843629798133418</v>
      </c>
      <c r="I81" s="40">
        <f t="shared" si="93"/>
        <v>1.0468013655353658</v>
      </c>
      <c r="L81" t="str">
        <f t="shared" si="94"/>
        <v>Professional occupations</v>
      </c>
      <c r="M81" s="11">
        <f t="shared" si="94"/>
        <v>47.536865065953052</v>
      </c>
      <c r="N81" s="11">
        <f t="shared" si="94"/>
        <v>52.854326839251655</v>
      </c>
      <c r="O81" s="11">
        <f t="shared" si="94"/>
        <v>53.504921559808231</v>
      </c>
      <c r="P81" s="11">
        <f t="shared" si="94"/>
        <v>57.009079983326082</v>
      </c>
      <c r="Q81" s="11">
        <f t="shared" si="94"/>
        <v>61.580527298099405</v>
      </c>
      <c r="S81" s="40">
        <f t="shared" si="95"/>
        <v>2.3935590721668509</v>
      </c>
      <c r="T81" s="40">
        <f t="shared" si="96"/>
        <v>0.94155206517332335</v>
      </c>
      <c r="W81" t="str">
        <f t="shared" si="97"/>
        <v>Professional occupations</v>
      </c>
      <c r="X81" s="11">
        <f t="shared" si="97"/>
        <v>46.714186089507322</v>
      </c>
      <c r="Y81" s="11">
        <f t="shared" si="97"/>
        <v>54.264569552205984</v>
      </c>
      <c r="Z81" s="11">
        <f t="shared" si="97"/>
        <v>54.931002403106817</v>
      </c>
      <c r="AA81" s="11">
        <f t="shared" si="97"/>
        <v>58.817365238155134</v>
      </c>
      <c r="AB81" s="11">
        <f t="shared" si="97"/>
        <v>65.188086576543895</v>
      </c>
      <c r="AD81" s="40">
        <f t="shared" si="98"/>
        <v>3.2936793911235718</v>
      </c>
      <c r="AE81" s="40">
        <f t="shared" si="99"/>
        <v>1.1478635370424373</v>
      </c>
    </row>
    <row r="82" spans="1:31" x14ac:dyDescent="0.2">
      <c r="A82" t="str">
        <f t="shared" si="92"/>
        <v>Associate professional occupations</v>
      </c>
      <c r="B82" s="11">
        <f t="shared" si="92"/>
        <v>54.087898311047333</v>
      </c>
      <c r="C82" s="11">
        <f t="shared" si="92"/>
        <v>57.791758170556768</v>
      </c>
      <c r="D82" s="11">
        <f t="shared" si="92"/>
        <v>59.469479671391049</v>
      </c>
      <c r="E82" s="11">
        <f t="shared" si="92"/>
        <v>58.473243861558274</v>
      </c>
      <c r="F82" s="11">
        <f t="shared" si="92"/>
        <v>62.643603572092672</v>
      </c>
      <c r="H82" s="40">
        <f t="shared" si="100"/>
        <v>1.915163712115886</v>
      </c>
      <c r="I82" s="40">
        <f t="shared" si="93"/>
        <v>0.34725717263441869</v>
      </c>
      <c r="L82" t="str">
        <f t="shared" si="94"/>
        <v>Associate professional occupations</v>
      </c>
      <c r="M82" s="11">
        <f t="shared" si="94"/>
        <v>28.336143852819493</v>
      </c>
      <c r="N82" s="11">
        <f t="shared" si="94"/>
        <v>29.672060962225913</v>
      </c>
      <c r="O82" s="11">
        <f t="shared" si="94"/>
        <v>30.248925050350618</v>
      </c>
      <c r="P82" s="11">
        <f t="shared" si="94"/>
        <v>28.630367707782227</v>
      </c>
      <c r="Q82" s="11">
        <f t="shared" si="94"/>
        <v>29.803321446100323</v>
      </c>
      <c r="S82" s="40">
        <f t="shared" si="95"/>
        <v>1.3150211538796475</v>
      </c>
      <c r="T82" s="40">
        <f t="shared" si="96"/>
        <v>-9.8889759129283661E-2</v>
      </c>
      <c r="W82" t="str">
        <f t="shared" si="97"/>
        <v>Associate professional occupations</v>
      </c>
      <c r="X82" s="11">
        <f t="shared" si="97"/>
        <v>25.751754458227829</v>
      </c>
      <c r="Y82" s="11">
        <f t="shared" si="97"/>
        <v>28.119697208330891</v>
      </c>
      <c r="Z82" s="11">
        <f t="shared" si="97"/>
        <v>29.220554621040442</v>
      </c>
      <c r="AA82" s="11">
        <f t="shared" si="97"/>
        <v>29.842876153776075</v>
      </c>
      <c r="AB82" s="11">
        <f t="shared" si="97"/>
        <v>32.840282125992346</v>
      </c>
      <c r="AD82" s="40">
        <f t="shared" si="98"/>
        <v>2.5596019039362927</v>
      </c>
      <c r="AE82" s="40">
        <f t="shared" si="99"/>
        <v>0.78159522225418332</v>
      </c>
    </row>
    <row r="83" spans="1:31" x14ac:dyDescent="0.2">
      <c r="A83" t="str">
        <f t="shared" si="92"/>
        <v>Administrative and secretarial occupations</v>
      </c>
      <c r="B83" s="11">
        <f t="shared" si="92"/>
        <v>43.623315073873428</v>
      </c>
      <c r="C83" s="11">
        <f t="shared" si="92"/>
        <v>42.467670734373549</v>
      </c>
      <c r="D83" s="11">
        <f t="shared" si="92"/>
        <v>42.569444649366268</v>
      </c>
      <c r="E83" s="11">
        <f t="shared" si="92"/>
        <v>39.467494161204286</v>
      </c>
      <c r="F83" s="11">
        <f t="shared" si="92"/>
        <v>34.95831044437827</v>
      </c>
      <c r="H83" s="40">
        <f t="shared" si="100"/>
        <v>-0.48790630459202289</v>
      </c>
      <c r="I83" s="40">
        <f t="shared" si="93"/>
        <v>-1.3046185227008844</v>
      </c>
      <c r="L83" t="str">
        <f t="shared" si="94"/>
        <v>Administrative and secretarial occupations</v>
      </c>
      <c r="M83" s="11">
        <f t="shared" si="94"/>
        <v>8.5058981019158395</v>
      </c>
      <c r="N83" s="11">
        <f t="shared" si="94"/>
        <v>8.0756658217882027</v>
      </c>
      <c r="O83" s="11">
        <f t="shared" si="94"/>
        <v>9.2101851839287221</v>
      </c>
      <c r="P83" s="11">
        <f t="shared" si="94"/>
        <v>8.7234735763308233</v>
      </c>
      <c r="Q83" s="11">
        <f t="shared" si="94"/>
        <v>9.3212836801606933</v>
      </c>
      <c r="S83" s="40">
        <f t="shared" si="95"/>
        <v>1.6037266326017763</v>
      </c>
      <c r="T83" s="40">
        <f t="shared" si="96"/>
        <v>7.9967932235991412E-2</v>
      </c>
      <c r="W83" t="str">
        <f t="shared" si="97"/>
        <v>Administrative and secretarial occupations</v>
      </c>
      <c r="X83" s="11">
        <f t="shared" si="97"/>
        <v>35.117416971957581</v>
      </c>
      <c r="Y83" s="11">
        <f t="shared" si="97"/>
        <v>34.392004912585342</v>
      </c>
      <c r="Z83" s="11">
        <f t="shared" si="97"/>
        <v>33.359259465437553</v>
      </c>
      <c r="AA83" s="11">
        <f t="shared" si="97"/>
        <v>30.744020584873489</v>
      </c>
      <c r="AB83" s="11">
        <f t="shared" si="97"/>
        <v>25.637026764217591</v>
      </c>
      <c r="AD83" s="40">
        <f t="shared" si="98"/>
        <v>-1.0219787119679524</v>
      </c>
      <c r="AE83" s="40">
        <f t="shared" si="99"/>
        <v>-1.7400021339289529</v>
      </c>
    </row>
    <row r="84" spans="1:31" x14ac:dyDescent="0.2">
      <c r="A84" t="str">
        <f t="shared" si="92"/>
        <v>Skilled trades occupations</v>
      </c>
      <c r="B84" s="11">
        <f t="shared" si="92"/>
        <v>36.54716908547951</v>
      </c>
      <c r="C84" s="11">
        <f t="shared" si="92"/>
        <v>37.53052461679674</v>
      </c>
      <c r="D84" s="11">
        <f t="shared" si="92"/>
        <v>32.858271018153118</v>
      </c>
      <c r="E84" s="11">
        <f t="shared" si="92"/>
        <v>34.19306271124151</v>
      </c>
      <c r="F84" s="11">
        <f t="shared" si="92"/>
        <v>33.906994124790891</v>
      </c>
      <c r="H84" s="40">
        <f t="shared" si="100"/>
        <v>-2.1055224443809251</v>
      </c>
      <c r="I84" s="40">
        <f t="shared" si="93"/>
        <v>0.20967160318818845</v>
      </c>
      <c r="L84" t="str">
        <f t="shared" si="94"/>
        <v>Skilled trades occupations</v>
      </c>
      <c r="M84" s="11">
        <f t="shared" si="94"/>
        <v>31.711291854418342</v>
      </c>
      <c r="N84" s="11">
        <f t="shared" si="94"/>
        <v>32.921819747109026</v>
      </c>
      <c r="O84" s="11">
        <f t="shared" si="94"/>
        <v>28.064106610068563</v>
      </c>
      <c r="P84" s="11">
        <f t="shared" si="94"/>
        <v>28.672301760392248</v>
      </c>
      <c r="Q84" s="11">
        <f t="shared" si="94"/>
        <v>27.640687922763433</v>
      </c>
      <c r="S84" s="40">
        <f t="shared" si="95"/>
        <v>-2.4140133686516907</v>
      </c>
      <c r="T84" s="40">
        <f t="shared" si="96"/>
        <v>-0.10129884301298686</v>
      </c>
      <c r="W84" t="str">
        <f t="shared" si="97"/>
        <v>Skilled trades occupations</v>
      </c>
      <c r="X84" s="11">
        <f t="shared" si="97"/>
        <v>4.8358772310611542</v>
      </c>
      <c r="Y84" s="11">
        <f t="shared" si="97"/>
        <v>4.6087048696876831</v>
      </c>
      <c r="Z84" s="11">
        <f t="shared" si="97"/>
        <v>4.794164408084554</v>
      </c>
      <c r="AA84" s="11">
        <f t="shared" si="97"/>
        <v>5.5207609508492457</v>
      </c>
      <c r="AB84" s="11">
        <f t="shared" si="97"/>
        <v>6.2663062020274554</v>
      </c>
      <c r="AD84" s="40">
        <f t="shared" si="98"/>
        <v>-0.17311230729163407</v>
      </c>
      <c r="AE84" s="40">
        <f t="shared" si="99"/>
        <v>1.801281715259373</v>
      </c>
    </row>
    <row r="85" spans="1:31" x14ac:dyDescent="0.2">
      <c r="A85" t="str">
        <f t="shared" si="92"/>
        <v>Caring, leisure and other service occupations</v>
      </c>
      <c r="B85" s="11">
        <f t="shared" si="92"/>
        <v>42.895331077846635</v>
      </c>
      <c r="C85" s="11">
        <f t="shared" si="92"/>
        <v>44.835833007597593</v>
      </c>
      <c r="D85" s="11">
        <f t="shared" si="92"/>
        <v>42.072597499858979</v>
      </c>
      <c r="E85" s="11">
        <f t="shared" si="92"/>
        <v>44.173174622728325</v>
      </c>
      <c r="F85" s="11">
        <f t="shared" si="92"/>
        <v>47.140399804002783</v>
      </c>
      <c r="H85" s="40">
        <f t="shared" si="100"/>
        <v>-0.38657784254797489</v>
      </c>
      <c r="I85" s="40">
        <f t="shared" si="93"/>
        <v>0.76110674186002925</v>
      </c>
      <c r="L85" t="str">
        <f t="shared" si="94"/>
        <v>Caring, leisure and other service occupations</v>
      </c>
      <c r="M85" s="11">
        <f t="shared" si="94"/>
        <v>9.1314587584756293</v>
      </c>
      <c r="N85" s="11">
        <f t="shared" si="94"/>
        <v>9.4876281854786821</v>
      </c>
      <c r="O85" s="11">
        <f t="shared" si="94"/>
        <v>9.0571969496489171</v>
      </c>
      <c r="P85" s="11">
        <f t="shared" si="94"/>
        <v>10.264197620573464</v>
      </c>
      <c r="Q85" s="11">
        <f t="shared" si="94"/>
        <v>11.801978324736131</v>
      </c>
      <c r="S85" s="40">
        <f t="shared" si="95"/>
        <v>-0.16318218303674747</v>
      </c>
      <c r="T85" s="40">
        <f t="shared" si="96"/>
        <v>1.7803797061983095</v>
      </c>
      <c r="W85" t="str">
        <f t="shared" si="97"/>
        <v>Caring, leisure and other service occupations</v>
      </c>
      <c r="X85" s="11">
        <f t="shared" si="97"/>
        <v>33.763872319370996</v>
      </c>
      <c r="Y85" s="11">
        <f t="shared" si="97"/>
        <v>35.348204822118937</v>
      </c>
      <c r="Z85" s="11">
        <f t="shared" si="97"/>
        <v>33.015400550210025</v>
      </c>
      <c r="AA85" s="11">
        <f t="shared" si="97"/>
        <v>33.908977002154877</v>
      </c>
      <c r="AB85" s="11">
        <f t="shared" si="97"/>
        <v>35.338421479266643</v>
      </c>
      <c r="AD85" s="40">
        <f>IF(Z$6-X$6 &lt;&gt; 0,(EXP(LN(Z13/X13)/(Z$6-X$6))-1)*100,0)</f>
        <v>-0.44734100828812684</v>
      </c>
      <c r="AE85" s="40">
        <f t="shared" si="99"/>
        <v>0.45434009741864845</v>
      </c>
    </row>
    <row r="86" spans="1:31" x14ac:dyDescent="0.2">
      <c r="A86" t="str">
        <f t="shared" si="92"/>
        <v>Sales and customer service occupations</v>
      </c>
      <c r="B86" s="11">
        <f t="shared" si="92"/>
        <v>28.81415242471278</v>
      </c>
      <c r="C86" s="11">
        <f t="shared" si="92"/>
        <v>29.635736221288777</v>
      </c>
      <c r="D86" s="11">
        <f t="shared" si="92"/>
        <v>29.592202084347811</v>
      </c>
      <c r="E86" s="11">
        <f t="shared" si="92"/>
        <v>29.598704096328738</v>
      </c>
      <c r="F86" s="11">
        <f t="shared" si="92"/>
        <v>29.708494062268766</v>
      </c>
      <c r="H86" s="40">
        <f t="shared" si="100"/>
        <v>0.53430662255560257</v>
      </c>
      <c r="I86" s="40">
        <f t="shared" si="93"/>
        <v>2.6150863781926326E-2</v>
      </c>
      <c r="L86" t="str">
        <f t="shared" si="94"/>
        <v>Sales and customer service occupations</v>
      </c>
      <c r="M86" s="11">
        <f t="shared" si="94"/>
        <v>11.933572645557151</v>
      </c>
      <c r="N86" s="11">
        <f t="shared" si="94"/>
        <v>12.452608598426194</v>
      </c>
      <c r="O86" s="11">
        <f t="shared" si="94"/>
        <v>12.606554699563317</v>
      </c>
      <c r="P86" s="11">
        <f t="shared" si="94"/>
        <v>12.926342788515578</v>
      </c>
      <c r="Q86" s="11">
        <f t="shared" si="94"/>
        <v>13.460698165162217</v>
      </c>
      <c r="S86" s="40">
        <f t="shared" si="95"/>
        <v>1.1032662726243148</v>
      </c>
      <c r="T86" s="40">
        <f t="shared" si="96"/>
        <v>0.43800511423701671</v>
      </c>
      <c r="W86" t="str">
        <f t="shared" si="97"/>
        <v>Sales and customer service occupations</v>
      </c>
      <c r="X86" s="11">
        <f t="shared" si="97"/>
        <v>16.880579779155685</v>
      </c>
      <c r="Y86" s="11">
        <f t="shared" si="97"/>
        <v>17.183127622862571</v>
      </c>
      <c r="Z86" s="11">
        <f t="shared" si="97"/>
        <v>16.985647384784496</v>
      </c>
      <c r="AA86" s="11">
        <f t="shared" si="97"/>
        <v>16.672361307813173</v>
      </c>
      <c r="AB86" s="11">
        <f t="shared" si="97"/>
        <v>16.247795897106492</v>
      </c>
      <c r="AD86" s="40">
        <f t="shared" si="98"/>
        <v>0.1241746387552034</v>
      </c>
      <c r="AE86" s="40">
        <f t="shared" si="99"/>
        <v>-0.29563848287527117</v>
      </c>
    </row>
    <row r="87" spans="1:31" x14ac:dyDescent="0.2">
      <c r="A87" t="str">
        <f t="shared" si="92"/>
        <v>Process, plant and machine operatives</v>
      </c>
      <c r="B87" s="11">
        <f t="shared" si="92"/>
        <v>17.944142674124333</v>
      </c>
      <c r="C87" s="11">
        <f t="shared" si="92"/>
        <v>20.02262518590172</v>
      </c>
      <c r="D87" s="11">
        <f t="shared" si="92"/>
        <v>16.891326619022365</v>
      </c>
      <c r="E87" s="11">
        <f t="shared" si="92"/>
        <v>18.999467620522243</v>
      </c>
      <c r="F87" s="11">
        <f t="shared" si="92"/>
        <v>19.002575573022884</v>
      </c>
      <c r="H87" s="40">
        <f t="shared" si="100"/>
        <v>-1.2019872375533369</v>
      </c>
      <c r="I87" s="40">
        <f t="shared" si="93"/>
        <v>0.78825217138773773</v>
      </c>
      <c r="L87" t="str">
        <f t="shared" si="94"/>
        <v>Process, plant and machine operatives</v>
      </c>
      <c r="M87" s="11">
        <f t="shared" si="94"/>
        <v>15.656005323768023</v>
      </c>
      <c r="N87" s="11">
        <f t="shared" si="94"/>
        <v>17.656930196499125</v>
      </c>
      <c r="O87" s="11">
        <f t="shared" si="94"/>
        <v>14.877531165508262</v>
      </c>
      <c r="P87" s="11">
        <f t="shared" si="94"/>
        <v>16.353294170363409</v>
      </c>
      <c r="Q87" s="11">
        <f t="shared" si="94"/>
        <v>16.109788599659979</v>
      </c>
      <c r="S87" s="40">
        <f t="shared" si="95"/>
        <v>-1.0148645562454872</v>
      </c>
      <c r="T87" s="40">
        <f t="shared" si="96"/>
        <v>0.53190947835939362</v>
      </c>
      <c r="W87" t="str">
        <f t="shared" si="97"/>
        <v>Process, plant and machine operatives</v>
      </c>
      <c r="X87" s="11">
        <f t="shared" si="97"/>
        <v>2.2881373503563003</v>
      </c>
      <c r="Y87" s="11">
        <f t="shared" si="97"/>
        <v>2.3656949894025883</v>
      </c>
      <c r="Z87" s="11">
        <f t="shared" si="97"/>
        <v>2.0137954535141045</v>
      </c>
      <c r="AA87" s="11">
        <f t="shared" si="97"/>
        <v>2.6461734501588285</v>
      </c>
      <c r="AB87" s="11">
        <f t="shared" si="97"/>
        <v>2.8927869733629055</v>
      </c>
      <c r="AD87" s="40">
        <f t="shared" si="98"/>
        <v>-2.5219903161578183</v>
      </c>
      <c r="AE87" s="40">
        <f t="shared" si="99"/>
        <v>2.4440500871283355</v>
      </c>
    </row>
    <row r="88" spans="1:31" x14ac:dyDescent="0.2">
      <c r="A88" t="str">
        <f t="shared" si="92"/>
        <v>Elementary occupations</v>
      </c>
      <c r="B88" s="11">
        <f t="shared" si="92"/>
        <v>44.285717626377931</v>
      </c>
      <c r="C88" s="11">
        <f t="shared" si="92"/>
        <v>45.852494573042804</v>
      </c>
      <c r="D88" s="11">
        <f t="shared" si="92"/>
        <v>41.135881276297717</v>
      </c>
      <c r="E88" s="11">
        <f t="shared" si="92"/>
        <v>41.630016907987027</v>
      </c>
      <c r="F88" s="11">
        <f t="shared" si="92"/>
        <v>40.655278048902851</v>
      </c>
      <c r="H88" s="40">
        <f t="shared" si="100"/>
        <v>-1.4647951373965018</v>
      </c>
      <c r="I88" s="40">
        <f t="shared" si="93"/>
        <v>-7.8316620022023109E-2</v>
      </c>
      <c r="L88" t="str">
        <f t="shared" si="94"/>
        <v>Elementary occupations</v>
      </c>
      <c r="M88" s="11">
        <f t="shared" si="94"/>
        <v>21.985423893255252</v>
      </c>
      <c r="N88" s="11">
        <f t="shared" si="94"/>
        <v>22.49690632592257</v>
      </c>
      <c r="O88" s="11">
        <f t="shared" si="94"/>
        <v>20.407748586194</v>
      </c>
      <c r="P88" s="11">
        <f t="shared" si="94"/>
        <v>21.108433027722164</v>
      </c>
      <c r="Q88" s="11">
        <f t="shared" si="94"/>
        <v>20.302705254544154</v>
      </c>
      <c r="S88" s="40">
        <f t="shared" si="95"/>
        <v>-1.4782652130587937</v>
      </c>
      <c r="T88" s="40">
        <f t="shared" si="96"/>
        <v>-3.4397552345077909E-2</v>
      </c>
      <c r="W88" t="str">
        <f t="shared" si="97"/>
        <v>Elementary occupations</v>
      </c>
      <c r="X88" s="11">
        <f t="shared" si="97"/>
        <v>22.300293733122675</v>
      </c>
      <c r="Y88" s="11">
        <f t="shared" si="97"/>
        <v>23.355588247120227</v>
      </c>
      <c r="Z88" s="11">
        <f t="shared" si="97"/>
        <v>20.728132690103713</v>
      </c>
      <c r="AA88" s="11">
        <f t="shared" si="97"/>
        <v>20.521583880264835</v>
      </c>
      <c r="AB88" s="11">
        <f t="shared" si="97"/>
        <v>20.352572794358711</v>
      </c>
      <c r="AD88" s="40">
        <f t="shared" si="98"/>
        <v>-1.4515224594222498</v>
      </c>
      <c r="AE88" s="40">
        <f t="shared" si="99"/>
        <v>-0.12182249335878081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406.34499999999991</v>
      </c>
      <c r="C90" s="34">
        <f t="shared" si="101"/>
        <v>436.37900000000002</v>
      </c>
      <c r="D90" s="34">
        <f t="shared" si="101"/>
        <v>423.75799999999998</v>
      </c>
      <c r="E90" s="34">
        <f t="shared" si="101"/>
        <v>434.68200000000002</v>
      </c>
      <c r="F90" s="34">
        <f t="shared" si="101"/>
        <v>453.35100000000006</v>
      </c>
      <c r="H90" s="43">
        <f>IF(D$6-B$6 &lt;&gt; 0,(EXP(LN(D18/B18)/(D$6-B$6))-1)*100,0)</f>
        <v>0.8427308538432321</v>
      </c>
      <c r="I90" s="43">
        <f>F56</f>
        <v>0.45104162653475388</v>
      </c>
      <c r="L90" s="24" t="str">
        <f t="shared" ref="L90:Q90" si="102">L18</f>
        <v>All occupations</v>
      </c>
      <c r="M90" s="34">
        <f t="shared" si="102"/>
        <v>203.01075377654871</v>
      </c>
      <c r="N90" s="34">
        <f t="shared" si="102"/>
        <v>217.64576864073314</v>
      </c>
      <c r="O90" s="34">
        <f t="shared" si="102"/>
        <v>209.26741319733071</v>
      </c>
      <c r="P90" s="34">
        <f t="shared" si="102"/>
        <v>215.19974665982616</v>
      </c>
      <c r="Q90" s="34">
        <f t="shared" si="102"/>
        <v>224.19418898353985</v>
      </c>
      <c r="S90" s="43">
        <f>IF(O$6-M$6 &lt;&gt; 0,(EXP(LN(O18/M18)/(O$6-M$6))-1)*100,0)</f>
        <v>0.60892588556669125</v>
      </c>
      <c r="T90" s="43">
        <f>Q56</f>
        <v>0.46038766450506863</v>
      </c>
      <c r="W90" s="24" t="str">
        <f t="shared" ref="W90:AB90" si="103">W18</f>
        <v>All occupations</v>
      </c>
      <c r="X90" s="34">
        <f t="shared" si="103"/>
        <v>203.33424622345115</v>
      </c>
      <c r="Y90" s="34">
        <f t="shared" si="103"/>
        <v>218.7332313592668</v>
      </c>
      <c r="Z90" s="34">
        <f t="shared" si="103"/>
        <v>214.49058680266924</v>
      </c>
      <c r="AA90" s="34">
        <f t="shared" si="103"/>
        <v>219.4822533401738</v>
      </c>
      <c r="AB90" s="34">
        <f t="shared" si="103"/>
        <v>229.15681101646015</v>
      </c>
      <c r="AD90" s="43">
        <f>IF(Z$6-X$6 &lt;&gt; 0,(EXP(LN(Z18/X18)/(Z$6-X$6))-1)*100,0)</f>
        <v>1.0740205319773821</v>
      </c>
      <c r="AE90" s="43">
        <f>AB56</f>
        <v>0.44191143102458863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Oxfordshire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Oxfordshire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Oxfordshire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29.920115047612224</v>
      </c>
      <c r="C8" s="11">
        <v>36.081629271105172</v>
      </c>
      <c r="D8" s="11">
        <v>36.064140793220794</v>
      </c>
      <c r="E8" s="11">
        <v>33.87615497863343</v>
      </c>
      <c r="F8" s="11">
        <v>37.079671758109818</v>
      </c>
      <c r="G8" s="10"/>
      <c r="H8" s="11">
        <f>F8-D8</f>
        <v>1.0155309648890238</v>
      </c>
      <c r="I8" s="11">
        <f>'RD T1'!E7</f>
        <v>17.942966240386767</v>
      </c>
      <c r="J8" s="11">
        <f>SUM(H8:I8)</f>
        <v>18.958497205275791</v>
      </c>
      <c r="L8" s="10" t="str">
        <f>name!D4</f>
        <v>11 Corporate managers and directors</v>
      </c>
      <c r="M8" s="11">
        <v>20.254335963523516</v>
      </c>
      <c r="N8" s="11">
        <v>23.46160311600082</v>
      </c>
      <c r="O8" s="11">
        <v>23.313055583970819</v>
      </c>
      <c r="P8" s="11">
        <v>21.23926675049259</v>
      </c>
      <c r="Q8" s="11">
        <v>22.359193803576339</v>
      </c>
      <c r="R8" s="10"/>
      <c r="S8" s="11">
        <f>Q8-O8</f>
        <v>-0.95386178039447955</v>
      </c>
      <c r="T8" s="11">
        <f>'RD T1'!T7</f>
        <v>10.133779823603684</v>
      </c>
      <c r="U8" s="11">
        <f>SUM(S8:T8)</f>
        <v>9.179918043209204</v>
      </c>
      <c r="W8" s="10" t="str">
        <f>name!D4</f>
        <v>11 Corporate managers and directors</v>
      </c>
      <c r="X8" s="11">
        <v>9.6657790840886832</v>
      </c>
      <c r="Y8" s="11">
        <v>12.620026155104318</v>
      </c>
      <c r="Z8" s="11">
        <v>12.751085209250059</v>
      </c>
      <c r="AA8" s="11">
        <v>12.636888228140775</v>
      </c>
      <c r="AB8" s="11">
        <v>14.720477954533466</v>
      </c>
      <c r="AC8" s="10"/>
      <c r="AD8" s="11">
        <f>AB8-Z8</f>
        <v>1.9693927452834075</v>
      </c>
      <c r="AE8" s="11">
        <f>'RD T1'!T36</f>
        <v>7.8091864167830813</v>
      </c>
      <c r="AF8" s="11">
        <f>SUM(AD8:AE8)</f>
        <v>9.7785791620664888</v>
      </c>
    </row>
    <row r="9" spans="1:32" x14ac:dyDescent="0.2">
      <c r="A9" s="10" t="str">
        <f>name!D5</f>
        <v>12 Other managers and proprietors</v>
      </c>
      <c r="B9" s="11">
        <v>13.976107523465355</v>
      </c>
      <c r="C9" s="11">
        <v>15.041831827879234</v>
      </c>
      <c r="D9" s="11">
        <v>14.668732425426795</v>
      </c>
      <c r="E9" s="11">
        <v>18.444235818314979</v>
      </c>
      <c r="F9" s="11">
        <v>21.487058737787848</v>
      </c>
      <c r="H9" s="11">
        <f t="shared" ref="H9:H32" si="2">F9-D9</f>
        <v>6.8183263123610534</v>
      </c>
      <c r="I9" s="11">
        <f>'RD T1'!E8</f>
        <v>10.89037824613029</v>
      </c>
      <c r="J9" s="11">
        <f>SUM(H9:I9)</f>
        <v>17.708704558491341</v>
      </c>
      <c r="L9" s="10" t="str">
        <f>name!D5</f>
        <v>12 Other managers and proprietors</v>
      </c>
      <c r="M9" s="11">
        <v>7.9597583168624491</v>
      </c>
      <c r="N9" s="11">
        <v>8.5662188480309407</v>
      </c>
      <c r="O9" s="11">
        <v>7.977187808289278</v>
      </c>
      <c r="P9" s="11">
        <v>10.272989274327598</v>
      </c>
      <c r="Q9" s="11">
        <v>11.814004488737195</v>
      </c>
      <c r="S9" s="11">
        <f t="shared" ref="S9:S32" si="3">Q9-O9</f>
        <v>3.8368166804479173</v>
      </c>
      <c r="T9" s="11">
        <f>'RD T1'!T8</f>
        <v>5.3642984315256337</v>
      </c>
      <c r="U9" s="11">
        <f>SUM(S9:T9)</f>
        <v>9.2011151119735501</v>
      </c>
      <c r="W9" s="10" t="str">
        <f>name!D5</f>
        <v>12 Other managers and proprietors</v>
      </c>
      <c r="X9" s="11">
        <v>6.0163492066029143</v>
      </c>
      <c r="Y9" s="11">
        <v>6.4756129798482824</v>
      </c>
      <c r="Z9" s="11">
        <v>6.6915446171375068</v>
      </c>
      <c r="AA9" s="11">
        <v>8.1712465439873618</v>
      </c>
      <c r="AB9" s="11">
        <v>9.673054249050633</v>
      </c>
      <c r="AD9" s="11">
        <f t="shared" ref="AD9:AD32" si="4">AB9-Z9</f>
        <v>2.9815096319131262</v>
      </c>
      <c r="AE9" s="11">
        <f>'RD T1'!T37</f>
        <v>5.5260798146046559</v>
      </c>
      <c r="AF9" s="11">
        <f>SUM(AD9:AE9)</f>
        <v>8.5075894465177822</v>
      </c>
    </row>
    <row r="10" spans="1:32" x14ac:dyDescent="0.2">
      <c r="A10" s="10" t="str">
        <f>name!D6</f>
        <v>21 Science, research, engineering and technology professionals</v>
      </c>
      <c r="B10" s="11">
        <v>26.135651848662313</v>
      </c>
      <c r="C10" s="11">
        <v>29.69660484502765</v>
      </c>
      <c r="D10" s="11">
        <v>30.325544808782457</v>
      </c>
      <c r="E10" s="11">
        <v>32.224299134806145</v>
      </c>
      <c r="F10" s="11">
        <v>35.601119733880466</v>
      </c>
      <c r="G10" s="11"/>
      <c r="H10" s="11">
        <f t="shared" si="2"/>
        <v>5.2755749250980095</v>
      </c>
      <c r="I10" s="11">
        <f>'RD T1'!E9</f>
        <v>12.499258029064853</v>
      </c>
      <c r="J10" s="11">
        <f t="shared" ref="J10:J32" si="5">SUM(H10:I10)</f>
        <v>17.774832954162861</v>
      </c>
      <c r="L10" s="10" t="str">
        <f>name!D6</f>
        <v>21 Science, research, engineering and technology professionals</v>
      </c>
      <c r="M10" s="11">
        <v>20.458691359636095</v>
      </c>
      <c r="N10" s="11">
        <v>23.462139008038118</v>
      </c>
      <c r="O10" s="11">
        <v>22.985744434817498</v>
      </c>
      <c r="P10" s="11">
        <v>23.54818312760947</v>
      </c>
      <c r="Q10" s="11">
        <v>25.314167907302267</v>
      </c>
      <c r="R10" s="11"/>
      <c r="S10" s="11">
        <f t="shared" si="3"/>
        <v>2.3284234724847686</v>
      </c>
      <c r="T10" s="11">
        <f>'RD T1'!T9</f>
        <v>7.8664467472232467</v>
      </c>
      <c r="U10" s="11">
        <f t="shared" ref="U10:U32" si="6">SUM(S10:T10)</f>
        <v>10.194870219708015</v>
      </c>
      <c r="W10" s="10" t="str">
        <f>name!D6</f>
        <v>21 Science, research, engineering and technology professionals</v>
      </c>
      <c r="X10" s="11">
        <v>5.6769604890262686</v>
      </c>
      <c r="Y10" s="11">
        <v>6.2344658369895241</v>
      </c>
      <c r="Z10" s="11">
        <v>7.3398003739649855</v>
      </c>
      <c r="AA10" s="11">
        <v>8.6761160071966579</v>
      </c>
      <c r="AB10" s="11">
        <v>10.286951826578207</v>
      </c>
      <c r="AC10" s="11"/>
      <c r="AD10" s="11">
        <f t="shared" si="4"/>
        <v>2.9471514526132214</v>
      </c>
      <c r="AE10" s="11">
        <f>'RD T1'!T38</f>
        <v>4.6328112818416063</v>
      </c>
      <c r="AF10" s="11">
        <f t="shared" ref="AF10:AF32" si="7">SUM(AD10:AE10)</f>
        <v>7.5799627344548277</v>
      </c>
    </row>
    <row r="11" spans="1:32" x14ac:dyDescent="0.2">
      <c r="A11" s="10" t="str">
        <f>name!D7</f>
        <v>22 Health professionals</v>
      </c>
      <c r="B11" s="11">
        <v>13.951855954474537</v>
      </c>
      <c r="C11" s="11">
        <v>16.972359070822066</v>
      </c>
      <c r="D11" s="11">
        <v>16.817834814004556</v>
      </c>
      <c r="E11" s="11">
        <v>17.726636554517285</v>
      </c>
      <c r="F11" s="11">
        <v>18.593276181012953</v>
      </c>
      <c r="G11" s="11"/>
      <c r="H11" s="11">
        <f t="shared" si="2"/>
        <v>1.7754413670083977</v>
      </c>
      <c r="I11" s="11">
        <f>'RD T1'!E10</f>
        <v>9.5941772855834522</v>
      </c>
      <c r="J11" s="11">
        <f t="shared" si="5"/>
        <v>11.36961865259185</v>
      </c>
      <c r="L11" s="10" t="str">
        <f>name!D7</f>
        <v>22 Health professionals</v>
      </c>
      <c r="M11" s="11">
        <v>2.9536730043767538</v>
      </c>
      <c r="N11" s="11">
        <v>3.5651019220470541</v>
      </c>
      <c r="O11" s="11">
        <v>3.8222379365273484</v>
      </c>
      <c r="P11" s="11">
        <v>3.9904854594215413</v>
      </c>
      <c r="Q11" s="11">
        <v>4.1927170016876927</v>
      </c>
      <c r="R11" s="11"/>
      <c r="S11" s="11">
        <f t="shared" si="3"/>
        <v>0.37047906516034423</v>
      </c>
      <c r="T11" s="11">
        <f>'RD T1'!T10</f>
        <v>1.5030969154130043</v>
      </c>
      <c r="U11" s="11">
        <f t="shared" si="6"/>
        <v>1.8735759805733485</v>
      </c>
      <c r="W11" s="10" t="str">
        <f>name!D7</f>
        <v>22 Health professionals</v>
      </c>
      <c r="X11" s="11">
        <v>10.998182950097794</v>
      </c>
      <c r="Y11" s="11">
        <v>13.40725714877501</v>
      </c>
      <c r="Z11" s="11">
        <v>12.995596877477206</v>
      </c>
      <c r="AA11" s="11">
        <v>13.736151095095737</v>
      </c>
      <c r="AB11" s="11">
        <v>14.400559179325251</v>
      </c>
      <c r="AC11" s="11"/>
      <c r="AD11" s="11">
        <f t="shared" si="4"/>
        <v>1.4049623018480446</v>
      </c>
      <c r="AE11" s="11">
        <f>'RD T1'!T39</f>
        <v>8.091080370170447</v>
      </c>
      <c r="AF11" s="11">
        <f t="shared" si="7"/>
        <v>9.4960426720184916</v>
      </c>
    </row>
    <row r="12" spans="1:32" x14ac:dyDescent="0.2">
      <c r="A12" s="10" t="str">
        <f>name!D8</f>
        <v>23 Teaching and other educational professionals</v>
      </c>
      <c r="B12" s="11">
        <v>27.616635951174082</v>
      </c>
      <c r="C12" s="11">
        <v>29.903518535244306</v>
      </c>
      <c r="D12" s="11">
        <v>29.406964118299957</v>
      </c>
      <c r="E12" s="11">
        <v>30.21228630240492</v>
      </c>
      <c r="F12" s="11">
        <v>32.800006910555354</v>
      </c>
      <c r="G12" s="11"/>
      <c r="H12" s="11">
        <f t="shared" si="2"/>
        <v>3.3930427922553967</v>
      </c>
      <c r="I12" s="11">
        <f>'RD T1'!E11</f>
        <v>16.029202172404247</v>
      </c>
      <c r="J12" s="11">
        <f t="shared" si="5"/>
        <v>19.422244964659644</v>
      </c>
      <c r="L12" s="10" t="str">
        <f>name!D8</f>
        <v>23 Teaching and other educational professionals</v>
      </c>
      <c r="M12" s="11">
        <v>8.5836524345444616</v>
      </c>
      <c r="N12" s="11">
        <v>8.809394756222682</v>
      </c>
      <c r="O12" s="11">
        <v>9.1486177242134765</v>
      </c>
      <c r="P12" s="11">
        <v>9.6547188425233141</v>
      </c>
      <c r="Q12" s="11">
        <v>10.387563465306609</v>
      </c>
      <c r="R12" s="11"/>
      <c r="S12" s="11">
        <f t="shared" si="3"/>
        <v>1.2389457410931328</v>
      </c>
      <c r="T12" s="11">
        <f>'RD T1'!T11</f>
        <v>4.2402508621765982</v>
      </c>
      <c r="U12" s="11">
        <f t="shared" si="6"/>
        <v>5.479196603269731</v>
      </c>
      <c r="W12" s="10" t="str">
        <f>name!D8</f>
        <v>23 Teaching and other educational professionals</v>
      </c>
      <c r="X12" s="11">
        <v>19.032983516629635</v>
      </c>
      <c r="Y12" s="11">
        <v>21.094123779021633</v>
      </c>
      <c r="Z12" s="11">
        <v>20.258346394086466</v>
      </c>
      <c r="AA12" s="11">
        <v>20.557567459881597</v>
      </c>
      <c r="AB12" s="11">
        <v>22.412443445248737</v>
      </c>
      <c r="AC12" s="11"/>
      <c r="AD12" s="11">
        <f t="shared" si="4"/>
        <v>2.154097051162271</v>
      </c>
      <c r="AE12" s="11">
        <f>'RD T1'!T40</f>
        <v>11.788951310227652</v>
      </c>
      <c r="AF12" s="11">
        <f t="shared" si="7"/>
        <v>13.943048361389923</v>
      </c>
    </row>
    <row r="13" spans="1:32" x14ac:dyDescent="0.2">
      <c r="A13" s="10" t="str">
        <f>name!D9</f>
        <v>24 Business, media and public service professionals</v>
      </c>
      <c r="B13" s="11">
        <v>26.546907401149362</v>
      </c>
      <c r="C13" s="11">
        <v>30.546413940363614</v>
      </c>
      <c r="D13" s="11">
        <v>31.885580221828082</v>
      </c>
      <c r="E13" s="11">
        <v>35.663223229752866</v>
      </c>
      <c r="F13" s="11">
        <v>39.774211049194477</v>
      </c>
      <c r="G13" s="11"/>
      <c r="H13" s="11">
        <f t="shared" si="2"/>
        <v>7.888630827366395</v>
      </c>
      <c r="I13" s="11">
        <f>'RD T1'!E12</f>
        <v>17.433920558369703</v>
      </c>
      <c r="J13" s="11">
        <f t="shared" si="5"/>
        <v>25.322551385736098</v>
      </c>
      <c r="L13" s="10" t="str">
        <f>name!D9</f>
        <v>24 Business, media and public service professionals</v>
      </c>
      <c r="M13" s="11">
        <v>15.540848267395743</v>
      </c>
      <c r="N13" s="11">
        <v>17.017691152943804</v>
      </c>
      <c r="O13" s="11">
        <v>17.548321464249909</v>
      </c>
      <c r="P13" s="11">
        <v>19.815692553771754</v>
      </c>
      <c r="Q13" s="11">
        <v>21.686078923802832</v>
      </c>
      <c r="R13" s="11"/>
      <c r="S13" s="11">
        <f t="shared" si="3"/>
        <v>4.1377574595529225</v>
      </c>
      <c r="T13" s="11">
        <f>'RD T1'!T12</f>
        <v>8.5065287430437042</v>
      </c>
      <c r="U13" s="11">
        <f t="shared" si="6"/>
        <v>12.644286202596627</v>
      </c>
      <c r="W13" s="10" t="str">
        <f>name!D9</f>
        <v>24 Business, media and public service professionals</v>
      </c>
      <c r="X13" s="11">
        <v>11.006059133753624</v>
      </c>
      <c r="Y13" s="11">
        <v>13.528722787419817</v>
      </c>
      <c r="Z13" s="11">
        <v>14.337258757578157</v>
      </c>
      <c r="AA13" s="11">
        <v>15.847530675981139</v>
      </c>
      <c r="AB13" s="11">
        <v>18.088132125391695</v>
      </c>
      <c r="AC13" s="11"/>
      <c r="AD13" s="11">
        <f t="shared" si="4"/>
        <v>3.7508733678135382</v>
      </c>
      <c r="AE13" s="11">
        <f>'RD T1'!T41</f>
        <v>8.9273918153260006</v>
      </c>
      <c r="AF13" s="11">
        <f t="shared" si="7"/>
        <v>12.678265183139539</v>
      </c>
    </row>
    <row r="14" spans="1:32" x14ac:dyDescent="0.2">
      <c r="A14" s="10" t="str">
        <f>name!D10</f>
        <v>31 Science, engineering and technology associate professionals</v>
      </c>
      <c r="B14" s="11">
        <v>7.0296086519778598</v>
      </c>
      <c r="C14" s="11">
        <v>8.1679727418820249</v>
      </c>
      <c r="D14" s="11">
        <v>8.7388596933544544</v>
      </c>
      <c r="E14" s="11">
        <v>7.7313145408372339</v>
      </c>
      <c r="F14" s="11">
        <v>8.3205727284269209</v>
      </c>
      <c r="G14" s="11"/>
      <c r="H14" s="11">
        <f t="shared" si="2"/>
        <v>-0.41828696492753359</v>
      </c>
      <c r="I14" s="11">
        <f>'RD T1'!E13</f>
        <v>3.348733813811982</v>
      </c>
      <c r="J14" s="11">
        <f t="shared" si="5"/>
        <v>2.9304468488844484</v>
      </c>
      <c r="L14" s="10" t="str">
        <f>name!D10</f>
        <v>31 Science, engineering and technology associate professionals</v>
      </c>
      <c r="M14" s="11">
        <v>4.765465513372364</v>
      </c>
      <c r="N14" s="11">
        <v>5.820871761212894</v>
      </c>
      <c r="O14" s="11">
        <v>5.9443974692857493</v>
      </c>
      <c r="P14" s="11">
        <v>4.8386567610472806</v>
      </c>
      <c r="Q14" s="11">
        <v>4.9071333352090925</v>
      </c>
      <c r="R14" s="11"/>
      <c r="S14" s="11">
        <f t="shared" si="3"/>
        <v>-1.0372641340766569</v>
      </c>
      <c r="T14" s="11">
        <f>'RD T1'!T13</f>
        <v>1.8111896994220953</v>
      </c>
      <c r="U14" s="11">
        <f t="shared" si="6"/>
        <v>0.77392556534543844</v>
      </c>
      <c r="W14" s="10" t="str">
        <f>name!D10</f>
        <v>31 Science, engineering and technology associate professionals</v>
      </c>
      <c r="X14" s="11">
        <v>2.2641431386055033</v>
      </c>
      <c r="Y14" s="11">
        <v>2.3471009806691199</v>
      </c>
      <c r="Z14" s="11">
        <v>2.7944622240687065</v>
      </c>
      <c r="AA14" s="11">
        <v>2.8926577797899591</v>
      </c>
      <c r="AB14" s="11">
        <v>3.4134393932178497</v>
      </c>
      <c r="AC14" s="11"/>
      <c r="AD14" s="11">
        <f t="shared" si="4"/>
        <v>0.61897716914914325</v>
      </c>
      <c r="AE14" s="11">
        <f>'RD T1'!T42</f>
        <v>1.5375441143898876</v>
      </c>
      <c r="AF14" s="11">
        <f t="shared" si="7"/>
        <v>2.1565212835390311</v>
      </c>
    </row>
    <row r="15" spans="1:32" x14ac:dyDescent="0.2">
      <c r="A15" s="10" t="str">
        <f>name!D11</f>
        <v>32 Health and social care associate professionals</v>
      </c>
      <c r="B15" s="11">
        <v>6.5320112227195111</v>
      </c>
      <c r="C15" s="11">
        <v>7.5581709590494501</v>
      </c>
      <c r="D15" s="11">
        <v>7.6678664924069384</v>
      </c>
      <c r="E15" s="11">
        <v>7.6240614399689717</v>
      </c>
      <c r="F15" s="11">
        <v>8.1270148342667365</v>
      </c>
      <c r="G15" s="11"/>
      <c r="H15" s="11">
        <f t="shared" si="2"/>
        <v>0.45914834185979814</v>
      </c>
      <c r="I15" s="11">
        <f>'RD T1'!E14</f>
        <v>4.460229193509921</v>
      </c>
      <c r="J15" s="11">
        <f t="shared" si="5"/>
        <v>4.9193775353697191</v>
      </c>
      <c r="L15" s="10" t="str">
        <f>name!D11</f>
        <v>32 Health and social care associate professionals</v>
      </c>
      <c r="M15" s="11">
        <v>1.2798042793800182</v>
      </c>
      <c r="N15" s="11">
        <v>1.3312812676214767</v>
      </c>
      <c r="O15" s="11">
        <v>1.5127314391805853</v>
      </c>
      <c r="P15" s="11">
        <v>1.3477993824757857</v>
      </c>
      <c r="Q15" s="11">
        <v>1.4130763150468495</v>
      </c>
      <c r="R15" s="11"/>
      <c r="S15" s="11">
        <f t="shared" si="3"/>
        <v>-9.9655124133735784E-2</v>
      </c>
      <c r="T15" s="11">
        <f>'RD T1'!T14</f>
        <v>0.63247372957001924</v>
      </c>
      <c r="U15" s="11">
        <f t="shared" si="6"/>
        <v>0.53281860543628345</v>
      </c>
      <c r="W15" s="10" t="str">
        <f>name!D11</f>
        <v>32 Health and social care associate professionals</v>
      </c>
      <c r="X15" s="11">
        <v>5.2522069433394938</v>
      </c>
      <c r="Y15" s="11">
        <v>6.2268896914279699</v>
      </c>
      <c r="Z15" s="11">
        <v>6.1551350532263553</v>
      </c>
      <c r="AA15" s="11">
        <v>6.2762620574931862</v>
      </c>
      <c r="AB15" s="11">
        <v>6.7139385192198873</v>
      </c>
      <c r="AC15" s="11"/>
      <c r="AD15" s="11">
        <f t="shared" si="4"/>
        <v>0.55880346599353192</v>
      </c>
      <c r="AE15" s="11">
        <f>'RD T1'!T43</f>
        <v>3.8277554639399014</v>
      </c>
      <c r="AF15" s="11">
        <f t="shared" si="7"/>
        <v>4.3865589299334333</v>
      </c>
    </row>
    <row r="16" spans="1:32" x14ac:dyDescent="0.2">
      <c r="A16" s="10" t="str">
        <f>name!D12</f>
        <v>33 Protective service occupations</v>
      </c>
      <c r="B16" s="11">
        <v>4.8438469002589954</v>
      </c>
      <c r="C16" s="11">
        <v>4.8681578431362613</v>
      </c>
      <c r="D16" s="11">
        <v>5.1280747635210586</v>
      </c>
      <c r="E16" s="11">
        <v>6.1696853648059991</v>
      </c>
      <c r="F16" s="11">
        <v>7.0521825824540008</v>
      </c>
      <c r="G16" s="11"/>
      <c r="H16" s="11">
        <f t="shared" si="2"/>
        <v>1.9241078189329421</v>
      </c>
      <c r="I16" s="11">
        <f>'RD T1'!E15</f>
        <v>2.2269673615844319</v>
      </c>
      <c r="J16" s="11">
        <f t="shared" si="5"/>
        <v>4.151075180517374</v>
      </c>
      <c r="L16" s="10" t="str">
        <f>name!D12</f>
        <v>33 Protective service occupations</v>
      </c>
      <c r="M16" s="11">
        <v>3.7452032930194123</v>
      </c>
      <c r="N16" s="11">
        <v>3.6238628406878437</v>
      </c>
      <c r="O16" s="11">
        <v>3.7465251060564371</v>
      </c>
      <c r="P16" s="11">
        <v>4.3039905075055707</v>
      </c>
      <c r="Q16" s="11">
        <v>4.6111053763067362</v>
      </c>
      <c r="R16" s="11"/>
      <c r="S16" s="11">
        <f t="shared" si="3"/>
        <v>0.86458027025029915</v>
      </c>
      <c r="T16" s="11">
        <f>'RD T1'!T15</f>
        <v>1.2240672194966398</v>
      </c>
      <c r="U16" s="11">
        <f t="shared" si="6"/>
        <v>2.0886474897469389</v>
      </c>
      <c r="W16" s="10" t="str">
        <f>name!D12</f>
        <v>33 Protective service occupations</v>
      </c>
      <c r="X16" s="11">
        <v>1.0986436072395744</v>
      </c>
      <c r="Y16" s="11">
        <v>1.2442950024484154</v>
      </c>
      <c r="Z16" s="11">
        <v>1.3815496574646251</v>
      </c>
      <c r="AA16" s="11">
        <v>1.8656948573004339</v>
      </c>
      <c r="AB16" s="11">
        <v>2.4410772061472654</v>
      </c>
      <c r="AC16" s="11"/>
      <c r="AD16" s="11">
        <f t="shared" si="4"/>
        <v>1.0595275486826403</v>
      </c>
      <c r="AE16" s="11">
        <f>'RD T1'!T44</f>
        <v>1.0029001420877919</v>
      </c>
      <c r="AF16" s="11">
        <f t="shared" si="7"/>
        <v>2.0624276907704324</v>
      </c>
    </row>
    <row r="17" spans="1:32" x14ac:dyDescent="0.2">
      <c r="A17" s="10" t="str">
        <f>name!D13</f>
        <v>34 Culture, media and sports occupations</v>
      </c>
      <c r="B17" s="11">
        <v>10.284912740143923</v>
      </c>
      <c r="C17" s="11">
        <v>9.6294284762620226</v>
      </c>
      <c r="D17" s="11">
        <v>10.118952698033439</v>
      </c>
      <c r="E17" s="11">
        <v>9.9374102584062509</v>
      </c>
      <c r="F17" s="11">
        <v>10.821214622591748</v>
      </c>
      <c r="G17" s="11"/>
      <c r="H17" s="11">
        <f t="shared" si="2"/>
        <v>0.70226192455830905</v>
      </c>
      <c r="I17" s="11">
        <f>'RD T1'!E16</f>
        <v>4.7769093323257739</v>
      </c>
      <c r="J17" s="11">
        <f t="shared" si="5"/>
        <v>5.4791712568840829</v>
      </c>
      <c r="L17" s="10" t="str">
        <f>name!D13</f>
        <v>34 Culture, media and sports occupations</v>
      </c>
      <c r="M17" s="11">
        <v>5.4003943908870413</v>
      </c>
      <c r="N17" s="11">
        <v>4.8699511287505475</v>
      </c>
      <c r="O17" s="11">
        <v>4.799852044489338</v>
      </c>
      <c r="P17" s="11">
        <v>4.7684791742156571</v>
      </c>
      <c r="Q17" s="11">
        <v>5.3444682773263565</v>
      </c>
      <c r="R17" s="11"/>
      <c r="S17" s="11">
        <f t="shared" si="3"/>
        <v>0.54461623283701854</v>
      </c>
      <c r="T17" s="11">
        <f>'RD T1'!T16</f>
        <v>1.9796656812946576</v>
      </c>
      <c r="U17" s="11">
        <f t="shared" si="6"/>
        <v>2.5242819141316764</v>
      </c>
      <c r="W17" s="10" t="str">
        <f>name!D13</f>
        <v>34 Culture, media and sports occupations</v>
      </c>
      <c r="X17" s="11">
        <v>4.8845183492568793</v>
      </c>
      <c r="Y17" s="11">
        <v>4.7594773475114804</v>
      </c>
      <c r="Z17" s="11">
        <v>5.3191006535441012</v>
      </c>
      <c r="AA17" s="11">
        <v>5.1689310841906098</v>
      </c>
      <c r="AB17" s="11">
        <v>5.476746345265382</v>
      </c>
      <c r="AC17" s="11"/>
      <c r="AD17" s="11">
        <f t="shared" si="4"/>
        <v>0.15764569172128073</v>
      </c>
      <c r="AE17" s="11">
        <f>'RD T1'!T45</f>
        <v>2.7972436510311161</v>
      </c>
      <c r="AF17" s="11">
        <f t="shared" si="7"/>
        <v>2.9548893427523968</v>
      </c>
    </row>
    <row r="18" spans="1:32" x14ac:dyDescent="0.2">
      <c r="A18" s="10" t="str">
        <f>name!D14</f>
        <v>35 Business and public service associate professionals</v>
      </c>
      <c r="B18" s="11">
        <v>25.397518795947043</v>
      </c>
      <c r="C18" s="11">
        <v>27.568028150227008</v>
      </c>
      <c r="D18" s="11">
        <v>27.815726024075158</v>
      </c>
      <c r="E18" s="11">
        <v>27.010772257539816</v>
      </c>
      <c r="F18" s="11">
        <v>28.322618804353269</v>
      </c>
      <c r="G18" s="11"/>
      <c r="H18" s="11">
        <f t="shared" si="2"/>
        <v>0.50689278027811113</v>
      </c>
      <c r="I18" s="11">
        <f>'RD T1'!E17</f>
        <v>12.681164361698588</v>
      </c>
      <c r="J18" s="11">
        <f t="shared" si="5"/>
        <v>13.188057141976699</v>
      </c>
      <c r="L18" s="10" t="str">
        <f>name!D14</f>
        <v>35 Business and public service associate professionals</v>
      </c>
      <c r="M18" s="11">
        <v>13.145276376160659</v>
      </c>
      <c r="N18" s="11">
        <v>14.02609396395315</v>
      </c>
      <c r="O18" s="11">
        <v>14.245418991338507</v>
      </c>
      <c r="P18" s="11">
        <v>13.371441882537935</v>
      </c>
      <c r="Q18" s="11">
        <v>13.527538142211288</v>
      </c>
      <c r="R18" s="11"/>
      <c r="S18" s="11">
        <f t="shared" si="3"/>
        <v>-0.71788084912721928</v>
      </c>
      <c r="T18" s="11">
        <f>'RD T1'!T17</f>
        <v>5.1802004353009536</v>
      </c>
      <c r="U18" s="11">
        <f t="shared" si="6"/>
        <v>4.4623195861737344</v>
      </c>
      <c r="W18" s="10" t="str">
        <f>name!D14</f>
        <v>35 Business and public service associate professionals</v>
      </c>
      <c r="X18" s="11">
        <v>12.252242419786375</v>
      </c>
      <c r="Y18" s="11">
        <v>13.541934186273904</v>
      </c>
      <c r="Z18" s="11">
        <v>13.570307032736652</v>
      </c>
      <c r="AA18" s="11">
        <v>13.639330375001888</v>
      </c>
      <c r="AB18" s="11">
        <v>14.795080662141959</v>
      </c>
      <c r="AC18" s="11"/>
      <c r="AD18" s="11">
        <f t="shared" si="4"/>
        <v>1.2247736294053073</v>
      </c>
      <c r="AE18" s="11">
        <f>'RD T1'!T46</f>
        <v>7.5009639263976347</v>
      </c>
      <c r="AF18" s="11">
        <f t="shared" si="7"/>
        <v>8.725737555802942</v>
      </c>
    </row>
    <row r="19" spans="1:32" x14ac:dyDescent="0.2">
      <c r="A19" s="10" t="str">
        <f>name!D15</f>
        <v>41 Administrative occupations</v>
      </c>
      <c r="B19" s="11">
        <v>32.902082805130661</v>
      </c>
      <c r="C19" s="11">
        <v>32.759834609611197</v>
      </c>
      <c r="D19" s="11">
        <v>33.222127654874356</v>
      </c>
      <c r="E19" s="11">
        <v>30.065005227663864</v>
      </c>
      <c r="F19" s="11">
        <v>27.564573983952418</v>
      </c>
      <c r="G19" s="11"/>
      <c r="H19" s="11">
        <f t="shared" si="2"/>
        <v>-5.6575536709219385</v>
      </c>
      <c r="I19" s="11">
        <f>'RD T1'!E18</f>
        <v>14.843945954719484</v>
      </c>
      <c r="J19" s="11">
        <f t="shared" si="5"/>
        <v>9.1863922837975451</v>
      </c>
      <c r="L19" s="10" t="str">
        <f>name!D15</f>
        <v>41 Administrative occupations</v>
      </c>
      <c r="M19" s="11">
        <v>8.0365042405362495</v>
      </c>
      <c r="N19" s="11">
        <v>7.6889568067512624</v>
      </c>
      <c r="O19" s="11">
        <v>8.8650784008442738</v>
      </c>
      <c r="P19" s="11">
        <v>8.2576876100317005</v>
      </c>
      <c r="Q19" s="11">
        <v>8.7839909218585905</v>
      </c>
      <c r="R19" s="11"/>
      <c r="S19" s="11">
        <f t="shared" si="3"/>
        <v>-8.1087478985683248E-2</v>
      </c>
      <c r="T19" s="11">
        <f>'RD T1'!T18</f>
        <v>3.133884257877142</v>
      </c>
      <c r="U19" s="11">
        <f t="shared" si="6"/>
        <v>3.0527967788914587</v>
      </c>
      <c r="W19" s="10" t="str">
        <f>name!D15</f>
        <v>41 Administrative occupations</v>
      </c>
      <c r="X19" s="11">
        <v>24.865578564594411</v>
      </c>
      <c r="Y19" s="11">
        <v>25.070877802859929</v>
      </c>
      <c r="Z19" s="11">
        <v>24.357049254030095</v>
      </c>
      <c r="AA19" s="11">
        <v>21.80731761763219</v>
      </c>
      <c r="AB19" s="11">
        <v>18.780583062093843</v>
      </c>
      <c r="AC19" s="11"/>
      <c r="AD19" s="11">
        <f t="shared" si="4"/>
        <v>-5.5764661919362517</v>
      </c>
      <c r="AE19" s="11">
        <f>'RD T1'!T47</f>
        <v>11.710061696842345</v>
      </c>
      <c r="AF19" s="11">
        <f t="shared" si="7"/>
        <v>6.1335955049060935</v>
      </c>
    </row>
    <row r="20" spans="1:32" x14ac:dyDescent="0.2">
      <c r="A20" s="10" t="str">
        <f>name!D16</f>
        <v>42 Secretarial and related occupations</v>
      </c>
      <c r="B20" s="11">
        <v>10.721232268742767</v>
      </c>
      <c r="C20" s="11">
        <v>9.7078361247623519</v>
      </c>
      <c r="D20" s="11">
        <v>9.3473169944919103</v>
      </c>
      <c r="E20" s="11">
        <v>9.4024889335404254</v>
      </c>
      <c r="F20" s="11">
        <v>7.3937364604258518</v>
      </c>
      <c r="G20" s="11"/>
      <c r="H20" s="11">
        <f t="shared" si="2"/>
        <v>-1.9535805340660586</v>
      </c>
      <c r="I20" s="11">
        <f>'RD T1'!E19</f>
        <v>4.6370525949278667</v>
      </c>
      <c r="J20" s="11">
        <f t="shared" si="5"/>
        <v>2.6834720608618081</v>
      </c>
      <c r="L20" s="10" t="str">
        <f>name!D16</f>
        <v>42 Secretarial and related occupations</v>
      </c>
      <c r="M20" s="11">
        <v>0.46939386137959088</v>
      </c>
      <c r="N20" s="11">
        <v>0.38670901503694088</v>
      </c>
      <c r="O20" s="11">
        <v>0.34510678308444886</v>
      </c>
      <c r="P20" s="11">
        <v>0.46578596629912344</v>
      </c>
      <c r="Q20" s="11">
        <v>0.53729275830210343</v>
      </c>
      <c r="R20" s="11"/>
      <c r="S20" s="11">
        <f t="shared" si="3"/>
        <v>0.19218597521765457</v>
      </c>
      <c r="T20" s="11">
        <f>'RD T1'!T19</f>
        <v>0.15320363072280432</v>
      </c>
      <c r="U20" s="11">
        <f t="shared" si="6"/>
        <v>0.34538960594045887</v>
      </c>
      <c r="W20" s="10" t="str">
        <f>name!D16</f>
        <v>42 Secretarial and related occupations</v>
      </c>
      <c r="X20" s="11">
        <v>10.251838407363174</v>
      </c>
      <c r="Y20" s="11">
        <v>9.3211271097254134</v>
      </c>
      <c r="Z20" s="11">
        <v>9.0022102114074602</v>
      </c>
      <c r="AA20" s="11">
        <v>8.9367029672413008</v>
      </c>
      <c r="AB20" s="11">
        <v>6.8564437021237481</v>
      </c>
      <c r="AC20" s="11"/>
      <c r="AD20" s="11">
        <f t="shared" si="4"/>
        <v>-2.1457665092837122</v>
      </c>
      <c r="AE20" s="11">
        <f>'RD T1'!T48</f>
        <v>4.4838489642050616</v>
      </c>
      <c r="AF20" s="11">
        <f t="shared" si="7"/>
        <v>2.3380824549213495</v>
      </c>
    </row>
    <row r="21" spans="1:32" x14ac:dyDescent="0.2">
      <c r="A21" s="10" t="str">
        <f>name!D17</f>
        <v>51 Skilled agricultural and related trades</v>
      </c>
      <c r="B21" s="11">
        <v>3.6003629781646938</v>
      </c>
      <c r="C21" s="11">
        <v>4.1255469247055752</v>
      </c>
      <c r="D21" s="11">
        <v>3.1952181198867056</v>
      </c>
      <c r="E21" s="11">
        <v>3.3990322297498365</v>
      </c>
      <c r="F21" s="11">
        <v>3.9711818535803656</v>
      </c>
      <c r="G21" s="11"/>
      <c r="H21" s="11">
        <f t="shared" si="2"/>
        <v>0.77596373369366001</v>
      </c>
      <c r="I21" s="11">
        <f>'RD T1'!E20</f>
        <v>1.9968992220146522</v>
      </c>
      <c r="J21" s="11">
        <f t="shared" si="5"/>
        <v>2.7728629557083124</v>
      </c>
      <c r="L21" s="10" t="str">
        <f>name!D17</f>
        <v>51 Skilled agricultural and related trades</v>
      </c>
      <c r="M21" s="11">
        <v>2.7732679711998807</v>
      </c>
      <c r="N21" s="11">
        <v>3.4995140573685526</v>
      </c>
      <c r="O21" s="11">
        <v>2.395576861032342</v>
      </c>
      <c r="P21" s="11">
        <v>2.4517957807555466</v>
      </c>
      <c r="Q21" s="11">
        <v>2.7850558942629888</v>
      </c>
      <c r="R21" s="11"/>
      <c r="S21" s="11">
        <f t="shared" si="3"/>
        <v>0.38947903323064681</v>
      </c>
      <c r="T21" s="11">
        <f>'RD T1'!T20</f>
        <v>1.3059079144850496</v>
      </c>
      <c r="U21" s="11">
        <f t="shared" si="6"/>
        <v>1.6953869477156964</v>
      </c>
      <c r="W21" s="10" t="str">
        <f>name!D17</f>
        <v>51 Skilled agricultural and related trades</v>
      </c>
      <c r="X21" s="11">
        <v>0.82709500696481042</v>
      </c>
      <c r="Y21" s="11">
        <v>0.62603286733702057</v>
      </c>
      <c r="Z21" s="11">
        <v>0.79964125885436466</v>
      </c>
      <c r="AA21" s="11">
        <v>0.94723644899429282</v>
      </c>
      <c r="AB21" s="11">
        <v>1.1861259593173747</v>
      </c>
      <c r="AC21" s="11"/>
      <c r="AD21" s="11">
        <f t="shared" si="4"/>
        <v>0.38648470046301009</v>
      </c>
      <c r="AE21" s="11">
        <f>'RD T1'!T49</f>
        <v>0.69099130752960281</v>
      </c>
      <c r="AF21" s="11">
        <f t="shared" si="7"/>
        <v>1.0774760079926129</v>
      </c>
    </row>
    <row r="22" spans="1:32" x14ac:dyDescent="0.2">
      <c r="A22" s="10" t="str">
        <f>name!D18</f>
        <v>52 Skilled metal, electrical and electronic trades</v>
      </c>
      <c r="B22" s="11">
        <v>12.584244848944884</v>
      </c>
      <c r="C22" s="11">
        <v>13.563840084275695</v>
      </c>
      <c r="D22" s="11">
        <v>11.76482936430811</v>
      </c>
      <c r="E22" s="11">
        <v>12.029510982393536</v>
      </c>
      <c r="F22" s="11">
        <v>11.684131084071511</v>
      </c>
      <c r="G22" s="11"/>
      <c r="H22" s="11">
        <f t="shared" si="2"/>
        <v>-8.0698280236598308E-2</v>
      </c>
      <c r="I22" s="11">
        <f>'RD T1'!E21</f>
        <v>4.5850238658982105</v>
      </c>
      <c r="J22" s="11">
        <f t="shared" si="5"/>
        <v>4.5043255856616122</v>
      </c>
      <c r="L22" s="10" t="str">
        <f>name!D18</f>
        <v>52 Skilled metal, electrical and electronic trades</v>
      </c>
      <c r="M22" s="11">
        <v>12.283337488193679</v>
      </c>
      <c r="N22" s="11">
        <v>13.027942401757754</v>
      </c>
      <c r="O22" s="11">
        <v>11.370092912247342</v>
      </c>
      <c r="P22" s="11">
        <v>11.126256871163955</v>
      </c>
      <c r="Q22" s="11">
        <v>10.471134889198693</v>
      </c>
      <c r="R22" s="11"/>
      <c r="S22" s="11">
        <f t="shared" si="3"/>
        <v>-0.89895802304864958</v>
      </c>
      <c r="T22" s="11">
        <f>'RD T1'!T21</f>
        <v>4.0539823314351962</v>
      </c>
      <c r="U22" s="11">
        <f t="shared" si="6"/>
        <v>3.1550243083865466</v>
      </c>
      <c r="W22" s="10" t="str">
        <f>name!D18</f>
        <v>52 Skilled metal, electrical and electronic trades</v>
      </c>
      <c r="X22" s="11">
        <v>0.30090736075118485</v>
      </c>
      <c r="Y22" s="11">
        <v>0.53589768251793346</v>
      </c>
      <c r="Z22" s="11">
        <v>0.39473645206076996</v>
      </c>
      <c r="AA22" s="11">
        <v>0.903254111229571</v>
      </c>
      <c r="AB22" s="11">
        <v>1.212996194872805</v>
      </c>
      <c r="AC22" s="11"/>
      <c r="AD22" s="11">
        <f t="shared" si="4"/>
        <v>0.81825974281203506</v>
      </c>
      <c r="AE22" s="11">
        <f>'RD T1'!T50</f>
        <v>0.53104153446301439</v>
      </c>
      <c r="AF22" s="11">
        <f t="shared" si="7"/>
        <v>1.3493012772750494</v>
      </c>
    </row>
    <row r="23" spans="1:32" x14ac:dyDescent="0.2">
      <c r="A23" s="10" t="str">
        <f>name!D19</f>
        <v>53 Skilled construction and building trades</v>
      </c>
      <c r="B23" s="11">
        <v>11.035016726344285</v>
      </c>
      <c r="C23" s="11">
        <v>11.184709932888271</v>
      </c>
      <c r="D23" s="11">
        <v>9.9969555548942264</v>
      </c>
      <c r="E23" s="11">
        <v>10.64205895730929</v>
      </c>
      <c r="F23" s="11">
        <v>9.8331014902066336</v>
      </c>
      <c r="G23" s="11"/>
      <c r="H23" s="11">
        <f t="shared" si="2"/>
        <v>-0.16385406468759278</v>
      </c>
      <c r="I23" s="11">
        <f>'RD T1'!E22</f>
        <v>4.321997861070054</v>
      </c>
      <c r="J23" s="11">
        <f t="shared" si="5"/>
        <v>4.1581437963824612</v>
      </c>
      <c r="L23" s="10" t="str">
        <f>name!D19</f>
        <v>53 Skilled construction and building trades</v>
      </c>
      <c r="M23" s="11">
        <v>10.858125362908362</v>
      </c>
      <c r="N23" s="11">
        <v>10.962023093077605</v>
      </c>
      <c r="O23" s="11">
        <v>9.790414454606287</v>
      </c>
      <c r="P23" s="11">
        <v>10.450297678995062</v>
      </c>
      <c r="Q23" s="11">
        <v>9.5952712216107336</v>
      </c>
      <c r="R23" s="11"/>
      <c r="S23" s="11">
        <f t="shared" si="3"/>
        <v>-0.19514323299555336</v>
      </c>
      <c r="T23" s="11">
        <f>'RD T1'!T22</f>
        <v>4.2117600801554129</v>
      </c>
      <c r="U23" s="11">
        <f t="shared" si="6"/>
        <v>4.0166168471598596</v>
      </c>
      <c r="W23" s="10" t="str">
        <f>name!D19</f>
        <v>53 Skilled construction and building trades</v>
      </c>
      <c r="X23" s="11">
        <v>0.17689136343591058</v>
      </c>
      <c r="Y23" s="11">
        <v>0.22268683981065396</v>
      </c>
      <c r="Z23" s="11">
        <v>0.20654110028793821</v>
      </c>
      <c r="AA23" s="11">
        <v>0.19176127831421586</v>
      </c>
      <c r="AB23" s="11">
        <v>0.23783026859591014</v>
      </c>
      <c r="AC23" s="11"/>
      <c r="AD23" s="11">
        <f t="shared" si="4"/>
        <v>3.1289168307971932E-2</v>
      </c>
      <c r="AE23" s="11">
        <f>'RD T1'!T51</f>
        <v>0.11023778091464169</v>
      </c>
      <c r="AF23" s="11">
        <f t="shared" si="7"/>
        <v>0.14152694922261361</v>
      </c>
    </row>
    <row r="24" spans="1:32" x14ac:dyDescent="0.2">
      <c r="A24" s="10" t="str">
        <f>name!D20</f>
        <v>54 Textiles, printing and other skilled trades</v>
      </c>
      <c r="B24" s="11">
        <v>9.3275445320256498</v>
      </c>
      <c r="C24" s="11">
        <v>8.6564276749271993</v>
      </c>
      <c r="D24" s="11">
        <v>7.9012679790640741</v>
      </c>
      <c r="E24" s="11">
        <v>8.1224605417888469</v>
      </c>
      <c r="F24" s="11">
        <v>8.4185796969323814</v>
      </c>
      <c r="G24" s="11"/>
      <c r="H24" s="11">
        <f t="shared" si="2"/>
        <v>0.51731171786830732</v>
      </c>
      <c r="I24" s="11">
        <f>'RD T1'!E23</f>
        <v>3.5447229284361201</v>
      </c>
      <c r="J24" s="11">
        <f t="shared" si="5"/>
        <v>4.0620346463044275</v>
      </c>
      <c r="L24" s="10" t="str">
        <f>name!D20</f>
        <v>54 Textiles, printing and other skilled trades</v>
      </c>
      <c r="M24" s="11">
        <v>5.7965610321164203</v>
      </c>
      <c r="N24" s="11">
        <v>5.4323401949051151</v>
      </c>
      <c r="O24" s="11">
        <v>4.5080223821825918</v>
      </c>
      <c r="P24" s="11">
        <v>4.6439514294776858</v>
      </c>
      <c r="Q24" s="11">
        <v>4.789225917691021</v>
      </c>
      <c r="R24" s="11"/>
      <c r="S24" s="11">
        <f t="shared" si="3"/>
        <v>0.28120353550842925</v>
      </c>
      <c r="T24" s="11">
        <f>'RD T1'!T23</f>
        <v>1.5118148312349182</v>
      </c>
      <c r="U24" s="11">
        <f t="shared" si="6"/>
        <v>1.7930183667433475</v>
      </c>
      <c r="W24" s="10" t="str">
        <f>name!D20</f>
        <v>54 Textiles, printing and other skilled trades</v>
      </c>
      <c r="X24" s="11">
        <v>3.5309834999092478</v>
      </c>
      <c r="Y24" s="11">
        <v>3.2240874800220758</v>
      </c>
      <c r="Z24" s="11">
        <v>3.3932455968814814</v>
      </c>
      <c r="AA24" s="11">
        <v>3.4785091123111656</v>
      </c>
      <c r="AB24" s="11">
        <v>3.6293537792413653</v>
      </c>
      <c r="AC24" s="11"/>
      <c r="AD24" s="11">
        <f t="shared" si="4"/>
        <v>0.23610818235988384</v>
      </c>
      <c r="AE24" s="11">
        <f>'RD T1'!T52</f>
        <v>2.0329080972012021</v>
      </c>
      <c r="AF24" s="11">
        <f t="shared" si="7"/>
        <v>2.269016279561086</v>
      </c>
    </row>
    <row r="25" spans="1:32" x14ac:dyDescent="0.2">
      <c r="A25" s="10" t="str">
        <f>name!D21</f>
        <v>61 Caring personal service occupations</v>
      </c>
      <c r="B25" s="11">
        <v>32.302127899765516</v>
      </c>
      <c r="C25" s="11">
        <v>33.826252226128766</v>
      </c>
      <c r="D25" s="11">
        <v>32.002926826065256</v>
      </c>
      <c r="E25" s="11">
        <v>34.107850551249889</v>
      </c>
      <c r="F25" s="11">
        <v>36.665399419378119</v>
      </c>
      <c r="G25" s="11"/>
      <c r="H25" s="11">
        <f t="shared" si="2"/>
        <v>4.662472593312863</v>
      </c>
      <c r="I25" s="11">
        <f>'RD T1'!E24</f>
        <v>19.301315824774473</v>
      </c>
      <c r="J25" s="11">
        <f t="shared" si="5"/>
        <v>23.963788418087336</v>
      </c>
      <c r="L25" s="10" t="str">
        <f>name!D21</f>
        <v>61 Caring personal service occupations</v>
      </c>
      <c r="M25" s="11">
        <v>5.7178867187773301</v>
      </c>
      <c r="N25" s="11">
        <v>5.8055778429335074</v>
      </c>
      <c r="O25" s="11">
        <v>5.7308671957977335</v>
      </c>
      <c r="P25" s="11">
        <v>6.9571829926220827</v>
      </c>
      <c r="Q25" s="11">
        <v>8.1019701577333034</v>
      </c>
      <c r="R25" s="11"/>
      <c r="S25" s="11">
        <f t="shared" si="3"/>
        <v>2.3711029619355699</v>
      </c>
      <c r="T25" s="11">
        <f>'RD T1'!T24</f>
        <v>3.1799670547958225</v>
      </c>
      <c r="U25" s="11">
        <f t="shared" si="6"/>
        <v>5.5510700167313924</v>
      </c>
      <c r="W25" s="10" t="str">
        <f>name!D21</f>
        <v>61 Caring personal service occupations</v>
      </c>
      <c r="X25" s="11">
        <v>26.584241180988183</v>
      </c>
      <c r="Y25" s="11">
        <v>28.020674383195274</v>
      </c>
      <c r="Z25" s="11">
        <v>26.272059630267499</v>
      </c>
      <c r="AA25" s="11">
        <v>27.150667558627831</v>
      </c>
      <c r="AB25" s="11">
        <v>28.563429261644799</v>
      </c>
      <c r="AC25" s="11"/>
      <c r="AD25" s="11">
        <f t="shared" si="4"/>
        <v>2.2913696313773002</v>
      </c>
      <c r="AE25" s="11">
        <f>'RD T1'!T53</f>
        <v>16.12134876997866</v>
      </c>
      <c r="AF25" s="11">
        <f t="shared" si="7"/>
        <v>18.41271840135596</v>
      </c>
    </row>
    <row r="26" spans="1:32" x14ac:dyDescent="0.2">
      <c r="A26" s="10" t="str">
        <f>name!D22</f>
        <v>62 Leisure, travel and related personal service occupations</v>
      </c>
      <c r="B26" s="11">
        <v>10.164784485506207</v>
      </c>
      <c r="C26" s="11">
        <v>10.634332332218742</v>
      </c>
      <c r="D26" s="11">
        <v>9.6062930589544973</v>
      </c>
      <c r="E26" s="11">
        <v>9.6849778418697898</v>
      </c>
      <c r="F26" s="11">
        <v>10.074785070722488</v>
      </c>
      <c r="G26" s="11"/>
      <c r="H26" s="11">
        <f t="shared" si="2"/>
        <v>0.46849201176799049</v>
      </c>
      <c r="I26" s="11">
        <f>'RD T1'!E25</f>
        <v>4.9564088373443038</v>
      </c>
      <c r="J26" s="11">
        <f t="shared" si="5"/>
        <v>5.4249008491122943</v>
      </c>
      <c r="L26" s="10" t="str">
        <f>name!D22</f>
        <v>62 Leisure, travel and related personal service occupations</v>
      </c>
      <c r="M26" s="11">
        <v>3.0937198127457251</v>
      </c>
      <c r="N26" s="11">
        <v>3.4409670146252225</v>
      </c>
      <c r="O26" s="11">
        <v>2.9799113311158263</v>
      </c>
      <c r="P26" s="11">
        <v>3.0824045566139016</v>
      </c>
      <c r="Q26" s="11">
        <v>3.452971728227932</v>
      </c>
      <c r="R26" s="11"/>
      <c r="S26" s="11">
        <f t="shared" si="3"/>
        <v>0.47306039711210568</v>
      </c>
      <c r="T26" s="11">
        <f>'RD T1'!T25</f>
        <v>1.3958460207681891</v>
      </c>
      <c r="U26" s="11">
        <f t="shared" si="6"/>
        <v>1.8689064178802948</v>
      </c>
      <c r="W26" s="10" t="str">
        <f>name!D22</f>
        <v>62 Leisure, travel and related personal service occupations</v>
      </c>
      <c r="X26" s="11">
        <v>7.0710646727604791</v>
      </c>
      <c r="Y26" s="11">
        <v>7.1933653175935266</v>
      </c>
      <c r="Z26" s="11">
        <v>6.6263817278386634</v>
      </c>
      <c r="AA26" s="11">
        <v>6.6025732852558772</v>
      </c>
      <c r="AB26" s="11">
        <v>6.6218133424945638</v>
      </c>
      <c r="AC26" s="11"/>
      <c r="AD26" s="11">
        <f t="shared" si="4"/>
        <v>-4.5683853440996458E-3</v>
      </c>
      <c r="AE26" s="11">
        <f>'RD T1'!T54</f>
        <v>3.5605628165761147</v>
      </c>
      <c r="AF26" s="11">
        <f t="shared" si="7"/>
        <v>3.5559944312320151</v>
      </c>
    </row>
    <row r="27" spans="1:32" x14ac:dyDescent="0.2">
      <c r="A27" s="10" t="str">
        <f>name!D23</f>
        <v>63 Community and civil enforcement occupations</v>
      </c>
      <c r="B27" s="11">
        <v>0.42841869257490539</v>
      </c>
      <c r="C27" s="11">
        <v>0.37524844925008727</v>
      </c>
      <c r="D27" s="11">
        <v>0.46337761483922252</v>
      </c>
      <c r="E27" s="11">
        <v>0.38034622960864906</v>
      </c>
      <c r="F27" s="11">
        <v>0.40021531390218285</v>
      </c>
      <c r="G27" s="11"/>
      <c r="H27" s="11">
        <f t="shared" si="2"/>
        <v>-6.3162300937039673E-2</v>
      </c>
      <c r="I27" s="11">
        <f>'RD T1'!E26</f>
        <v>0.19204433325723191</v>
      </c>
      <c r="J27" s="11">
        <f t="shared" si="5"/>
        <v>0.12888203232019224</v>
      </c>
      <c r="L27" s="10" t="str">
        <f>name!D23</f>
        <v>63 Community and civil enforcement occupations</v>
      </c>
      <c r="M27" s="11">
        <v>0.31985222695257515</v>
      </c>
      <c r="N27" s="11">
        <v>0.24108332791995285</v>
      </c>
      <c r="O27" s="11">
        <v>0.34641842273535811</v>
      </c>
      <c r="P27" s="11">
        <v>0.22461007133748073</v>
      </c>
      <c r="Q27" s="11">
        <v>0.2470364387748977</v>
      </c>
      <c r="R27" s="11"/>
      <c r="S27" s="11">
        <f t="shared" si="3"/>
        <v>-9.9381983960460413E-2</v>
      </c>
      <c r="T27" s="11">
        <f>'RD T1'!T26</f>
        <v>9.8521584179394495E-2</v>
      </c>
      <c r="U27" s="11">
        <f t="shared" si="6"/>
        <v>-8.6039978106591808E-4</v>
      </c>
      <c r="W27" s="10" t="str">
        <f>name!D23</f>
        <v>63 Community and civil enforcement occupations</v>
      </c>
      <c r="X27" s="11">
        <v>0.1085664656223303</v>
      </c>
      <c r="Y27" s="11">
        <v>0.134165121330134</v>
      </c>
      <c r="Z27" s="11">
        <v>0.11695919210386475</v>
      </c>
      <c r="AA27" s="11">
        <v>0.15573615827116902</v>
      </c>
      <c r="AB27" s="11">
        <v>0.1531788751272849</v>
      </c>
      <c r="AC27" s="11"/>
      <c r="AD27" s="11">
        <f t="shared" si="4"/>
        <v>3.6219683023420143E-2</v>
      </c>
      <c r="AE27" s="11">
        <f>'RD T1'!T55</f>
        <v>9.3522749077837433E-2</v>
      </c>
      <c r="AF27" s="11">
        <f t="shared" si="7"/>
        <v>0.12974243210125758</v>
      </c>
    </row>
    <row r="28" spans="1:32" x14ac:dyDescent="0.2">
      <c r="A28" s="10" t="str">
        <f>name!D24</f>
        <v>71 Sales occupations</v>
      </c>
      <c r="B28" s="11">
        <v>23.458218752483063</v>
      </c>
      <c r="C28" s="11">
        <v>23.623097735516552</v>
      </c>
      <c r="D28" s="11">
        <v>23.52381887055645</v>
      </c>
      <c r="E28" s="11">
        <v>21.852177507352046</v>
      </c>
      <c r="F28" s="11">
        <v>20.853534455803903</v>
      </c>
      <c r="G28" s="11"/>
      <c r="H28" s="11">
        <f t="shared" si="2"/>
        <v>-2.6702844147525475</v>
      </c>
      <c r="I28" s="11">
        <f>'RD T1'!E27</f>
        <v>9.5307784719673254</v>
      </c>
      <c r="J28" s="11">
        <f t="shared" si="5"/>
        <v>6.8604940572147779</v>
      </c>
      <c r="L28" s="10" t="str">
        <f>name!D24</f>
        <v>71 Sales occupations</v>
      </c>
      <c r="M28" s="11">
        <v>10.030815095701094</v>
      </c>
      <c r="N28" s="11">
        <v>10.625478001495283</v>
      </c>
      <c r="O28" s="11">
        <v>10.52724461677168</v>
      </c>
      <c r="P28" s="11">
        <v>10.047331570546799</v>
      </c>
      <c r="Q28" s="11">
        <v>9.991522167699781</v>
      </c>
      <c r="R28" s="11"/>
      <c r="S28" s="11">
        <f t="shared" si="3"/>
        <v>-0.53572244907189948</v>
      </c>
      <c r="T28" s="11">
        <f>'RD T1'!T27</f>
        <v>3.3551032949475736</v>
      </c>
      <c r="U28" s="11">
        <f t="shared" si="6"/>
        <v>2.8193808458756742</v>
      </c>
      <c r="W28" s="10" t="str">
        <f>name!D24</f>
        <v>71 Sales occupations</v>
      </c>
      <c r="X28" s="11">
        <v>13.427403656782021</v>
      </c>
      <c r="Y28" s="11">
        <v>12.997619734021255</v>
      </c>
      <c r="Z28" s="11">
        <v>12.996574253784765</v>
      </c>
      <c r="AA28" s="11">
        <v>11.804845936805256</v>
      </c>
      <c r="AB28" s="11">
        <v>10.862012288104074</v>
      </c>
      <c r="AC28" s="11"/>
      <c r="AD28" s="11">
        <f t="shared" si="4"/>
        <v>-2.1345619656806907</v>
      </c>
      <c r="AE28" s="11">
        <f>'RD T1'!T56</f>
        <v>6.17567517701975</v>
      </c>
      <c r="AF28" s="11">
        <f t="shared" si="7"/>
        <v>4.0411132113390593</v>
      </c>
    </row>
    <row r="29" spans="1:32" x14ac:dyDescent="0.2">
      <c r="A29" s="10" t="str">
        <f>name!D25</f>
        <v>72 Customer service occupations</v>
      </c>
      <c r="B29" s="11">
        <v>5.3559336722297184</v>
      </c>
      <c r="C29" s="11">
        <v>6.0126384857722242</v>
      </c>
      <c r="D29" s="11">
        <v>6.0683832137913587</v>
      </c>
      <c r="E29" s="11">
        <v>7.7465265889766934</v>
      </c>
      <c r="F29" s="11">
        <v>8.8549596064648632</v>
      </c>
      <c r="G29" s="11"/>
      <c r="H29" s="11">
        <f t="shared" si="2"/>
        <v>2.7865763926735045</v>
      </c>
      <c r="I29" s="11">
        <f>'RD T1'!E28</f>
        <v>3.6331870411303195</v>
      </c>
      <c r="J29" s="11">
        <f t="shared" si="5"/>
        <v>6.4197634338038245</v>
      </c>
      <c r="L29" s="10" t="str">
        <f>name!D25</f>
        <v>72 Customer service occupations</v>
      </c>
      <c r="M29" s="11">
        <v>1.9027575498560565</v>
      </c>
      <c r="N29" s="11">
        <v>1.8271305969309106</v>
      </c>
      <c r="O29" s="11">
        <v>2.0793100827916366</v>
      </c>
      <c r="P29" s="11">
        <v>2.8790112179687788</v>
      </c>
      <c r="Q29" s="11">
        <v>3.4691759974624361</v>
      </c>
      <c r="R29" s="11"/>
      <c r="S29" s="11">
        <f t="shared" si="3"/>
        <v>1.3898659146707995</v>
      </c>
      <c r="T29" s="11">
        <f>'RD T1'!T28</f>
        <v>1.0175022678494274</v>
      </c>
      <c r="U29" s="11">
        <f t="shared" si="6"/>
        <v>2.4073681825202269</v>
      </c>
      <c r="W29" s="10" t="str">
        <f>name!D25</f>
        <v>72 Customer service occupations</v>
      </c>
      <c r="X29" s="11">
        <v>3.4531761223736654</v>
      </c>
      <c r="Y29" s="11">
        <v>4.1855078888413146</v>
      </c>
      <c r="Z29" s="11">
        <v>3.9890731309997309</v>
      </c>
      <c r="AA29" s="11">
        <v>4.8675153710079169</v>
      </c>
      <c r="AB29" s="11">
        <v>5.3857836090024183</v>
      </c>
      <c r="AC29" s="11"/>
      <c r="AD29" s="11">
        <f t="shared" si="4"/>
        <v>1.3967104780026873</v>
      </c>
      <c r="AE29" s="11">
        <f>'RD T1'!T57</f>
        <v>2.6156847732808912</v>
      </c>
      <c r="AF29" s="11">
        <f t="shared" si="7"/>
        <v>4.0123952512835785</v>
      </c>
    </row>
    <row r="30" spans="1:32" x14ac:dyDescent="0.2">
      <c r="A30" s="10" t="str">
        <f>name!D26</f>
        <v>81 Process, plant and machine operatives</v>
      </c>
      <c r="B30" s="11">
        <v>6.0896285361459732</v>
      </c>
      <c r="C30" s="11">
        <v>6.4191634214632396</v>
      </c>
      <c r="D30" s="11">
        <v>5.5764004552530819</v>
      </c>
      <c r="E30" s="11">
        <v>6.794321411074761</v>
      </c>
      <c r="F30" s="11">
        <v>6.7228909362093807</v>
      </c>
      <c r="G30" s="11"/>
      <c r="H30" s="11">
        <f t="shared" si="2"/>
        <v>1.1464904809562988</v>
      </c>
      <c r="I30" s="11">
        <f>'RD T1'!E29</f>
        <v>2.5263663070629012</v>
      </c>
      <c r="J30" s="11">
        <f t="shared" si="5"/>
        <v>3.6728567880192</v>
      </c>
      <c r="L30" s="10" t="str">
        <f>name!D26</f>
        <v>81 Process, plant and machine operatives</v>
      </c>
      <c r="M30" s="11">
        <v>5.0607934182011327</v>
      </c>
      <c r="N30" s="11">
        <v>5.3391288977963294</v>
      </c>
      <c r="O30" s="11">
        <v>4.6415900279215201</v>
      </c>
      <c r="P30" s="11">
        <v>5.6904437691864986</v>
      </c>
      <c r="Q30" s="11">
        <v>5.6098277794792821</v>
      </c>
      <c r="R30" s="11"/>
      <c r="S30" s="11">
        <f t="shared" si="3"/>
        <v>0.96823775155776204</v>
      </c>
      <c r="T30" s="11">
        <f>'RD T1'!T29</f>
        <v>2.016859897145804</v>
      </c>
      <c r="U30" s="11">
        <f t="shared" si="6"/>
        <v>2.9850976487035661</v>
      </c>
      <c r="W30" s="10" t="str">
        <f>name!D26</f>
        <v>81 Process, plant and machine operatives</v>
      </c>
      <c r="X30" s="11">
        <v>1.0288351179448316</v>
      </c>
      <c r="Y30" s="11">
        <v>1.0800345236669062</v>
      </c>
      <c r="Z30" s="11">
        <v>0.93481042733156372</v>
      </c>
      <c r="AA30" s="11">
        <v>1.1038776418882632</v>
      </c>
      <c r="AB30" s="11">
        <v>1.1130631567301046</v>
      </c>
      <c r="AC30" s="11"/>
      <c r="AD30" s="11">
        <f t="shared" si="4"/>
        <v>0.17825272939854087</v>
      </c>
      <c r="AE30" s="11">
        <f>'RD T1'!T58</f>
        <v>0.50950640991709673</v>
      </c>
      <c r="AF30" s="11">
        <f t="shared" si="7"/>
        <v>0.68775913931563759</v>
      </c>
    </row>
    <row r="31" spans="1:32" x14ac:dyDescent="0.2">
      <c r="A31" s="10" t="str">
        <f>name!D27</f>
        <v>82 Transport and mobile machine drivers and operatives</v>
      </c>
      <c r="B31" s="11">
        <v>11.854514137978359</v>
      </c>
      <c r="C31" s="11">
        <v>13.60346176443848</v>
      </c>
      <c r="D31" s="11">
        <v>11.314926163769284</v>
      </c>
      <c r="E31" s="11">
        <v>12.205146209447481</v>
      </c>
      <c r="F31" s="11">
        <v>12.279684636813505</v>
      </c>
      <c r="G31" s="11"/>
      <c r="H31" s="11">
        <f t="shared" si="2"/>
        <v>0.96475847304422047</v>
      </c>
      <c r="I31" s="11">
        <f>'RD T1'!E30</f>
        <v>6.3688870423159294</v>
      </c>
      <c r="J31" s="11">
        <f t="shared" si="5"/>
        <v>7.3336455153601499</v>
      </c>
      <c r="L31" s="10" t="str">
        <f>name!D27</f>
        <v>82 Transport and mobile machine drivers and operatives</v>
      </c>
      <c r="M31" s="11">
        <v>10.59521190556689</v>
      </c>
      <c r="N31" s="11">
        <v>12.317801298702795</v>
      </c>
      <c r="O31" s="11">
        <v>10.235941137586742</v>
      </c>
      <c r="P31" s="11">
        <v>10.662850401176911</v>
      </c>
      <c r="Q31" s="11">
        <v>10.499960820180695</v>
      </c>
      <c r="R31" s="11"/>
      <c r="S31" s="11">
        <f t="shared" si="3"/>
        <v>0.26401968259395225</v>
      </c>
      <c r="T31" s="11">
        <f>'RD T1'!T30</f>
        <v>5.452346582602666</v>
      </c>
      <c r="U31" s="11">
        <f t="shared" si="6"/>
        <v>5.7163662651966183</v>
      </c>
      <c r="W31" s="10" t="str">
        <f>name!D27</f>
        <v>82 Transport and mobile machine drivers and operatives</v>
      </c>
      <c r="X31" s="11">
        <v>1.2593022324114689</v>
      </c>
      <c r="Y31" s="11">
        <v>1.285660465735682</v>
      </c>
      <c r="Z31" s="11">
        <v>1.0789850261825409</v>
      </c>
      <c r="AA31" s="11">
        <v>1.5422958082705656</v>
      </c>
      <c r="AB31" s="11">
        <v>1.7797238166328009</v>
      </c>
      <c r="AC31" s="11"/>
      <c r="AD31" s="11">
        <f t="shared" si="4"/>
        <v>0.70073879045026</v>
      </c>
      <c r="AE31" s="11">
        <f>'RD T1'!T59</f>
        <v>0.91654045971326292</v>
      </c>
      <c r="AF31" s="11">
        <f t="shared" si="7"/>
        <v>1.6172792501635229</v>
      </c>
    </row>
    <row r="32" spans="1:32" x14ac:dyDescent="0.2">
      <c r="A32" s="10" t="str">
        <f>name!D28</f>
        <v>91 Elementary trades and related occupations</v>
      </c>
      <c r="B32" s="11">
        <v>5.1151495032646306</v>
      </c>
      <c r="C32" s="11">
        <v>4.770477637050428</v>
      </c>
      <c r="D32" s="11">
        <v>4.2093302718981009</v>
      </c>
      <c r="E32" s="11">
        <v>3.5607561049909053</v>
      </c>
      <c r="F32" s="11">
        <v>3.3983276570343697</v>
      </c>
      <c r="G32" s="11"/>
      <c r="H32" s="11">
        <f t="shared" si="2"/>
        <v>-0.81100261486373126</v>
      </c>
      <c r="I32" s="11">
        <f>'RD T1'!E31</f>
        <v>1.3172431235018842</v>
      </c>
      <c r="J32" s="11">
        <f t="shared" si="5"/>
        <v>0.50624050863815295</v>
      </c>
      <c r="L32" s="10" t="str">
        <f>name!D28</f>
        <v>91 Elementary trades and related occupations</v>
      </c>
      <c r="M32" s="11">
        <v>4.1131988587123169</v>
      </c>
      <c r="N32" s="11">
        <v>3.940735126206985</v>
      </c>
      <c r="O32" s="11">
        <v>3.495688417121674</v>
      </c>
      <c r="P32" s="11">
        <v>2.9273016608749685</v>
      </c>
      <c r="Q32" s="11">
        <v>2.7868122096978709</v>
      </c>
      <c r="R32" s="11"/>
      <c r="S32" s="11">
        <f t="shared" si="3"/>
        <v>-0.70887620742380308</v>
      </c>
      <c r="T32" s="11">
        <f>'RD T1'!T31</f>
        <v>0.95700515998157343</v>
      </c>
      <c r="U32" s="11">
        <f t="shared" si="6"/>
        <v>0.24812895255777034</v>
      </c>
      <c r="W32" s="10" t="str">
        <f>name!D28</f>
        <v>91 Elementary trades and related occupations</v>
      </c>
      <c r="X32" s="11">
        <v>1.0019506445523183</v>
      </c>
      <c r="Y32" s="11">
        <v>0.82974251084342976</v>
      </c>
      <c r="Z32" s="11">
        <v>0.71364185477642794</v>
      </c>
      <c r="AA32" s="11">
        <v>0.63345444411593677</v>
      </c>
      <c r="AB32" s="11">
        <v>0.61151544733649665</v>
      </c>
      <c r="AC32" s="11"/>
      <c r="AD32" s="11">
        <f t="shared" si="4"/>
        <v>-0.10212640743993129</v>
      </c>
      <c r="AE32" s="11">
        <f>'RD T1'!T60</f>
        <v>0.36023796352031068</v>
      </c>
      <c r="AF32" s="11">
        <f t="shared" si="7"/>
        <v>0.25811155608037939</v>
      </c>
    </row>
    <row r="33" spans="1:32" x14ac:dyDescent="0.2">
      <c r="A33" s="10" t="str">
        <f>name!D29</f>
        <v>92 Elementary administration and service occupations</v>
      </c>
      <c r="B33" s="11">
        <v>39.170568123113298</v>
      </c>
      <c r="C33" s="11">
        <v>41.082016935992378</v>
      </c>
      <c r="D33" s="11">
        <v>36.926551004399613</v>
      </c>
      <c r="E33" s="11">
        <v>38.069260802996119</v>
      </c>
      <c r="F33" s="11">
        <v>37.256950391868479</v>
      </c>
      <c r="G33" s="11"/>
      <c r="H33" s="11">
        <f t="shared" ref="H33" si="8">F33-D33</f>
        <v>0.33039938746886577</v>
      </c>
      <c r="I33" s="11">
        <f>'RD T1'!E32</f>
        <v>18.315542726424507</v>
      </c>
      <c r="J33" s="11">
        <f>SUM(H33:I33)</f>
        <v>18.645942113893373</v>
      </c>
      <c r="L33" s="10" t="str">
        <f>name!D29</f>
        <v>92 Elementary administration and service occupations</v>
      </c>
      <c r="M33" s="11">
        <v>17.872225034542936</v>
      </c>
      <c r="N33" s="11">
        <v>18.556171199715585</v>
      </c>
      <c r="O33" s="11">
        <v>16.912060169072326</v>
      </c>
      <c r="P33" s="11">
        <v>18.181131366847197</v>
      </c>
      <c r="Q33" s="11">
        <v>17.515893044846283</v>
      </c>
      <c r="R33" s="11"/>
      <c r="S33" s="11">
        <f t="shared" ref="S33" si="9">Q33-O33</f>
        <v>0.60383287577395706</v>
      </c>
      <c r="T33" s="11">
        <f>'RD T1'!T32</f>
        <v>6.9733556249811066</v>
      </c>
      <c r="U33" s="11">
        <f t="shared" ref="U33" si="10">SUM(S33:T33)</f>
        <v>7.5771885007550637</v>
      </c>
      <c r="W33" s="10" t="str">
        <f>name!D29</f>
        <v>92 Elementary administration and service occupations</v>
      </c>
      <c r="X33" s="11">
        <v>21.298343088570356</v>
      </c>
      <c r="Y33" s="11">
        <v>22.525845736276796</v>
      </c>
      <c r="Z33" s="11">
        <v>20.014490835327287</v>
      </c>
      <c r="AA33" s="11">
        <v>19.888129436148898</v>
      </c>
      <c r="AB33" s="11">
        <v>19.741057347022213</v>
      </c>
      <c r="AC33" s="11"/>
      <c r="AD33" s="11">
        <f t="shared" ref="AD33" si="11">AB33-Z33</f>
        <v>-0.27343348830507352</v>
      </c>
      <c r="AE33" s="11">
        <f>'RD T1'!T61</f>
        <v>11.342187101443402</v>
      </c>
      <c r="AF33" s="11">
        <f t="shared" ref="AF33" si="12">SUM(AD33:AE33)</f>
        <v>11.068753613138329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406.3449999999998</v>
      </c>
      <c r="C35" s="34">
        <f>SUM(C8:C33)</f>
        <v>436.37899999999996</v>
      </c>
      <c r="D35" s="34">
        <f>SUM(D8:D33)</f>
        <v>423.75799999999992</v>
      </c>
      <c r="E35" s="34">
        <f>SUM(E8:E33)</f>
        <v>434.68200000000007</v>
      </c>
      <c r="F35" s="34">
        <f>SUM(F8:F33)</f>
        <v>453.35100000000011</v>
      </c>
      <c r="G35" s="11"/>
      <c r="H35" s="34">
        <f>F35-D35</f>
        <v>29.593000000000188</v>
      </c>
      <c r="I35" s="34">
        <f>SUM(I8:I33)</f>
        <v>211.95532272971531</v>
      </c>
      <c r="J35" s="34">
        <f>SUM(J8:J33)</f>
        <v>241.54832272971541</v>
      </c>
      <c r="L35" s="231" t="str">
        <f>name!D3</f>
        <v>All occupations</v>
      </c>
      <c r="M35" s="34">
        <f>SUM(M8:M33)</f>
        <v>203.01075377654874</v>
      </c>
      <c r="N35" s="34">
        <f>SUM(N8:N33)</f>
        <v>217.64576864073317</v>
      </c>
      <c r="O35" s="34">
        <f>SUM(O8:O33)</f>
        <v>209.26741319733071</v>
      </c>
      <c r="P35" s="34">
        <f>SUM(P8:P33)</f>
        <v>215.19974665982619</v>
      </c>
      <c r="Q35" s="34">
        <f>SUM(Q8:Q33)</f>
        <v>224.19418898353985</v>
      </c>
      <c r="R35" s="11"/>
      <c r="S35" s="34">
        <f>Q35-O35</f>
        <v>14.926775786209134</v>
      </c>
      <c r="T35" s="34">
        <f>SUM(T8:T33)</f>
        <v>87.259058821232315</v>
      </c>
      <c r="U35" s="34">
        <f>SUM(U8:U33)</f>
        <v>102.18583460744145</v>
      </c>
      <c r="W35" s="231" t="str">
        <f>name!D3</f>
        <v>All occupations</v>
      </c>
      <c r="X35" s="34">
        <f>SUM(X8:X33)</f>
        <v>203.33424622345112</v>
      </c>
      <c r="Y35" s="34">
        <f>SUM(Y8:Y33)</f>
        <v>218.73323135926682</v>
      </c>
      <c r="Z35" s="34">
        <f>SUM(Z8:Z33)</f>
        <v>214.49058680266933</v>
      </c>
      <c r="AA35" s="34">
        <f>SUM(AA8:AA33)</f>
        <v>219.48225334017377</v>
      </c>
      <c r="AB35" s="34">
        <f>SUM(AB8:AB33)</f>
        <v>229.1568110164601</v>
      </c>
      <c r="AC35" s="11"/>
      <c r="AD35" s="34">
        <f t="shared" ref="AD35" si="13">AB35-Z35</f>
        <v>14.66622421379077</v>
      </c>
      <c r="AE35" s="34">
        <f>SUM(AE8:AE33)</f>
        <v>124.69626390848295</v>
      </c>
      <c r="AF35" s="34">
        <f>SUM(AF8:AF33)</f>
        <v>139.36248812227382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Oxfordshire (Continued)</v>
      </c>
      <c r="L38" s="19" t="str">
        <f>CONCATENATE(L$1," (Continued)")</f>
        <v>Occupation Table 2.1  Males: Employment Change by Occupation (SOC 2020) and Replacement Demand, 2015-2035, Oxfordshire (Continued)</v>
      </c>
      <c r="W38" s="19" t="str">
        <f>CONCATENATE(W$1," (Continued)")</f>
        <v>Occupation Table 2.2  Females: Employment Change by Occupation (SOC 2020) and Replacement Demand, 2015-2035, Oxfordshire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7.3632295334290419</v>
      </c>
      <c r="C45" s="173">
        <f t="shared" si="20"/>
        <v>8.268415590829342</v>
      </c>
      <c r="D45" s="173">
        <f t="shared" si="20"/>
        <v>8.5105510204458206</v>
      </c>
      <c r="E45" s="173">
        <f t="shared" si="20"/>
        <v>7.7933190191067094</v>
      </c>
      <c r="F45" s="173">
        <f t="shared" si="20"/>
        <v>8.1790206171619353</v>
      </c>
      <c r="H45" s="68">
        <f t="shared" ref="H45:H70" si="21">IF(D8&gt;0,(H8/D8)*100,0)</f>
        <v>2.815902285629718</v>
      </c>
      <c r="I45" s="69">
        <f t="shared" ref="I45:I70" si="22">IF(D8&gt;0,I8/D8*100,0)</f>
        <v>49.752928659150584</v>
      </c>
      <c r="J45" s="69">
        <f t="shared" ref="J45:J70" si="23">IF(D8&gt;0,(J8/D8)*100,0)</f>
        <v>52.568830944780309</v>
      </c>
      <c r="L45" t="str">
        <f t="shared" ref="L45:L70" si="24">L8</f>
        <v>11 Corporate managers and directors</v>
      </c>
      <c r="M45" s="173">
        <f t="shared" ref="M45:Q45" si="25">M8/M$35*100</f>
        <v>9.9769768776964369</v>
      </c>
      <c r="N45" s="173">
        <f t="shared" si="25"/>
        <v>10.779719386471868</v>
      </c>
      <c r="O45" s="173">
        <f t="shared" si="25"/>
        <v>11.140318135431603</v>
      </c>
      <c r="P45" s="173">
        <f t="shared" si="25"/>
        <v>9.8695593652655393</v>
      </c>
      <c r="Q45" s="173">
        <f t="shared" si="25"/>
        <v>9.9731370848411824</v>
      </c>
      <c r="S45" s="68">
        <f t="shared" ref="S45:S70" si="26">IF(O8&gt;0,(S8/O8)*100,0)</f>
        <v>-4.0915347924204291</v>
      </c>
      <c r="T45" s="69">
        <f t="shared" ref="T45:T70" si="27">IF(O8&gt;0,T8/O8*100,0)</f>
        <v>43.468260894000053</v>
      </c>
      <c r="U45" s="69">
        <f t="shared" ref="U45:U70" si="28">IF(O8&gt;0,(U8/O8)*100,0)</f>
        <v>39.376726101579628</v>
      </c>
      <c r="W45" t="str">
        <f t="shared" ref="W45:W70" si="29">W8</f>
        <v>11 Corporate managers and directors</v>
      </c>
      <c r="X45" s="173">
        <f t="shared" ref="X45:AB45" si="30">X8/X$35*100</f>
        <v>4.7536405025775244</v>
      </c>
      <c r="Y45" s="173">
        <f t="shared" si="30"/>
        <v>5.7695970917085155</v>
      </c>
      <c r="Z45" s="173">
        <f t="shared" si="30"/>
        <v>5.9448227539146119</v>
      </c>
      <c r="AA45" s="173">
        <f t="shared" si="30"/>
        <v>5.757589980887869</v>
      </c>
      <c r="AB45" s="173">
        <f t="shared" si="30"/>
        <v>6.4237575524107413</v>
      </c>
      <c r="AD45" s="68">
        <f t="shared" ref="AD45:AD70" si="31">IF(Z8&gt;0,(AD8/Z8)*100,0)</f>
        <v>15.444903025624399</v>
      </c>
      <c r="AE45" s="69">
        <f t="shared" ref="AE45:AE70" si="32">IF(Z8&gt;0,AE8/Z8*100,0)</f>
        <v>61.243308225389626</v>
      </c>
      <c r="AF45" s="69">
        <f t="shared" ref="AF45:AF70" si="33">IF(Z8&gt;0,(AF8/Z8)*100,0)</f>
        <v>76.688211251014025</v>
      </c>
    </row>
    <row r="46" spans="1:32" x14ac:dyDescent="0.2">
      <c r="A46" t="str">
        <f t="shared" si="19"/>
        <v>12 Other managers and proprietors</v>
      </c>
      <c r="B46" s="173">
        <f t="shared" si="20"/>
        <v>3.4394683147240306</v>
      </c>
      <c r="C46" s="173">
        <f t="shared" si="20"/>
        <v>3.4469650986594762</v>
      </c>
      <c r="D46" s="173">
        <f t="shared" si="20"/>
        <v>3.4615824186037307</v>
      </c>
      <c r="E46" s="173">
        <f t="shared" si="20"/>
        <v>4.2431561045350339</v>
      </c>
      <c r="F46" s="173">
        <f t="shared" si="20"/>
        <v>4.7396076633310269</v>
      </c>
      <c r="H46" s="68">
        <f t="shared" si="21"/>
        <v>46.482041628506089</v>
      </c>
      <c r="I46" s="69">
        <f t="shared" si="22"/>
        <v>74.242122156737267</v>
      </c>
      <c r="J46" s="69">
        <f t="shared" si="23"/>
        <v>120.72416378524333</v>
      </c>
      <c r="L46" t="str">
        <f t="shared" si="24"/>
        <v>12 Other managers and proprietors</v>
      </c>
      <c r="M46" s="173">
        <f t="shared" ref="M46:Q46" si="34">M9/M$35*100</f>
        <v>3.9208555058239183</v>
      </c>
      <c r="N46" s="173">
        <f t="shared" si="34"/>
        <v>3.9358536127440904</v>
      </c>
      <c r="O46" s="173">
        <f t="shared" si="34"/>
        <v>3.8119589124787008</v>
      </c>
      <c r="P46" s="173">
        <f t="shared" si="34"/>
        <v>4.7736995204582993</v>
      </c>
      <c r="Q46" s="173">
        <f t="shared" si="34"/>
        <v>5.269540902152718</v>
      </c>
      <c r="S46" s="68">
        <f t="shared" si="26"/>
        <v>48.097359278178125</v>
      </c>
      <c r="T46" s="69">
        <f t="shared" si="27"/>
        <v>67.245482498875958</v>
      </c>
      <c r="U46" s="69">
        <f t="shared" si="28"/>
        <v>115.34284177705408</v>
      </c>
      <c r="W46" t="str">
        <f t="shared" si="29"/>
        <v>12 Other managers and proprietors</v>
      </c>
      <c r="X46" s="173">
        <f t="shared" ref="X46:AB46" si="35">X9/X$35*100</f>
        <v>2.9588469814333869</v>
      </c>
      <c r="Y46" s="173">
        <f t="shared" si="35"/>
        <v>2.9605071619008645</v>
      </c>
      <c r="Z46" s="173">
        <f t="shared" si="35"/>
        <v>3.1197381278525325</v>
      </c>
      <c r="AA46" s="173">
        <f t="shared" si="35"/>
        <v>3.722964576695325</v>
      </c>
      <c r="AB46" s="173">
        <f t="shared" si="35"/>
        <v>4.2211506636631579</v>
      </c>
      <c r="AD46" s="68">
        <f t="shared" si="31"/>
        <v>44.556373789652014</v>
      </c>
      <c r="AE46" s="69">
        <f t="shared" si="32"/>
        <v>82.583022766552062</v>
      </c>
      <c r="AF46" s="69">
        <f t="shared" si="33"/>
        <v>127.13939655620408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6.4318871522135934</v>
      </c>
      <c r="C47" s="173">
        <f t="shared" si="20"/>
        <v>6.8052323427634356</v>
      </c>
      <c r="D47" s="173">
        <f t="shared" si="20"/>
        <v>7.1563356464733312</v>
      </c>
      <c r="E47" s="173">
        <f t="shared" si="20"/>
        <v>7.4133042396064566</v>
      </c>
      <c r="F47" s="173">
        <f t="shared" si="20"/>
        <v>7.8528821451547381</v>
      </c>
      <c r="H47" s="68">
        <f t="shared" si="21"/>
        <v>17.396472044816065</v>
      </c>
      <c r="I47" s="69">
        <f t="shared" si="22"/>
        <v>41.216928196604051</v>
      </c>
      <c r="J47" s="69">
        <f t="shared" si="23"/>
        <v>58.613400241420109</v>
      </c>
      <c r="L47" t="str">
        <f t="shared" si="24"/>
        <v>21 Science, research, engineering and technology professionals</v>
      </c>
      <c r="M47" s="173">
        <f t="shared" ref="M47:Q47" si="36">M10/M$35*100</f>
        <v>10.077639227996123</v>
      </c>
      <c r="N47" s="173">
        <f t="shared" si="36"/>
        <v>10.779965608597225</v>
      </c>
      <c r="O47" s="173">
        <f t="shared" si="36"/>
        <v>10.983910052513943</v>
      </c>
      <c r="P47" s="173">
        <f t="shared" si="36"/>
        <v>10.94247716045545</v>
      </c>
      <c r="Q47" s="173">
        <f t="shared" si="36"/>
        <v>11.291179321851564</v>
      </c>
      <c r="S47" s="68">
        <f t="shared" si="26"/>
        <v>10.129858874432648</v>
      </c>
      <c r="T47" s="69">
        <f t="shared" si="27"/>
        <v>34.223154135950459</v>
      </c>
      <c r="U47" s="69">
        <f t="shared" si="28"/>
        <v>44.353013010383101</v>
      </c>
      <c r="W47" t="str">
        <f t="shared" si="29"/>
        <v>21 Science, research, engineering and technology professionals</v>
      </c>
      <c r="X47" s="173">
        <f t="shared" ref="X47:AB47" si="37">X10/X$35*100</f>
        <v>2.7919352467501506</v>
      </c>
      <c r="Y47" s="173">
        <f t="shared" si="37"/>
        <v>2.8502600168464962</v>
      </c>
      <c r="Z47" s="173">
        <f t="shared" si="37"/>
        <v>3.4219685270932563</v>
      </c>
      <c r="AA47" s="173">
        <f t="shared" si="37"/>
        <v>3.9529920415704938</v>
      </c>
      <c r="AB47" s="173">
        <f t="shared" si="37"/>
        <v>4.4890447641284839</v>
      </c>
      <c r="AD47" s="68">
        <f t="shared" si="31"/>
        <v>40.153019189282936</v>
      </c>
      <c r="AE47" s="69">
        <f t="shared" si="32"/>
        <v>63.119036565008727</v>
      </c>
      <c r="AF47" s="69">
        <f t="shared" si="33"/>
        <v>103.27205575429166</v>
      </c>
    </row>
    <row r="48" spans="1:32" x14ac:dyDescent="0.2">
      <c r="A48" t="str">
        <f t="shared" si="19"/>
        <v>22 Health professionals</v>
      </c>
      <c r="B48" s="173">
        <f t="shared" si="20"/>
        <v>3.4335000933872801</v>
      </c>
      <c r="C48" s="173">
        <f t="shared" si="20"/>
        <v>3.889362015775752</v>
      </c>
      <c r="D48" s="173">
        <f t="shared" si="20"/>
        <v>3.968735649593532</v>
      </c>
      <c r="E48" s="173">
        <f t="shared" si="20"/>
        <v>4.0780700729538566</v>
      </c>
      <c r="F48" s="173">
        <f t="shared" si="20"/>
        <v>4.1012981511043201</v>
      </c>
      <c r="H48" s="68">
        <f t="shared" si="21"/>
        <v>10.556896215498272</v>
      </c>
      <c r="I48" s="69">
        <f t="shared" si="22"/>
        <v>57.047636581578175</v>
      </c>
      <c r="J48" s="69">
        <f t="shared" si="23"/>
        <v>67.604532797076445</v>
      </c>
      <c r="L48" t="str">
        <f t="shared" si="24"/>
        <v>22 Health professionals</v>
      </c>
      <c r="M48" s="173">
        <f t="shared" ref="M48:Q48" si="38">M11/M$35*100</f>
        <v>1.4549342581269478</v>
      </c>
      <c r="N48" s="173">
        <f t="shared" si="38"/>
        <v>1.6380295120425479</v>
      </c>
      <c r="O48" s="173">
        <f t="shared" si="38"/>
        <v>1.8264850117505549</v>
      </c>
      <c r="P48" s="173">
        <f t="shared" si="38"/>
        <v>1.8543169875238943</v>
      </c>
      <c r="Q48" s="173">
        <f t="shared" si="38"/>
        <v>1.8701274197590907</v>
      </c>
      <c r="S48" s="68">
        <f t="shared" si="26"/>
        <v>9.692726389946797</v>
      </c>
      <c r="T48" s="69">
        <f t="shared" si="27"/>
        <v>39.325048319169426</v>
      </c>
      <c r="U48" s="69">
        <f t="shared" si="28"/>
        <v>49.017774709116225</v>
      </c>
      <c r="W48" t="str">
        <f t="shared" si="29"/>
        <v>22 Health professionals</v>
      </c>
      <c r="X48" s="173">
        <f t="shared" ref="X48:AB48" si="39">X11/X$35*100</f>
        <v>5.4089181504681241</v>
      </c>
      <c r="Y48" s="173">
        <f t="shared" si="39"/>
        <v>6.1295017064662405</v>
      </c>
      <c r="Z48" s="173">
        <f t="shared" si="39"/>
        <v>6.0588192102962148</v>
      </c>
      <c r="AA48" s="173">
        <f t="shared" si="39"/>
        <v>6.2584336027415342</v>
      </c>
      <c r="AB48" s="173">
        <f t="shared" si="39"/>
        <v>6.2841506283183843</v>
      </c>
      <c r="AD48" s="68">
        <f t="shared" si="31"/>
        <v>10.811064048031515</v>
      </c>
      <c r="AE48" s="69">
        <f t="shared" si="32"/>
        <v>62.26016739710645</v>
      </c>
      <c r="AF48" s="69">
        <f t="shared" si="33"/>
        <v>73.071231445137968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6.796351856470265</v>
      </c>
      <c r="C49" s="173">
        <f t="shared" si="20"/>
        <v>6.8526483939979483</v>
      </c>
      <c r="D49" s="173">
        <f t="shared" si="20"/>
        <v>6.9395655346447649</v>
      </c>
      <c r="E49" s="173">
        <f t="shared" si="20"/>
        <v>6.9504341800223868</v>
      </c>
      <c r="F49" s="173">
        <f t="shared" si="20"/>
        <v>7.235013689294906</v>
      </c>
      <c r="H49" s="68">
        <f t="shared" si="21"/>
        <v>11.538228763110931</v>
      </c>
      <c r="I49" s="69">
        <f t="shared" si="22"/>
        <v>54.50818421079132</v>
      </c>
      <c r="J49" s="69">
        <f t="shared" si="23"/>
        <v>66.046412973902264</v>
      </c>
      <c r="L49" t="str">
        <f t="shared" si="24"/>
        <v>23 Teaching and other educational professionals</v>
      </c>
      <c r="M49" s="173">
        <f t="shared" ref="M49:Q49" si="40">M12/M$35*100</f>
        <v>4.2281762295175627</v>
      </c>
      <c r="N49" s="173">
        <f t="shared" si="40"/>
        <v>4.0475837463967919</v>
      </c>
      <c r="O49" s="173">
        <f t="shared" si="40"/>
        <v>4.3717354672830497</v>
      </c>
      <c r="P49" s="173">
        <f t="shared" si="40"/>
        <v>4.4863987957127422</v>
      </c>
      <c r="Q49" s="173">
        <f t="shared" si="40"/>
        <v>4.633288450696309</v>
      </c>
      <c r="S49" s="68">
        <f t="shared" si="26"/>
        <v>13.542436447137124</v>
      </c>
      <c r="T49" s="69">
        <f t="shared" si="27"/>
        <v>46.348541276940722</v>
      </c>
      <c r="U49" s="69">
        <f t="shared" si="28"/>
        <v>59.890977724077842</v>
      </c>
      <c r="W49" t="str">
        <f t="shared" si="29"/>
        <v>23 Teaching and other educational professionals</v>
      </c>
      <c r="X49" s="173">
        <f t="shared" ref="X49:AB49" si="41">X12/X$35*100</f>
        <v>9.3604416718439172</v>
      </c>
      <c r="Y49" s="173">
        <f t="shared" si="41"/>
        <v>9.643767272095376</v>
      </c>
      <c r="Z49" s="173">
        <f t="shared" si="41"/>
        <v>9.4448650153230638</v>
      </c>
      <c r="AA49" s="173">
        <f t="shared" si="41"/>
        <v>9.3663916544631007</v>
      </c>
      <c r="AB49" s="173">
        <f t="shared" si="41"/>
        <v>9.7803959419032385</v>
      </c>
      <c r="AD49" s="68">
        <f t="shared" si="31"/>
        <v>10.633133668753265</v>
      </c>
      <c r="AE49" s="69">
        <f t="shared" si="32"/>
        <v>58.193058213620631</v>
      </c>
      <c r="AF49" s="69">
        <f t="shared" si="33"/>
        <v>68.826191882373891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6.5330956209992435</v>
      </c>
      <c r="C50" s="173">
        <f t="shared" si="20"/>
        <v>6.9999734039363997</v>
      </c>
      <c r="D50" s="173">
        <f t="shared" si="20"/>
        <v>7.5244786462622741</v>
      </c>
      <c r="E50" s="173">
        <f t="shared" si="20"/>
        <v>8.2044398502244995</v>
      </c>
      <c r="F50" s="173">
        <f t="shared" si="20"/>
        <v>8.7733811217344755</v>
      </c>
      <c r="H50" s="68">
        <f t="shared" si="21"/>
        <v>24.74043367718312</v>
      </c>
      <c r="I50" s="69">
        <f t="shared" si="22"/>
        <v>54.676504040641142</v>
      </c>
      <c r="J50" s="69">
        <f t="shared" si="23"/>
        <v>79.416937717824254</v>
      </c>
      <c r="L50" t="str">
        <f t="shared" si="24"/>
        <v>24 Business, media and public service professionals</v>
      </c>
      <c r="M50" s="173">
        <f t="shared" ref="M50:Q50" si="42">M13/M$35*100</f>
        <v>7.655184751691209</v>
      </c>
      <c r="N50" s="173">
        <f t="shared" si="42"/>
        <v>7.8189855282851033</v>
      </c>
      <c r="O50" s="173">
        <f t="shared" si="42"/>
        <v>8.385596780757524</v>
      </c>
      <c r="P50" s="173">
        <f t="shared" si="42"/>
        <v>9.2080464133143796</v>
      </c>
      <c r="Q50" s="173">
        <f t="shared" si="42"/>
        <v>9.6728996510230711</v>
      </c>
      <c r="S50" s="68">
        <f t="shared" si="26"/>
        <v>23.579220770388297</v>
      </c>
      <c r="T50" s="69">
        <f t="shared" si="27"/>
        <v>48.474885534628029</v>
      </c>
      <c r="U50" s="69">
        <f t="shared" si="28"/>
        <v>72.054106305016319</v>
      </c>
      <c r="W50" t="str">
        <f t="shared" si="29"/>
        <v>24 Business, media and public service professionals</v>
      </c>
      <c r="X50" s="173">
        <f t="shared" ref="X50:AB50" si="43">X13/X$35*100</f>
        <v>5.4127916660229873</v>
      </c>
      <c r="Y50" s="173">
        <f t="shared" si="43"/>
        <v>6.1850331124121896</v>
      </c>
      <c r="Z50" s="173">
        <f t="shared" si="43"/>
        <v>6.6843300544318947</v>
      </c>
      <c r="AA50" s="173">
        <f t="shared" si="43"/>
        <v>7.2204155164286465</v>
      </c>
      <c r="AB50" s="173">
        <f t="shared" si="43"/>
        <v>7.8933425740910845</v>
      </c>
      <c r="AD50" s="68">
        <f t="shared" si="31"/>
        <v>26.161719134984306</v>
      </c>
      <c r="AE50" s="69">
        <f t="shared" si="32"/>
        <v>62.267076058784973</v>
      </c>
      <c r="AF50" s="69">
        <f t="shared" si="33"/>
        <v>88.42879519376929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1.7299606619935923</v>
      </c>
      <c r="C51" s="173">
        <f t="shared" si="20"/>
        <v>1.8717611850895723</v>
      </c>
      <c r="D51" s="173">
        <f t="shared" si="20"/>
        <v>2.0622288413090621</v>
      </c>
      <c r="E51" s="173">
        <f t="shared" si="20"/>
        <v>1.7786139156526455</v>
      </c>
      <c r="F51" s="173">
        <f t="shared" si="20"/>
        <v>1.8353489301726298</v>
      </c>
      <c r="H51" s="68">
        <f t="shared" si="21"/>
        <v>-4.7865165434069583</v>
      </c>
      <c r="I51" s="69">
        <f t="shared" si="22"/>
        <v>38.320031804132945</v>
      </c>
      <c r="J51" s="69">
        <f t="shared" si="23"/>
        <v>33.533515260725991</v>
      </c>
      <c r="L51" t="str">
        <f t="shared" si="24"/>
        <v>31 Science, engineering and technology associate professionals</v>
      </c>
      <c r="M51" s="173">
        <f t="shared" ref="M51:Q51" si="44">M14/M$35*100</f>
        <v>2.3473956057606924</v>
      </c>
      <c r="N51" s="173">
        <f t="shared" si="44"/>
        <v>2.6744704468945497</v>
      </c>
      <c r="O51" s="173">
        <f t="shared" si="44"/>
        <v>2.8405748312473391</v>
      </c>
      <c r="P51" s="173">
        <f t="shared" si="44"/>
        <v>2.2484490972454143</v>
      </c>
      <c r="Q51" s="173">
        <f t="shared" si="44"/>
        <v>2.1887870321069607</v>
      </c>
      <c r="S51" s="68">
        <f t="shared" si="26"/>
        <v>-17.449441081894708</v>
      </c>
      <c r="T51" s="69">
        <f t="shared" si="27"/>
        <v>30.468852541916569</v>
      </c>
      <c r="U51" s="69">
        <f t="shared" si="28"/>
        <v>13.019411460021862</v>
      </c>
      <c r="W51" t="str">
        <f t="shared" si="29"/>
        <v>31 Science, engineering and technology associate professionals</v>
      </c>
      <c r="X51" s="173">
        <f t="shared" ref="X51:AB51" si="45">X14/X$35*100</f>
        <v>1.1135080197545066</v>
      </c>
      <c r="Y51" s="173">
        <f t="shared" si="45"/>
        <v>1.073042704157757</v>
      </c>
      <c r="Z51" s="173">
        <f t="shared" si="45"/>
        <v>1.3028367658108946</v>
      </c>
      <c r="AA51" s="173">
        <f t="shared" si="45"/>
        <v>1.3179460916626604</v>
      </c>
      <c r="AB51" s="173">
        <f t="shared" si="45"/>
        <v>1.4895648870644591</v>
      </c>
      <c r="AD51" s="68">
        <f t="shared" si="31"/>
        <v>22.150135500773356</v>
      </c>
      <c r="AE51" s="69">
        <f t="shared" si="32"/>
        <v>55.021109290618362</v>
      </c>
      <c r="AF51" s="69">
        <f t="shared" si="33"/>
        <v>77.171244791391729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1.6075037770169474</v>
      </c>
      <c r="C52" s="173">
        <f t="shared" si="20"/>
        <v>1.7320198632494805</v>
      </c>
      <c r="D52" s="173">
        <f t="shared" si="20"/>
        <v>1.8094918544091061</v>
      </c>
      <c r="E52" s="173">
        <f t="shared" si="20"/>
        <v>1.7539399929072219</v>
      </c>
      <c r="F52" s="173">
        <f t="shared" si="20"/>
        <v>1.7926539997191435</v>
      </c>
      <c r="H52" s="68">
        <f t="shared" si="21"/>
        <v>5.9879543066440606</v>
      </c>
      <c r="I52" s="69">
        <f t="shared" si="22"/>
        <v>58.167799321058055</v>
      </c>
      <c r="J52" s="69">
        <f t="shared" si="23"/>
        <v>64.155753627702111</v>
      </c>
      <c r="L52" t="str">
        <f t="shared" si="24"/>
        <v>32 Health and social care associate professionals</v>
      </c>
      <c r="M52" s="173">
        <f t="shared" ref="M52:Q52" si="46">M15/M$35*100</f>
        <v>0.63041206220468593</v>
      </c>
      <c r="N52" s="173">
        <f t="shared" si="46"/>
        <v>0.61167339752835559</v>
      </c>
      <c r="O52" s="173">
        <f t="shared" si="46"/>
        <v>0.72287004272095656</v>
      </c>
      <c r="P52" s="173">
        <f t="shared" si="46"/>
        <v>0.6263015655898051</v>
      </c>
      <c r="Q52" s="173">
        <f t="shared" si="46"/>
        <v>0.63029123165658696</v>
      </c>
      <c r="S52" s="68">
        <f t="shared" si="26"/>
        <v>-6.5877604942035761</v>
      </c>
      <c r="T52" s="69">
        <f t="shared" si="27"/>
        <v>41.810047255487525</v>
      </c>
      <c r="U52" s="69">
        <f t="shared" si="28"/>
        <v>35.222286761283947</v>
      </c>
      <c r="W52" t="str">
        <f t="shared" si="29"/>
        <v>32 Health and social care associate professionals</v>
      </c>
      <c r="X52" s="173">
        <f t="shared" ref="X52:AB52" si="47">X15/X$35*100</f>
        <v>2.5830409982033524</v>
      </c>
      <c r="Y52" s="173">
        <f t="shared" si="47"/>
        <v>2.8467963705068553</v>
      </c>
      <c r="Z52" s="173">
        <f t="shared" si="47"/>
        <v>2.8696527642441767</v>
      </c>
      <c r="AA52" s="173">
        <f t="shared" si="47"/>
        <v>2.8595760987407299</v>
      </c>
      <c r="AB52" s="173">
        <f t="shared" si="47"/>
        <v>2.9298446288544451</v>
      </c>
      <c r="AD52" s="68">
        <f t="shared" si="31"/>
        <v>9.0786548330994332</v>
      </c>
      <c r="AE52" s="69">
        <f t="shared" si="32"/>
        <v>62.188001251629657</v>
      </c>
      <c r="AF52" s="69">
        <f t="shared" si="33"/>
        <v>71.266656084729078</v>
      </c>
    </row>
    <row r="53" spans="1:32" x14ac:dyDescent="0.2">
      <c r="A53" t="str">
        <f t="shared" si="19"/>
        <v>33 Protective service occupations</v>
      </c>
      <c r="B53" s="173">
        <f t="shared" si="20"/>
        <v>1.1920527877195481</v>
      </c>
      <c r="C53" s="173">
        <f t="shared" si="20"/>
        <v>1.1155802279981992</v>
      </c>
      <c r="D53" s="173">
        <f t="shared" si="20"/>
        <v>1.2101422895900631</v>
      </c>
      <c r="E53" s="173">
        <f t="shared" si="20"/>
        <v>1.4193560729006487</v>
      </c>
      <c r="F53" s="173">
        <f t="shared" si="20"/>
        <v>1.5555678894397496</v>
      </c>
      <c r="H53" s="68">
        <f t="shared" si="21"/>
        <v>37.521056296219122</v>
      </c>
      <c r="I53" s="69">
        <f t="shared" si="22"/>
        <v>43.426967512761905</v>
      </c>
      <c r="J53" s="69">
        <f t="shared" si="23"/>
        <v>80.948023808981034</v>
      </c>
      <c r="L53" t="str">
        <f t="shared" si="24"/>
        <v>33 Protective service occupations</v>
      </c>
      <c r="M53" s="173">
        <f t="shared" ref="M53:Q53" si="48">M16/M$35*100</f>
        <v>1.8448300020311774</v>
      </c>
      <c r="N53" s="173">
        <f t="shared" si="48"/>
        <v>1.6650279320016264</v>
      </c>
      <c r="O53" s="173">
        <f t="shared" si="48"/>
        <v>1.790305068913723</v>
      </c>
      <c r="P53" s="173">
        <f t="shared" si="48"/>
        <v>1.9999979434497384</v>
      </c>
      <c r="Q53" s="173">
        <f t="shared" si="48"/>
        <v>2.0567461615364526</v>
      </c>
      <c r="S53" s="68">
        <f t="shared" si="26"/>
        <v>23.076857775560182</v>
      </c>
      <c r="T53" s="69">
        <f t="shared" si="27"/>
        <v>32.672067711967998</v>
      </c>
      <c r="U53" s="69">
        <f t="shared" si="28"/>
        <v>55.748925487528169</v>
      </c>
      <c r="W53" t="str">
        <f t="shared" si="29"/>
        <v>33 Protective service occupations</v>
      </c>
      <c r="X53" s="173">
        <f t="shared" ref="X53:AB53" si="49">X16/X$35*100</f>
        <v>0.54031410234370281</v>
      </c>
      <c r="Y53" s="173">
        <f t="shared" si="49"/>
        <v>0.56886417976639092</v>
      </c>
      <c r="Z53" s="173">
        <f t="shared" si="49"/>
        <v>0.64410736063473339</v>
      </c>
      <c r="AA53" s="173">
        <f t="shared" si="49"/>
        <v>0.85004360439511639</v>
      </c>
      <c r="AB53" s="173">
        <f t="shared" si="49"/>
        <v>1.0652431386697581</v>
      </c>
      <c r="AD53" s="68">
        <f t="shared" si="31"/>
        <v>76.691238925646061</v>
      </c>
      <c r="AE53" s="69">
        <f t="shared" si="32"/>
        <v>72.592406408922102</v>
      </c>
      <c r="AF53" s="69">
        <f t="shared" si="33"/>
        <v>149.28364533456818</v>
      </c>
    </row>
    <row r="54" spans="1:32" x14ac:dyDescent="0.2">
      <c r="A54" t="str">
        <f t="shared" si="19"/>
        <v>34 Culture, media and sports occupations</v>
      </c>
      <c r="B54" s="173">
        <f t="shared" si="20"/>
        <v>2.5310789452666893</v>
      </c>
      <c r="C54" s="173">
        <f t="shared" si="20"/>
        <v>2.2066663327662477</v>
      </c>
      <c r="D54" s="173">
        <f t="shared" si="20"/>
        <v>2.3879083576082203</v>
      </c>
      <c r="E54" s="173">
        <f t="shared" si="20"/>
        <v>2.2861333706954161</v>
      </c>
      <c r="F54" s="173">
        <f t="shared" si="20"/>
        <v>2.3869396168954617</v>
      </c>
      <c r="H54" s="68">
        <f t="shared" si="21"/>
        <v>6.94006529642924</v>
      </c>
      <c r="I54" s="69">
        <f t="shared" si="22"/>
        <v>47.207546817114178</v>
      </c>
      <c r="J54" s="69">
        <f t="shared" si="23"/>
        <v>54.147612113543417</v>
      </c>
      <c r="L54" t="str">
        <f t="shared" si="24"/>
        <v>34 Culture, media and sports occupations</v>
      </c>
      <c r="M54" s="173">
        <f t="shared" ref="M54:Q54" si="50">M17/M$35*100</f>
        <v>2.6601518837919218</v>
      </c>
      <c r="N54" s="173">
        <f t="shared" si="50"/>
        <v>2.2375583771579555</v>
      </c>
      <c r="O54" s="173">
        <f t="shared" si="50"/>
        <v>2.2936452317892759</v>
      </c>
      <c r="P54" s="173">
        <f t="shared" si="50"/>
        <v>2.2158386560525836</v>
      </c>
      <c r="Q54" s="173">
        <f t="shared" si="50"/>
        <v>2.3838567366787293</v>
      </c>
      <c r="S54" s="68">
        <f t="shared" si="26"/>
        <v>11.34652126334367</v>
      </c>
      <c r="T54" s="69">
        <f t="shared" si="27"/>
        <v>41.24430634414017</v>
      </c>
      <c r="U54" s="69">
        <f t="shared" si="28"/>
        <v>52.590827607483838</v>
      </c>
      <c r="W54" t="str">
        <f t="shared" si="29"/>
        <v>34 Culture, media and sports occupations</v>
      </c>
      <c r="X54" s="173">
        <f t="shared" ref="X54:AB54" si="51">X17/X$35*100</f>
        <v>2.4022113539541743</v>
      </c>
      <c r="Y54" s="173">
        <f t="shared" si="51"/>
        <v>2.1759278724749849</v>
      </c>
      <c r="Z54" s="173">
        <f t="shared" si="51"/>
        <v>2.4798760322464206</v>
      </c>
      <c r="AA54" s="173">
        <f t="shared" si="51"/>
        <v>2.3550565048096739</v>
      </c>
      <c r="AB54" s="173">
        <f t="shared" si="51"/>
        <v>2.389955734229515</v>
      </c>
      <c r="AD54" s="68">
        <f t="shared" si="31"/>
        <v>2.9637659068594964</v>
      </c>
      <c r="AE54" s="69">
        <f t="shared" si="32"/>
        <v>52.588657993665166</v>
      </c>
      <c r="AF54" s="69">
        <f t="shared" si="33"/>
        <v>55.552423900524659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6.2502353408918676</v>
      </c>
      <c r="C55" s="173">
        <f t="shared" si="52"/>
        <v>6.3174506908506167</v>
      </c>
      <c r="D55" s="173">
        <f t="shared" si="52"/>
        <v>6.5640592092834034</v>
      </c>
      <c r="E55" s="173">
        <f t="shared" si="52"/>
        <v>6.2139155192853197</v>
      </c>
      <c r="F55" s="173">
        <f t="shared" si="52"/>
        <v>6.247393036378714</v>
      </c>
      <c r="H55" s="68">
        <f t="shared" si="21"/>
        <v>1.8223244643673282</v>
      </c>
      <c r="I55" s="69">
        <f t="shared" si="22"/>
        <v>45.589909645798009</v>
      </c>
      <c r="J55" s="69">
        <f t="shared" si="23"/>
        <v>47.412234110165343</v>
      </c>
      <c r="L55" t="str">
        <f t="shared" si="24"/>
        <v>35 Business and public service associate professionals</v>
      </c>
      <c r="M55" s="173">
        <f t="shared" ref="M55:Q55" si="53">M18/M$35*100</f>
        <v>6.4751625870171843</v>
      </c>
      <c r="N55" s="173">
        <f t="shared" si="53"/>
        <v>6.4444597529051695</v>
      </c>
      <c r="O55" s="173">
        <f t="shared" si="53"/>
        <v>6.8072801081101213</v>
      </c>
      <c r="P55" s="173">
        <f t="shared" si="53"/>
        <v>6.2135026133068099</v>
      </c>
      <c r="Q55" s="173">
        <f t="shared" si="53"/>
        <v>6.0338486931989435</v>
      </c>
      <c r="S55" s="68">
        <f t="shared" si="26"/>
        <v>-5.0393803759910805</v>
      </c>
      <c r="T55" s="69">
        <f t="shared" si="27"/>
        <v>36.363973839243457</v>
      </c>
      <c r="U55" s="69">
        <f t="shared" si="28"/>
        <v>31.324593463252377</v>
      </c>
      <c r="W55" t="str">
        <f t="shared" si="29"/>
        <v>35 Business and public service associate professionals</v>
      </c>
      <c r="X55" s="173">
        <f t="shared" ref="X55:AB55" si="54">X18/X$35*100</f>
        <v>6.0256659403659718</v>
      </c>
      <c r="Y55" s="173">
        <f t="shared" si="54"/>
        <v>6.1910730720342322</v>
      </c>
      <c r="Z55" s="173">
        <f t="shared" si="54"/>
        <v>6.3267611110697803</v>
      </c>
      <c r="AA55" s="173">
        <f t="shared" si="54"/>
        <v>6.2143203687007897</v>
      </c>
      <c r="AB55" s="173">
        <f t="shared" si="54"/>
        <v>6.4563128612743892</v>
      </c>
      <c r="AD55" s="68">
        <f t="shared" si="31"/>
        <v>9.0253936513794102</v>
      </c>
      <c r="AE55" s="69">
        <f t="shared" si="32"/>
        <v>55.274828405153301</v>
      </c>
      <c r="AF55" s="69">
        <f t="shared" si="33"/>
        <v>64.300222056532704</v>
      </c>
    </row>
    <row r="56" spans="1:32" x14ac:dyDescent="0.2">
      <c r="A56" t="str">
        <f t="shared" si="19"/>
        <v>41 Administrative occupations</v>
      </c>
      <c r="B56" s="173">
        <f t="shared" si="52"/>
        <v>8.0970807577626598</v>
      </c>
      <c r="C56" s="173">
        <f t="shared" si="52"/>
        <v>7.5071977821139875</v>
      </c>
      <c r="D56" s="173">
        <f t="shared" si="52"/>
        <v>7.8398821154702354</v>
      </c>
      <c r="E56" s="173">
        <f t="shared" si="52"/>
        <v>6.9165516924243153</v>
      </c>
      <c r="F56" s="173">
        <f t="shared" si="52"/>
        <v>6.0801837834155901</v>
      </c>
      <c r="H56" s="68">
        <f t="shared" si="21"/>
        <v>-17.029474239865131</v>
      </c>
      <c r="I56" s="69">
        <f t="shared" si="22"/>
        <v>44.680900961325328</v>
      </c>
      <c r="J56" s="69">
        <f t="shared" si="23"/>
        <v>27.651426721460197</v>
      </c>
      <c r="L56" t="str">
        <f t="shared" si="24"/>
        <v>41 Administrative occupations</v>
      </c>
      <c r="M56" s="173">
        <f t="shared" ref="M56:Q56" si="55">M19/M$35*100</f>
        <v>3.9586593769224283</v>
      </c>
      <c r="N56" s="173">
        <f t="shared" si="55"/>
        <v>3.5327848801156283</v>
      </c>
      <c r="O56" s="173">
        <f t="shared" si="55"/>
        <v>4.2362440789980349</v>
      </c>
      <c r="P56" s="173">
        <f t="shared" si="55"/>
        <v>3.8372199494662591</v>
      </c>
      <c r="Q56" s="173">
        <f t="shared" si="55"/>
        <v>3.9180279210999105</v>
      </c>
      <c r="S56" s="68">
        <f t="shared" si="26"/>
        <v>-0.9146842850026099</v>
      </c>
      <c r="T56" s="69">
        <f t="shared" si="27"/>
        <v>35.350891624135933</v>
      </c>
      <c r="U56" s="69">
        <f t="shared" si="28"/>
        <v>34.436207339133325</v>
      </c>
      <c r="W56" t="str">
        <f t="shared" si="29"/>
        <v>41 Administrative occupations</v>
      </c>
      <c r="X56" s="173">
        <f t="shared" ref="X56:AB56" si="56">X19/X$35*100</f>
        <v>12.228918161315903</v>
      </c>
      <c r="Y56" s="173">
        <f t="shared" si="56"/>
        <v>11.461851336928909</v>
      </c>
      <c r="Z56" s="173">
        <f t="shared" si="56"/>
        <v>11.355766058134058</v>
      </c>
      <c r="AA56" s="173">
        <f t="shared" si="56"/>
        <v>9.9357999500001508</v>
      </c>
      <c r="AB56" s="173">
        <f t="shared" si="56"/>
        <v>8.1955159782463767</v>
      </c>
      <c r="AD56" s="68">
        <f t="shared" si="31"/>
        <v>-22.894670589105022</v>
      </c>
      <c r="AE56" s="69">
        <f t="shared" si="32"/>
        <v>48.07668439108982</v>
      </c>
      <c r="AF56" s="69">
        <f t="shared" si="33"/>
        <v>25.182013801984798</v>
      </c>
    </row>
    <row r="57" spans="1:32" x14ac:dyDescent="0.2">
      <c r="A57" t="str">
        <f t="shared" si="19"/>
        <v>42 Secretarial and related occupations</v>
      </c>
      <c r="B57" s="173">
        <f t="shared" si="52"/>
        <v>2.6384555657736093</v>
      </c>
      <c r="C57" s="173">
        <f t="shared" si="52"/>
        <v>2.2246341195984116</v>
      </c>
      <c r="D57" s="173">
        <f t="shared" si="52"/>
        <v>2.2058148741715584</v>
      </c>
      <c r="E57" s="173">
        <f t="shared" si="52"/>
        <v>2.1630729898041383</v>
      </c>
      <c r="F57" s="173">
        <f t="shared" si="52"/>
        <v>1.6309077206018845</v>
      </c>
      <c r="H57" s="68">
        <f t="shared" si="21"/>
        <v>-20.899906734919167</v>
      </c>
      <c r="I57" s="69">
        <f t="shared" si="22"/>
        <v>49.608380647198985</v>
      </c>
      <c r="J57" s="69">
        <f t="shared" si="23"/>
        <v>28.708473912279821</v>
      </c>
      <c r="L57" t="str">
        <f t="shared" si="24"/>
        <v>42 Secretarial and related occupations</v>
      </c>
      <c r="M57" s="173">
        <f t="shared" ref="M57:Q57" si="57">M20/M$35*100</f>
        <v>0.23121625463065199</v>
      </c>
      <c r="N57" s="173">
        <f t="shared" si="57"/>
        <v>0.17767816826950569</v>
      </c>
      <c r="O57" s="173">
        <f t="shared" si="57"/>
        <v>0.16491185981212811</v>
      </c>
      <c r="P57" s="173">
        <f t="shared" si="57"/>
        <v>0.21644354769404431</v>
      </c>
      <c r="Q57" s="173">
        <f t="shared" si="57"/>
        <v>0.23965507792066415</v>
      </c>
      <c r="S57" s="68">
        <f t="shared" si="26"/>
        <v>55.688843174845971</v>
      </c>
      <c r="T57" s="69">
        <f t="shared" si="27"/>
        <v>44.393109099021927</v>
      </c>
      <c r="U57" s="69">
        <f t="shared" si="28"/>
        <v>100.0819522738679</v>
      </c>
      <c r="W57" t="str">
        <f t="shared" si="29"/>
        <v>42 Secretarial and related occupations</v>
      </c>
      <c r="X57" s="173">
        <f t="shared" ref="X57:AB57" si="58">X20/X$35*100</f>
        <v>5.041865105249939</v>
      </c>
      <c r="Y57" s="173">
        <f t="shared" si="58"/>
        <v>4.2614133443745308</v>
      </c>
      <c r="Z57" s="173">
        <f t="shared" si="58"/>
        <v>4.1970187809171629</v>
      </c>
      <c r="AA57" s="173">
        <f t="shared" si="58"/>
        <v>4.0717200735999262</v>
      </c>
      <c r="AB57" s="173">
        <f t="shared" si="58"/>
        <v>2.9920313831000453</v>
      </c>
      <c r="AD57" s="68">
        <f t="shared" si="31"/>
        <v>-23.835996481893197</v>
      </c>
      <c r="AE57" s="69">
        <f t="shared" si="32"/>
        <v>49.808312168973771</v>
      </c>
      <c r="AF57" s="69">
        <f t="shared" si="33"/>
        <v>25.972315687080577</v>
      </c>
    </row>
    <row r="58" spans="1:32" x14ac:dyDescent="0.2">
      <c r="A58" t="str">
        <f t="shared" si="19"/>
        <v>51 Skilled agricultural and related trades</v>
      </c>
      <c r="B58" s="173">
        <f t="shared" si="52"/>
        <v>0.88603599851473391</v>
      </c>
      <c r="C58" s="173">
        <f t="shared" si="52"/>
        <v>0.94540455079313523</v>
      </c>
      <c r="D58" s="173">
        <f t="shared" si="52"/>
        <v>0.75401953942738686</v>
      </c>
      <c r="E58" s="173">
        <f t="shared" si="52"/>
        <v>0.78195835800650493</v>
      </c>
      <c r="F58" s="173">
        <f t="shared" si="52"/>
        <v>0.87596186036434565</v>
      </c>
      <c r="H58" s="68">
        <f t="shared" si="21"/>
        <v>24.285156899434888</v>
      </c>
      <c r="I58" s="69">
        <f t="shared" si="22"/>
        <v>62.496491541098834</v>
      </c>
      <c r="J58" s="69">
        <f t="shared" si="23"/>
        <v>86.781648440533729</v>
      </c>
      <c r="L58" t="str">
        <f t="shared" si="24"/>
        <v>51 Skilled agricultural and related trades</v>
      </c>
      <c r="M58" s="173">
        <f t="shared" ref="M58:Q58" si="59">M21/M$35*100</f>
        <v>1.3660694912016238</v>
      </c>
      <c r="N58" s="173">
        <f t="shared" si="59"/>
        <v>1.6078943685531435</v>
      </c>
      <c r="O58" s="173">
        <f t="shared" si="59"/>
        <v>1.1447443366509289</v>
      </c>
      <c r="P58" s="173">
        <f t="shared" si="59"/>
        <v>1.1393116482758627</v>
      </c>
      <c r="Q58" s="173">
        <f t="shared" si="59"/>
        <v>1.2422515975503119</v>
      </c>
      <c r="S58" s="68">
        <f t="shared" si="26"/>
        <v>16.258256604749722</v>
      </c>
      <c r="T58" s="69">
        <f t="shared" si="27"/>
        <v>54.513296389174762</v>
      </c>
      <c r="U58" s="69">
        <f t="shared" si="28"/>
        <v>70.771552993924473</v>
      </c>
      <c r="W58" t="str">
        <f t="shared" si="29"/>
        <v>51 Skilled agricultural and related trades</v>
      </c>
      <c r="X58" s="173">
        <f t="shared" ref="X58:AB58" si="60">X21/X$35*100</f>
        <v>0.40676620998505425</v>
      </c>
      <c r="Y58" s="173">
        <f t="shared" si="60"/>
        <v>0.28620839341451904</v>
      </c>
      <c r="Z58" s="173">
        <f t="shared" si="60"/>
        <v>0.37280948818049164</v>
      </c>
      <c r="AA58" s="173">
        <f t="shared" si="60"/>
        <v>0.43157769458753403</v>
      </c>
      <c r="AB58" s="173">
        <f t="shared" si="60"/>
        <v>0.51760449713719248</v>
      </c>
      <c r="AD58" s="68">
        <f t="shared" si="31"/>
        <v>48.332261021238644</v>
      </c>
      <c r="AE58" s="69">
        <f t="shared" si="32"/>
        <v>86.41266316342616</v>
      </c>
      <c r="AF58" s="69">
        <f t="shared" si="33"/>
        <v>134.7449241846648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3.0969360639222558</v>
      </c>
      <c r="C59" s="173">
        <f t="shared" si="52"/>
        <v>3.1082705822864289</v>
      </c>
      <c r="D59" s="173">
        <f t="shared" si="52"/>
        <v>2.7763084978473827</v>
      </c>
      <c r="E59" s="173">
        <f t="shared" si="52"/>
        <v>2.7674279087686018</v>
      </c>
      <c r="F59" s="173">
        <f t="shared" si="52"/>
        <v>2.5772814186075488</v>
      </c>
      <c r="H59" s="68">
        <f t="shared" si="21"/>
        <v>-0.68592818253207344</v>
      </c>
      <c r="I59" s="69">
        <f t="shared" si="22"/>
        <v>38.972293808256659</v>
      </c>
      <c r="J59" s="69">
        <f t="shared" si="23"/>
        <v>38.286365625724585</v>
      </c>
      <c r="L59" t="str">
        <f t="shared" si="24"/>
        <v>52 Skilled metal, electrical and electronic trades</v>
      </c>
      <c r="M59" s="173">
        <f t="shared" ref="M59:Q59" si="61">M22/M$35*100</f>
        <v>6.0505846413012119</v>
      </c>
      <c r="N59" s="173">
        <f t="shared" si="61"/>
        <v>5.9858468570840522</v>
      </c>
      <c r="O59" s="173">
        <f t="shared" si="61"/>
        <v>5.4332840161434044</v>
      </c>
      <c r="P59" s="173">
        <f t="shared" si="61"/>
        <v>5.1701997998871345</v>
      </c>
      <c r="Q59" s="173">
        <f t="shared" si="61"/>
        <v>4.6705648066406731</v>
      </c>
      <c r="S59" s="68">
        <f t="shared" si="26"/>
        <v>-7.9063384089001874</v>
      </c>
      <c r="T59" s="69">
        <f t="shared" si="27"/>
        <v>35.654786312857937</v>
      </c>
      <c r="U59" s="69">
        <f t="shared" si="28"/>
        <v>27.74844790395775</v>
      </c>
      <c r="W59" t="str">
        <f t="shared" si="29"/>
        <v>52 Skilled metal, electrical and electronic trades</v>
      </c>
      <c r="X59" s="173">
        <f t="shared" ref="X59:AB59" si="62">X22/X$35*100</f>
        <v>0.14798656219499159</v>
      </c>
      <c r="Y59" s="173">
        <f t="shared" si="62"/>
        <v>0.24500057864446198</v>
      </c>
      <c r="Z59" s="173">
        <f t="shared" si="62"/>
        <v>0.18403439421046774</v>
      </c>
      <c r="AA59" s="173">
        <f t="shared" si="62"/>
        <v>0.4115385629058696</v>
      </c>
      <c r="AB59" s="173">
        <f t="shared" si="62"/>
        <v>0.52933019511502832</v>
      </c>
      <c r="AD59" s="68">
        <f t="shared" si="31"/>
        <v>207.29267300757505</v>
      </c>
      <c r="AE59" s="69">
        <f t="shared" si="32"/>
        <v>134.53065499541455</v>
      </c>
      <c r="AF59" s="69">
        <f t="shared" si="33"/>
        <v>341.82332800298963</v>
      </c>
    </row>
    <row r="60" spans="1:32" x14ac:dyDescent="0.2">
      <c r="A60" t="str">
        <f t="shared" si="19"/>
        <v>53 Skilled construction and building trades</v>
      </c>
      <c r="B60" s="173">
        <f t="shared" si="52"/>
        <v>2.7156767589964907</v>
      </c>
      <c r="C60" s="173">
        <f t="shared" si="52"/>
        <v>2.5630724514443348</v>
      </c>
      <c r="D60" s="173">
        <f t="shared" si="52"/>
        <v>2.3591190148372956</v>
      </c>
      <c r="E60" s="173">
        <f t="shared" si="52"/>
        <v>2.4482400829363278</v>
      </c>
      <c r="F60" s="173">
        <f t="shared" si="52"/>
        <v>2.1689819786890578</v>
      </c>
      <c r="H60" s="68">
        <f t="shared" si="21"/>
        <v>-1.6390396434980095</v>
      </c>
      <c r="I60" s="69">
        <f t="shared" si="22"/>
        <v>43.233140703062602</v>
      </c>
      <c r="J60" s="69">
        <f t="shared" si="23"/>
        <v>41.594101059564601</v>
      </c>
      <c r="L60" t="str">
        <f t="shared" si="24"/>
        <v>53 Skilled construction and building trades</v>
      </c>
      <c r="M60" s="173">
        <f t="shared" ref="M60:Q60" si="63">M23/M$35*100</f>
        <v>5.348546892673359</v>
      </c>
      <c r="N60" s="173">
        <f t="shared" si="63"/>
        <v>5.0366350614298243</v>
      </c>
      <c r="O60" s="173">
        <f t="shared" si="63"/>
        <v>4.6784228394768386</v>
      </c>
      <c r="P60" s="173">
        <f t="shared" si="63"/>
        <v>4.8560919988043549</v>
      </c>
      <c r="Q60" s="173">
        <f t="shared" si="63"/>
        <v>4.279892920112756</v>
      </c>
      <c r="S60" s="68">
        <f t="shared" si="26"/>
        <v>-1.9932070690198465</v>
      </c>
      <c r="T60" s="69">
        <f t="shared" si="27"/>
        <v>43.019221501637496</v>
      </c>
      <c r="U60" s="69">
        <f t="shared" si="28"/>
        <v>41.02601443261765</v>
      </c>
      <c r="W60" t="str">
        <f t="shared" si="29"/>
        <v>53 Skilled construction and building trades</v>
      </c>
      <c r="X60" s="173">
        <f t="shared" ref="X60:AB60" si="64">X23/X$35*100</f>
        <v>8.6995361933040277E-2</v>
      </c>
      <c r="Y60" s="173">
        <f t="shared" si="64"/>
        <v>0.10180750242055968</v>
      </c>
      <c r="Z60" s="173">
        <f t="shared" si="64"/>
        <v>9.6293783035782066E-2</v>
      </c>
      <c r="AA60" s="173">
        <f t="shared" si="64"/>
        <v>8.7369833048418083E-2</v>
      </c>
      <c r="AB60" s="173">
        <f t="shared" si="64"/>
        <v>0.10378494426632034</v>
      </c>
      <c r="AD60" s="68">
        <f t="shared" si="31"/>
        <v>15.149124442714701</v>
      </c>
      <c r="AE60" s="69">
        <f t="shared" si="32"/>
        <v>53.373290236645197</v>
      </c>
      <c r="AF60" s="69">
        <f t="shared" si="33"/>
        <v>68.522414679359883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2.2954741739225666</v>
      </c>
      <c r="C61" s="173">
        <f t="shared" si="52"/>
        <v>1.9836948329152411</v>
      </c>
      <c r="D61" s="173">
        <f t="shared" si="52"/>
        <v>1.8645708114216311</v>
      </c>
      <c r="E61" s="173">
        <f t="shared" si="52"/>
        <v>1.8685983182622803</v>
      </c>
      <c r="F61" s="173">
        <f t="shared" si="52"/>
        <v>1.8569672719222809</v>
      </c>
      <c r="H61" s="68">
        <f t="shared" si="21"/>
        <v>6.5471987437842136</v>
      </c>
      <c r="I61" s="69">
        <f t="shared" si="22"/>
        <v>44.862709856551426</v>
      </c>
      <c r="J61" s="69">
        <f t="shared" si="23"/>
        <v>51.40990860033564</v>
      </c>
      <c r="L61" t="str">
        <f t="shared" si="24"/>
        <v>54 Textiles, printing and other skilled trades</v>
      </c>
      <c r="M61" s="173">
        <f t="shared" ref="M61:Q61" si="65">M24/M$35*100</f>
        <v>2.8552975269953524</v>
      </c>
      <c r="N61" s="173">
        <f t="shared" si="65"/>
        <v>2.4959548852393509</v>
      </c>
      <c r="O61" s="173">
        <f t="shared" si="65"/>
        <v>2.1541922429803773</v>
      </c>
      <c r="P61" s="173">
        <f t="shared" si="65"/>
        <v>2.1579725355432426</v>
      </c>
      <c r="Q61" s="173">
        <f t="shared" si="65"/>
        <v>2.1361953846371291</v>
      </c>
      <c r="S61" s="68">
        <f t="shared" si="26"/>
        <v>6.237846924182362</v>
      </c>
      <c r="T61" s="69">
        <f t="shared" si="27"/>
        <v>33.536098605237228</v>
      </c>
      <c r="U61" s="69">
        <f t="shared" si="28"/>
        <v>39.773945529419592</v>
      </c>
      <c r="W61" t="str">
        <f t="shared" si="29"/>
        <v>54 Textiles, printing and other skilled trades</v>
      </c>
      <c r="X61" s="173">
        <f t="shared" ref="X61:AB61" si="66">X24/X$35*100</f>
        <v>1.7365414658330236</v>
      </c>
      <c r="Y61" s="173">
        <f t="shared" si="66"/>
        <v>1.4739815527740041</v>
      </c>
      <c r="Z61" s="173">
        <f t="shared" si="66"/>
        <v>1.5820021043642614</v>
      </c>
      <c r="AA61" s="173">
        <f t="shared" si="66"/>
        <v>1.5848703297755249</v>
      </c>
      <c r="AB61" s="173">
        <f t="shared" si="66"/>
        <v>1.5837861258161219</v>
      </c>
      <c r="AD61" s="68">
        <f t="shared" si="31"/>
        <v>6.9581813522981069</v>
      </c>
      <c r="AE61" s="69">
        <f t="shared" si="32"/>
        <v>59.910432037973329</v>
      </c>
      <c r="AF61" s="69">
        <f t="shared" si="33"/>
        <v>66.86861339027142</v>
      </c>
    </row>
    <row r="62" spans="1:32" x14ac:dyDescent="0.2">
      <c r="A62" t="str">
        <f t="shared" si="19"/>
        <v>61 Caring personal service occupations</v>
      </c>
      <c r="B62" s="173">
        <f t="shared" si="52"/>
        <v>7.949434076896611</v>
      </c>
      <c r="C62" s="173">
        <f t="shared" si="52"/>
        <v>7.7515765483968684</v>
      </c>
      <c r="D62" s="173">
        <f t="shared" si="52"/>
        <v>7.5521705374447832</v>
      </c>
      <c r="E62" s="173">
        <f t="shared" si="52"/>
        <v>7.8466213349643832</v>
      </c>
      <c r="F62" s="173">
        <f t="shared" si="52"/>
        <v>8.0876405741639719</v>
      </c>
      <c r="H62" s="68">
        <f t="shared" si="21"/>
        <v>14.568894334737671</v>
      </c>
      <c r="I62" s="69">
        <f t="shared" si="22"/>
        <v>60.31109569970404</v>
      </c>
      <c r="J62" s="69">
        <f t="shared" si="23"/>
        <v>74.879990034441718</v>
      </c>
      <c r="L62" t="str">
        <f t="shared" si="24"/>
        <v>61 Caring personal service occupations</v>
      </c>
      <c r="M62" s="173">
        <f t="shared" ref="M62:Q62" si="67">M25/M$35*100</f>
        <v>2.8165437605689267</v>
      </c>
      <c r="N62" s="173">
        <f t="shared" si="67"/>
        <v>2.6674434698139007</v>
      </c>
      <c r="O62" s="173">
        <f t="shared" si="67"/>
        <v>2.738537791545097</v>
      </c>
      <c r="P62" s="173">
        <f t="shared" si="67"/>
        <v>3.232895531061915</v>
      </c>
      <c r="Q62" s="173">
        <f t="shared" si="67"/>
        <v>3.613818089784719</v>
      </c>
      <c r="S62" s="68">
        <f t="shared" si="26"/>
        <v>41.374243738787492</v>
      </c>
      <c r="T62" s="69">
        <f t="shared" si="27"/>
        <v>55.488409452719353</v>
      </c>
      <c r="U62" s="69">
        <f t="shared" si="28"/>
        <v>96.862653191506851</v>
      </c>
      <c r="W62" t="str">
        <f t="shared" si="29"/>
        <v>61 Caring personal service occupations</v>
      </c>
      <c r="X62" s="173">
        <f t="shared" ref="X62:AB62" si="68">X25/X$35*100</f>
        <v>13.07415827620785</v>
      </c>
      <c r="Y62" s="173">
        <f t="shared" si="68"/>
        <v>12.810433151408821</v>
      </c>
      <c r="Z62" s="173">
        <f t="shared" si="68"/>
        <v>12.24858396906607</v>
      </c>
      <c r="AA62" s="173">
        <f t="shared" si="68"/>
        <v>12.370324773614945</v>
      </c>
      <c r="AB62" s="173">
        <f t="shared" si="68"/>
        <v>12.464577917168308</v>
      </c>
      <c r="AD62" s="68">
        <f t="shared" si="31"/>
        <v>8.7216977413429007</v>
      </c>
      <c r="AE62" s="69">
        <f t="shared" si="32"/>
        <v>61.363094469401958</v>
      </c>
      <c r="AF62" s="69">
        <f t="shared" si="33"/>
        <v>70.084792210744851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2.5015158265774677</v>
      </c>
      <c r="C63" s="173">
        <f t="shared" si="52"/>
        <v>2.4369486918982681</v>
      </c>
      <c r="D63" s="173">
        <f t="shared" si="52"/>
        <v>2.2669290158426505</v>
      </c>
      <c r="E63" s="173">
        <f t="shared" si="52"/>
        <v>2.2280604768243886</v>
      </c>
      <c r="F63" s="173">
        <f t="shared" si="52"/>
        <v>2.2222924556739665</v>
      </c>
      <c r="H63" s="68">
        <f t="shared" si="21"/>
        <v>4.8769281646189846</v>
      </c>
      <c r="I63" s="69">
        <f t="shared" si="22"/>
        <v>51.595436521939043</v>
      </c>
      <c r="J63" s="69">
        <f t="shared" si="23"/>
        <v>56.472364686558031</v>
      </c>
      <c r="L63" t="str">
        <f t="shared" si="24"/>
        <v>62 Leisure, travel and related personal service occupations</v>
      </c>
      <c r="M63" s="173">
        <f t="shared" ref="M63:Q63" si="69">M26/M$35*100</f>
        <v>1.5239191792524163</v>
      </c>
      <c r="N63" s="173">
        <f t="shared" si="69"/>
        <v>1.5809942164808224</v>
      </c>
      <c r="O63" s="173">
        <f t="shared" si="69"/>
        <v>1.4239729375857915</v>
      </c>
      <c r="P63" s="173">
        <f t="shared" si="69"/>
        <v>1.4323458110228944</v>
      </c>
      <c r="Q63" s="173">
        <f t="shared" si="69"/>
        <v>1.5401700391447015</v>
      </c>
      <c r="S63" s="68">
        <f t="shared" si="26"/>
        <v>15.87498232489248</v>
      </c>
      <c r="T63" s="69">
        <f t="shared" si="27"/>
        <v>46.841864259280335</v>
      </c>
      <c r="U63" s="69">
        <f t="shared" si="28"/>
        <v>62.716846584172814</v>
      </c>
      <c r="W63" t="str">
        <f t="shared" si="29"/>
        <v>62 Leisure, travel and related personal service occupations</v>
      </c>
      <c r="X63" s="173">
        <f t="shared" ref="X63:AB63" si="70">X26/X$35*100</f>
        <v>3.477557176959674</v>
      </c>
      <c r="Y63" s="173">
        <f t="shared" si="70"/>
        <v>3.2886476704486238</v>
      </c>
      <c r="Z63" s="173">
        <f t="shared" si="70"/>
        <v>3.0893578252620078</v>
      </c>
      <c r="AA63" s="173">
        <f t="shared" si="70"/>
        <v>3.0082492706244466</v>
      </c>
      <c r="AB63" s="173">
        <f t="shared" si="70"/>
        <v>2.8896428228000284</v>
      </c>
      <c r="AD63" s="68">
        <f t="shared" si="31"/>
        <v>-6.8942381102299138E-2</v>
      </c>
      <c r="AE63" s="69">
        <f t="shared" si="32"/>
        <v>53.733137673272388</v>
      </c>
      <c r="AF63" s="69">
        <f t="shared" si="33"/>
        <v>53.664195292170092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0.10543225401442261</v>
      </c>
      <c r="C64" s="173">
        <f t="shared" si="52"/>
        <v>8.5991408672298E-2</v>
      </c>
      <c r="D64" s="173">
        <f t="shared" si="52"/>
        <v>0.10934958510263468</v>
      </c>
      <c r="E64" s="173">
        <f t="shared" si="52"/>
        <v>8.7499880282286585E-2</v>
      </c>
      <c r="F64" s="173">
        <f t="shared" si="52"/>
        <v>8.8279349533183504E-2</v>
      </c>
      <c r="H64" s="68">
        <f t="shared" si="21"/>
        <v>-13.630848559431385</v>
      </c>
      <c r="I64" s="69">
        <f t="shared" si="22"/>
        <v>41.444456336947837</v>
      </c>
      <c r="J64" s="69">
        <f t="shared" si="23"/>
        <v>27.813607777516459</v>
      </c>
      <c r="L64" t="str">
        <f t="shared" si="24"/>
        <v>63 Community and civil enforcement occupations</v>
      </c>
      <c r="M64" s="173">
        <f t="shared" ref="M64:Q64" si="71">M27/M$35*100</f>
        <v>0.15755432705039471</v>
      </c>
      <c r="N64" s="173">
        <f t="shared" si="71"/>
        <v>0.11076867215273453</v>
      </c>
      <c r="O64" s="173">
        <f t="shared" si="71"/>
        <v>0.16553863663842375</v>
      </c>
      <c r="P64" s="173">
        <f t="shared" si="71"/>
        <v>0.10437283260027706</v>
      </c>
      <c r="Q64" s="173">
        <f t="shared" si="71"/>
        <v>0.11018860029107844</v>
      </c>
      <c r="S64" s="68">
        <f t="shared" si="26"/>
        <v>-28.688423431909104</v>
      </c>
      <c r="T64" s="69">
        <f t="shared" si="27"/>
        <v>28.440053332457666</v>
      </c>
      <c r="U64" s="69">
        <f t="shared" si="28"/>
        <v>-0.24837009945143981</v>
      </c>
      <c r="W64" t="str">
        <f t="shared" si="29"/>
        <v>63 Community and civil enforcement occupations</v>
      </c>
      <c r="X64" s="173">
        <f t="shared" ref="X64:AB64" si="72">X27/X$35*100</f>
        <v>5.3393104033750818E-2</v>
      </c>
      <c r="Y64" s="173">
        <f t="shared" si="72"/>
        <v>6.1337328807514087E-2</v>
      </c>
      <c r="Z64" s="173">
        <f t="shared" si="72"/>
        <v>5.4528822848280437E-2</v>
      </c>
      <c r="AA64" s="173">
        <f t="shared" si="72"/>
        <v>7.0956150623164418E-2</v>
      </c>
      <c r="AB64" s="173">
        <f t="shared" si="72"/>
        <v>6.6844565713685994E-2</v>
      </c>
      <c r="AD64" s="68">
        <f t="shared" si="31"/>
        <v>30.967795153078281</v>
      </c>
      <c r="AE64" s="69">
        <f t="shared" si="32"/>
        <v>79.961863104171613</v>
      </c>
      <c r="AF64" s="69">
        <f t="shared" si="33"/>
        <v>110.9296582572499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5.7729807804902427</v>
      </c>
      <c r="C65" s="173">
        <f t="shared" si="73"/>
        <v>5.413435966331229</v>
      </c>
      <c r="D65" s="173">
        <f t="shared" si="73"/>
        <v>5.5512388841169855</v>
      </c>
      <c r="E65" s="173">
        <f t="shared" si="73"/>
        <v>5.0271641124665942</v>
      </c>
      <c r="F65" s="173">
        <f t="shared" si="73"/>
        <v>4.5998651058018831</v>
      </c>
      <c r="H65" s="68">
        <f t="shared" si="21"/>
        <v>-11.351406969447485</v>
      </c>
      <c r="I65" s="69">
        <f t="shared" si="22"/>
        <v>40.515438944722149</v>
      </c>
      <c r="J65" s="69">
        <f t="shared" si="23"/>
        <v>29.164031975274661</v>
      </c>
      <c r="L65" t="str">
        <f t="shared" si="24"/>
        <v>71 Sales occupations</v>
      </c>
      <c r="M65" s="173">
        <f t="shared" ref="M65:Q65" si="74">M28/M$35*100</f>
        <v>4.9410264772189754</v>
      </c>
      <c r="N65" s="173">
        <f t="shared" si="74"/>
        <v>4.8820053189431443</v>
      </c>
      <c r="O65" s="173">
        <f t="shared" si="74"/>
        <v>5.0305226484760501</v>
      </c>
      <c r="P65" s="173">
        <f t="shared" si="74"/>
        <v>4.6688398692350548</v>
      </c>
      <c r="Q65" s="173">
        <f t="shared" si="74"/>
        <v>4.4566374414072571</v>
      </c>
      <c r="S65" s="68">
        <f t="shared" si="26"/>
        <v>-5.0889142275501325</v>
      </c>
      <c r="T65" s="69">
        <f t="shared" si="27"/>
        <v>31.870669078994585</v>
      </c>
      <c r="U65" s="69">
        <f t="shared" si="28"/>
        <v>26.78175485144445</v>
      </c>
      <c r="W65" t="str">
        <f t="shared" si="29"/>
        <v>71 Sales occupations</v>
      </c>
      <c r="X65" s="173">
        <f t="shared" ref="X65:AB65" si="75">X28/X$35*100</f>
        <v>6.6036114949501306</v>
      </c>
      <c r="Y65" s="173">
        <f t="shared" si="75"/>
        <v>5.9422245322535439</v>
      </c>
      <c r="Z65" s="173">
        <f t="shared" si="75"/>
        <v>6.0592748835833872</v>
      </c>
      <c r="AA65" s="173">
        <f t="shared" si="75"/>
        <v>5.3784967837509035</v>
      </c>
      <c r="AB65" s="173">
        <f t="shared" si="75"/>
        <v>4.7399910305628516</v>
      </c>
      <c r="AD65" s="68">
        <f t="shared" si="31"/>
        <v>-16.424035472725283</v>
      </c>
      <c r="AE65" s="69">
        <f t="shared" si="32"/>
        <v>47.517715487381736</v>
      </c>
      <c r="AF65" s="69">
        <f t="shared" si="33"/>
        <v>31.093680014656456</v>
      </c>
    </row>
    <row r="66" spans="1:32" x14ac:dyDescent="0.2">
      <c r="A66" t="str">
        <f t="shared" si="19"/>
        <v>72 Customer service occupations</v>
      </c>
      <c r="B66" s="173">
        <f t="shared" si="73"/>
        <v>1.3180754462906448</v>
      </c>
      <c r="C66" s="173">
        <f t="shared" si="73"/>
        <v>1.3778478079312306</v>
      </c>
      <c r="D66" s="173">
        <f t="shared" si="73"/>
        <v>1.4320397995533676</v>
      </c>
      <c r="E66" s="173">
        <f t="shared" si="73"/>
        <v>1.7821134965277357</v>
      </c>
      <c r="F66" s="173">
        <f t="shared" si="73"/>
        <v>1.9532237949105353</v>
      </c>
      <c r="H66" s="68">
        <f t="shared" si="21"/>
        <v>45.919585077299828</v>
      </c>
      <c r="I66" s="69">
        <f t="shared" si="22"/>
        <v>59.870758209094774</v>
      </c>
      <c r="J66" s="69">
        <f t="shared" si="23"/>
        <v>105.7903432863946</v>
      </c>
      <c r="L66" t="str">
        <f t="shared" si="24"/>
        <v>72 Customer service occupations</v>
      </c>
      <c r="M66" s="173">
        <f t="shared" ref="M66:Q66" si="76">M29/M$35*100</f>
        <v>0.93726933891905873</v>
      </c>
      <c r="N66" s="173">
        <f t="shared" si="76"/>
        <v>0.83949741285664348</v>
      </c>
      <c r="O66" s="173">
        <f t="shared" si="76"/>
        <v>0.99361388905349124</v>
      </c>
      <c r="P66" s="173">
        <f t="shared" si="76"/>
        <v>1.3378320665589505</v>
      </c>
      <c r="Q66" s="173">
        <f t="shared" si="76"/>
        <v>1.5473978220359406</v>
      </c>
      <c r="S66" s="68">
        <f t="shared" si="26"/>
        <v>66.842647769244479</v>
      </c>
      <c r="T66" s="69">
        <f t="shared" si="27"/>
        <v>48.934609429842759</v>
      </c>
      <c r="U66" s="69">
        <f t="shared" si="28"/>
        <v>115.77725719908723</v>
      </c>
      <c r="W66" t="str">
        <f t="shared" si="29"/>
        <v>72 Customer service occupations</v>
      </c>
      <c r="X66" s="173">
        <f t="shared" ref="X66:AB66" si="77">X29/X$35*100</f>
        <v>1.6982757142536873</v>
      </c>
      <c r="Y66" s="173">
        <f t="shared" si="77"/>
        <v>1.9135217190508498</v>
      </c>
      <c r="Z66" s="173">
        <f t="shared" si="77"/>
        <v>1.8597893690643246</v>
      </c>
      <c r="AA66" s="173">
        <f t="shared" si="77"/>
        <v>2.217726170080728</v>
      </c>
      <c r="AB66" s="173">
        <f t="shared" si="77"/>
        <v>2.3502611967381424</v>
      </c>
      <c r="AD66" s="68">
        <f t="shared" si="31"/>
        <v>35.013408682548956</v>
      </c>
      <c r="AE66" s="69">
        <f t="shared" si="32"/>
        <v>65.571241423326711</v>
      </c>
      <c r="AF66" s="69">
        <f t="shared" si="33"/>
        <v>100.58465010587567</v>
      </c>
    </row>
    <row r="67" spans="1:32" x14ac:dyDescent="0.2">
      <c r="A67" t="str">
        <f t="shared" si="19"/>
        <v>81 Process, plant and machine operatives</v>
      </c>
      <c r="B67" s="173">
        <f t="shared" si="73"/>
        <v>1.4986350357814113</v>
      </c>
      <c r="C67" s="173">
        <f t="shared" si="73"/>
        <v>1.4710064923984059</v>
      </c>
      <c r="D67" s="173">
        <f t="shared" si="73"/>
        <v>1.3159398655017918</v>
      </c>
      <c r="E67" s="173">
        <f t="shared" si="73"/>
        <v>1.5630556156166482</v>
      </c>
      <c r="F67" s="173">
        <f t="shared" si="73"/>
        <v>1.4829328569274975</v>
      </c>
      <c r="H67" s="68">
        <f t="shared" si="21"/>
        <v>20.559687026714187</v>
      </c>
      <c r="I67" s="69">
        <f t="shared" si="22"/>
        <v>45.30460692942188</v>
      </c>
      <c r="J67" s="69">
        <f t="shared" si="23"/>
        <v>65.864293956136066</v>
      </c>
      <c r="L67" t="str">
        <f t="shared" si="24"/>
        <v>81 Process, plant and machine operatives</v>
      </c>
      <c r="M67" s="173">
        <f t="shared" ref="M67:Q67" si="78">M30/M$35*100</f>
        <v>2.4928696258974941</v>
      </c>
      <c r="N67" s="173">
        <f t="shared" si="78"/>
        <v>2.4531278191810859</v>
      </c>
      <c r="O67" s="173">
        <f t="shared" si="78"/>
        <v>2.2180185424018637</v>
      </c>
      <c r="P67" s="173">
        <f t="shared" si="78"/>
        <v>2.6442613699641493</v>
      </c>
      <c r="Q67" s="173">
        <f t="shared" si="78"/>
        <v>2.5022181908074126</v>
      </c>
      <c r="S67" s="68">
        <f t="shared" si="26"/>
        <v>20.860044634130126</v>
      </c>
      <c r="T67" s="69">
        <f t="shared" si="27"/>
        <v>43.451918093010548</v>
      </c>
      <c r="U67" s="69">
        <f t="shared" si="28"/>
        <v>64.311962727140667</v>
      </c>
      <c r="W67" t="str">
        <f t="shared" si="29"/>
        <v>81 Process, plant and machine operatives</v>
      </c>
      <c r="X67" s="173">
        <f t="shared" ref="X67:AB67" si="79">X30/X$35*100</f>
        <v>0.50598221256551579</v>
      </c>
      <c r="Y67" s="173">
        <f t="shared" si="79"/>
        <v>0.49376791855324526</v>
      </c>
      <c r="Z67" s="173">
        <f t="shared" si="79"/>
        <v>0.4358281830762048</v>
      </c>
      <c r="AA67" s="173">
        <f t="shared" si="79"/>
        <v>0.50294619500619586</v>
      </c>
      <c r="AB67" s="173">
        <f t="shared" si="79"/>
        <v>0.48572117572807139</v>
      </c>
      <c r="AD67" s="68">
        <f t="shared" si="31"/>
        <v>19.068329169943802</v>
      </c>
      <c r="AE67" s="69">
        <f t="shared" si="32"/>
        <v>54.503714873131401</v>
      </c>
      <c r="AF67" s="69">
        <f t="shared" si="33"/>
        <v>73.572044043075209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2.9173520377950672</v>
      </c>
      <c r="C68" s="173">
        <f t="shared" si="73"/>
        <v>3.1173502309777694</v>
      </c>
      <c r="D68" s="173">
        <f t="shared" si="73"/>
        <v>2.6701386554989606</v>
      </c>
      <c r="E68" s="173">
        <f t="shared" si="73"/>
        <v>2.8078333608126123</v>
      </c>
      <c r="F68" s="173">
        <f t="shared" si="73"/>
        <v>2.708648406381259</v>
      </c>
      <c r="H68" s="68">
        <f t="shared" si="21"/>
        <v>8.5264230546497473</v>
      </c>
      <c r="I68" s="69">
        <f t="shared" si="22"/>
        <v>56.28748212877683</v>
      </c>
      <c r="J68" s="69">
        <f t="shared" si="23"/>
        <v>64.813905183426584</v>
      </c>
      <c r="L68" t="str">
        <f t="shared" si="24"/>
        <v>82 Transport and mobile machine drivers and operatives</v>
      </c>
      <c r="M68" s="173">
        <f t="shared" ref="M68:Q68" si="80">M31/M$35*100</f>
        <v>5.2190397348255253</v>
      </c>
      <c r="N68" s="173">
        <f t="shared" si="80"/>
        <v>5.65956387557239</v>
      </c>
      <c r="O68" s="173">
        <f t="shared" si="80"/>
        <v>4.891321100210984</v>
      </c>
      <c r="P68" s="173">
        <f t="shared" si="80"/>
        <v>4.9548619673944385</v>
      </c>
      <c r="Q68" s="173">
        <f t="shared" si="80"/>
        <v>4.6834223794050223</v>
      </c>
      <c r="S68" s="68">
        <f t="shared" si="26"/>
        <v>2.5793395941332888</v>
      </c>
      <c r="T68" s="69">
        <f t="shared" si="27"/>
        <v>53.266685586745453</v>
      </c>
      <c r="U68" s="69">
        <f t="shared" si="28"/>
        <v>55.846025180878748</v>
      </c>
      <c r="W68" t="str">
        <f t="shared" si="29"/>
        <v>82 Transport and mobile machine drivers and operatives</v>
      </c>
      <c r="X68" s="173">
        <f t="shared" ref="X68:AB68" si="81">X31/X$35*100</f>
        <v>0.61932618621832036</v>
      </c>
      <c r="Y68" s="173">
        <f t="shared" si="81"/>
        <v>0.58777555552315663</v>
      </c>
      <c r="Z68" s="173">
        <f t="shared" si="81"/>
        <v>0.50304539805991755</v>
      </c>
      <c r="AA68" s="173">
        <f t="shared" si="81"/>
        <v>0.70269727269483329</v>
      </c>
      <c r="AB68" s="173">
        <f t="shared" si="81"/>
        <v>0.77664015690328536</v>
      </c>
      <c r="AD68" s="68">
        <f t="shared" si="31"/>
        <v>64.944255336840058</v>
      </c>
      <c r="AE68" s="69">
        <f t="shared" si="32"/>
        <v>84.944687597379527</v>
      </c>
      <c r="AF68" s="69">
        <f t="shared" si="33"/>
        <v>149.88894293421959</v>
      </c>
    </row>
    <row r="69" spans="1:32" x14ac:dyDescent="0.2">
      <c r="A69" t="str">
        <f t="shared" si="19"/>
        <v>91 Elementary trades and related occupations</v>
      </c>
      <c r="B69" s="173">
        <f t="shared" si="73"/>
        <v>1.258819353816248</v>
      </c>
      <c r="C69" s="173">
        <f t="shared" si="73"/>
        <v>1.0931959688826522</v>
      </c>
      <c r="D69" s="173">
        <f t="shared" si="73"/>
        <v>0.99333352335486336</v>
      </c>
      <c r="E69" s="173">
        <f t="shared" si="73"/>
        <v>0.81916345857222173</v>
      </c>
      <c r="F69" s="173">
        <f t="shared" si="73"/>
        <v>0.74960188838987207</v>
      </c>
      <c r="H69" s="68">
        <f t="shared" si="21"/>
        <v>-19.266785034143403</v>
      </c>
      <c r="I69" s="69">
        <f t="shared" si="22"/>
        <v>31.293413403455833</v>
      </c>
      <c r="J69" s="69">
        <f t="shared" si="23"/>
        <v>12.026628369312428</v>
      </c>
      <c r="L69" t="str">
        <f t="shared" si="24"/>
        <v>91 Elementary trades and related occupations</v>
      </c>
      <c r="M69" s="173">
        <f t="shared" ref="M69:Q70" si="82">M32/M$35*100</f>
        <v>2.0260990032280066</v>
      </c>
      <c r="N69" s="173">
        <f t="shared" si="82"/>
        <v>1.8106187640670093</v>
      </c>
      <c r="O69" s="173">
        <f t="shared" si="82"/>
        <v>1.6704408793094705</v>
      </c>
      <c r="P69" s="173">
        <f t="shared" si="82"/>
        <v>1.3602718898653059</v>
      </c>
      <c r="Q69" s="173">
        <f t="shared" si="82"/>
        <v>1.2430349878080365</v>
      </c>
      <c r="S69" s="68">
        <f t="shared" si="26"/>
        <v>-20.278586728490147</v>
      </c>
      <c r="T69" s="69">
        <f t="shared" si="27"/>
        <v>27.376729438877305</v>
      </c>
      <c r="U69" s="69">
        <f t="shared" si="28"/>
        <v>7.0981427103871582</v>
      </c>
      <c r="W69" t="str">
        <f t="shared" si="29"/>
        <v>91 Elementary trades and related occupations</v>
      </c>
      <c r="X69" s="173">
        <f t="shared" ref="X69:AB70" si="83">X32/X$35*100</f>
        <v>0.49276039976622515</v>
      </c>
      <c r="Y69" s="173">
        <f t="shared" si="83"/>
        <v>0.37933994102642193</v>
      </c>
      <c r="Z69" s="173">
        <f t="shared" si="83"/>
        <v>0.33271476637479491</v>
      </c>
      <c r="AA69" s="173">
        <f t="shared" si="83"/>
        <v>0.28861305844812468</v>
      </c>
      <c r="AB69" s="173">
        <f t="shared" si="83"/>
        <v>0.26685458076677993</v>
      </c>
      <c r="AD69" s="68">
        <f t="shared" si="31"/>
        <v>-14.310596660831473</v>
      </c>
      <c r="AE69" s="69">
        <f t="shared" si="32"/>
        <v>50.478816665422066</v>
      </c>
      <c r="AF69" s="69">
        <f t="shared" si="33"/>
        <v>36.168220004590594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9.6397317853334776</v>
      </c>
      <c r="C70" s="173">
        <f t="shared" si="73"/>
        <v>9.4142974194432778</v>
      </c>
      <c r="D70" s="173">
        <f t="shared" si="73"/>
        <v>8.7140658121851668</v>
      </c>
      <c r="E70" s="173">
        <f t="shared" si="73"/>
        <v>8.7579565758407565</v>
      </c>
      <c r="F70" s="173">
        <f t="shared" si="73"/>
        <v>8.2181246742300047</v>
      </c>
      <c r="H70" s="68">
        <f t="shared" si="21"/>
        <v>0.89474748786990788</v>
      </c>
      <c r="I70" s="69">
        <f t="shared" si="22"/>
        <v>49.599928041593436</v>
      </c>
      <c r="J70" s="69">
        <f t="shared" si="23"/>
        <v>50.49467552946335</v>
      </c>
      <c r="L70" t="str">
        <f t="shared" si="24"/>
        <v>92 Elementary administration and service occupations</v>
      </c>
      <c r="M70" s="173">
        <f t="shared" si="82"/>
        <v>8.8035853776567219</v>
      </c>
      <c r="N70" s="173">
        <f t="shared" si="82"/>
        <v>8.5258589292154667</v>
      </c>
      <c r="O70" s="173">
        <f t="shared" si="82"/>
        <v>8.0815545577203363</v>
      </c>
      <c r="P70" s="173">
        <f t="shared" si="82"/>
        <v>8.4484910642514599</v>
      </c>
      <c r="Q70" s="173">
        <f t="shared" si="82"/>
        <v>7.8128220558527888</v>
      </c>
      <c r="S70" s="68">
        <f t="shared" si="26"/>
        <v>3.5704276695881632</v>
      </c>
      <c r="T70" s="69">
        <f t="shared" si="27"/>
        <v>41.233034623029106</v>
      </c>
      <c r="U70" s="69">
        <f t="shared" si="28"/>
        <v>44.803462292617269</v>
      </c>
      <c r="W70" t="str">
        <f t="shared" si="29"/>
        <v>92 Elementary administration and service occupations</v>
      </c>
      <c r="X70" s="173">
        <f t="shared" si="83"/>
        <v>10.474547934815103</v>
      </c>
      <c r="Y70" s="173">
        <f t="shared" si="83"/>
        <v>10.298318914000934</v>
      </c>
      <c r="Z70" s="173">
        <f t="shared" si="83"/>
        <v>9.3311744509051842</v>
      </c>
      <c r="AA70" s="173">
        <f t="shared" si="83"/>
        <v>9.0613838401433053</v>
      </c>
      <c r="AB70" s="173">
        <f t="shared" si="83"/>
        <v>8.6146500553301184</v>
      </c>
      <c r="AD70" s="68">
        <f t="shared" si="31"/>
        <v>-1.3661775888020096</v>
      </c>
      <c r="AE70" s="69">
        <f t="shared" si="32"/>
        <v>56.669875815294148</v>
      </c>
      <c r="AF70" s="69">
        <f t="shared" si="33"/>
        <v>55.303698226492138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6.9834669787945458</v>
      </c>
      <c r="I72" s="67">
        <f>IF(D35&gt;0,I35/D35*100,0)</f>
        <v>50.018010923620402</v>
      </c>
      <c r="J72" s="67">
        <f>IF(D35&gt;0,(J35/D35)*100,0)</f>
        <v>57.001477902414933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7.1328715532665319</v>
      </c>
      <c r="T72" s="67">
        <f t="shared" ref="T72" si="85">IF(O35&gt;0,T35/O35*100,0)</f>
        <v>41.697394490632213</v>
      </c>
      <c r="U72" s="67">
        <f t="shared" ref="U72" si="86">IF(O35&gt;0,(U35/O35)*100,0)</f>
        <v>48.830266043898739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6.8377006340533022</v>
      </c>
      <c r="AE72" s="67">
        <f t="shared" ref="AE72" si="88">IF(Z35&gt;0,AE35/Z35*100,0)</f>
        <v>58.136007629650955</v>
      </c>
      <c r="AF72" s="67">
        <f t="shared" ref="AF72" si="89">IF(Z35&gt;0,(AF35/Z35)*100,0)</f>
        <v>64.97370826370431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Oxfordshire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Oxfordshire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Oxfordshire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4.79262520807473</v>
      </c>
      <c r="C82" s="18">
        <f t="shared" ref="B82:E107" si="96">IF(AND(D$6-C$6 &lt;&gt; 0,C8&lt;&gt;0,D8&lt;&gt;0),(EXP(LN(D8/C8)/(D$6-C$6))-1)*100,0)</f>
        <v>-4.8469202299528114E-2</v>
      </c>
      <c r="D82" s="18">
        <f t="shared" si="96"/>
        <v>-1.2439515129336054</v>
      </c>
      <c r="E82" s="18">
        <f t="shared" si="96"/>
        <v>0.90766970807656389</v>
      </c>
      <c r="F82" s="18">
        <f t="shared" ref="F82:F107" si="97">IF(AND(F$6-D$6 &lt;&gt; 0,D8&lt;&gt;0,F8&lt;&gt;0),(EXP(LN(F8/D8)/(F$6-D$6))-1)*100,0)</f>
        <v>0.18530378609065146</v>
      </c>
      <c r="H82" s="18">
        <f t="shared" ref="H82:H107" si="98">IF($F$6-$D$6 &lt;&gt; 0,(EXP(LN(1+(H45/100))/($F$6-$D$6))-1)*100,0)</f>
        <v>0.18530378609065146</v>
      </c>
      <c r="I82" s="18">
        <f t="shared" ref="I82:I107" si="99">IF(D8&gt;0,((1+(I8/D8))^(1/($F$6-$D$6))-1)*100,0)</f>
        <v>2.728675402470504</v>
      </c>
      <c r="J82" s="18">
        <f t="shared" ref="J82:J107" si="100">IF($F$6-$D$6 &lt;&gt; 0,(EXP(LN(1+(J45/100))/($F$6-$D$6))-1)*100,0)</f>
        <v>2.8563371747339472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3.7432665874528759</v>
      </c>
      <c r="N82" s="18">
        <f t="shared" si="102"/>
        <v>-0.63315167039328379</v>
      </c>
      <c r="O82" s="18">
        <f t="shared" si="102"/>
        <v>-1.8459861549311896</v>
      </c>
      <c r="P82" s="18">
        <f t="shared" si="102"/>
        <v>0.5151817073231868</v>
      </c>
      <c r="Q82" s="18">
        <f t="shared" ref="Q82:Q107" si="103">IF(AND(Q$6-O$6 &lt;&gt; 0,O8&lt;&gt;0,Q8&lt;&gt;0),(EXP(LN(Q8/O8)/(Q$6-O$6))-1)*100,0)</f>
        <v>-0.27811877647894168</v>
      </c>
      <c r="S82" s="18">
        <f t="shared" ref="S82:S107" si="104">IF($F$6-$D$6 &lt;&gt; 0,(EXP(LN(1+(S45/100))/($F$6-$D$6))-1)*100,0)</f>
        <v>-0.27811877647894168</v>
      </c>
      <c r="T82" s="18">
        <f t="shared" ref="T82:T107" si="105">IF(O8&gt;0,((1+(T8/O8))^(1/($F$6-$D$6))-1)*100,0)</f>
        <v>2.4354757769403657</v>
      </c>
      <c r="U82" s="18">
        <f t="shared" ref="U82:U107" si="106">IF($F$6-$D$6 &lt;&gt; 0,(EXP(LN(1+(U45/100))/($F$6-$D$6))-1)*100,0)</f>
        <v>2.2380797539728103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6.8946199448739032</v>
      </c>
      <c r="Y82" s="18">
        <f t="shared" si="108"/>
        <v>1.0385006539208597</v>
      </c>
      <c r="Z82" s="18">
        <f t="shared" si="108"/>
        <v>-0.17976240361035067</v>
      </c>
      <c r="AA82" s="18">
        <f t="shared" si="108"/>
        <v>1.5378999031172569</v>
      </c>
      <c r="AB82" s="18">
        <f t="shared" ref="AB82:AB107" si="109">IF(AND(AB$6-Z$6 &lt;&gt; 0,Z8&lt;&gt;0,AB8&lt;&gt;0),(EXP(LN(AB8/Z8)/(AB$6-Z$6))-1)*100,0)</f>
        <v>0.96208658210992226</v>
      </c>
      <c r="AD82" s="18">
        <f t="shared" ref="AD82:AD107" si="110">IF($F$6-$D$6 &lt;&gt; 0,(EXP(LN(1+(AD45/100))/($F$6-$D$6))-1)*100,0)</f>
        <v>0.96208658210992226</v>
      </c>
      <c r="AE82" s="18">
        <f t="shared" ref="AE82:AE107" si="111">IF(Z8&gt;0,((1+(AE8/Z8))^(1/($F$6-$D$6))-1)*100,0)</f>
        <v>3.2362244894205361</v>
      </c>
      <c r="AF82" s="18">
        <f t="shared" ref="AF82:AF107" si="112">IF($F$6-$D$6 &lt;&gt; 0,(EXP(LN(1+(AF45/100))/($F$6-$D$6))-1)*100,0)</f>
        <v>3.8676976164905064</v>
      </c>
    </row>
    <row r="83" spans="1:32" x14ac:dyDescent="0.2">
      <c r="A83" t="str">
        <f t="shared" si="95"/>
        <v>12 Other managers and proprietors</v>
      </c>
      <c r="B83" s="18">
        <f t="shared" si="96"/>
        <v>1.8541253954273973</v>
      </c>
      <c r="C83" s="18">
        <f t="shared" si="96"/>
        <v>-2.4804120051450051</v>
      </c>
      <c r="D83" s="18">
        <f t="shared" si="96"/>
        <v>4.6872076547932906</v>
      </c>
      <c r="E83" s="18">
        <f t="shared" si="96"/>
        <v>1.5387073991756317</v>
      </c>
      <c r="F83" s="18">
        <f t="shared" si="97"/>
        <v>2.5775429827905372</v>
      </c>
      <c r="H83" s="18">
        <f t="shared" si="98"/>
        <v>2.5775429827905372</v>
      </c>
      <c r="I83" s="18">
        <f t="shared" si="99"/>
        <v>3.7712090533799758</v>
      </c>
      <c r="J83" s="18">
        <f t="shared" si="100"/>
        <v>5.4200760901908174</v>
      </c>
      <c r="L83" t="str">
        <f t="shared" si="101"/>
        <v>12 Other managers and proprietors</v>
      </c>
      <c r="M83" s="18">
        <f t="shared" si="102"/>
        <v>1.8526472021364926</v>
      </c>
      <c r="N83" s="18">
        <f t="shared" si="102"/>
        <v>-6.8762081636177141</v>
      </c>
      <c r="O83" s="18">
        <f t="shared" si="102"/>
        <v>5.1887764786411328</v>
      </c>
      <c r="P83" s="18">
        <f t="shared" si="102"/>
        <v>1.4074891428917713</v>
      </c>
      <c r="Q83" s="18">
        <f t="shared" si="103"/>
        <v>2.6525686246555713</v>
      </c>
      <c r="S83" s="18">
        <f t="shared" si="104"/>
        <v>2.6525686246555713</v>
      </c>
      <c r="T83" s="18">
        <f t="shared" si="105"/>
        <v>3.4880712872994213</v>
      </c>
      <c r="U83" s="18">
        <f t="shared" si="106"/>
        <v>5.2467505363668954</v>
      </c>
      <c r="W83" t="str">
        <f t="shared" si="107"/>
        <v>12 Other managers and proprietors</v>
      </c>
      <c r="X83" s="18">
        <f t="shared" si="108"/>
        <v>1.8560809777837139</v>
      </c>
      <c r="Y83" s="18">
        <f t="shared" si="108"/>
        <v>3.334535864962751</v>
      </c>
      <c r="Z83" s="18">
        <f t="shared" si="108"/>
        <v>4.0764301161973604</v>
      </c>
      <c r="AA83" s="18">
        <f t="shared" si="108"/>
        <v>1.7015403987145739</v>
      </c>
      <c r="AB83" s="18">
        <f t="shared" si="109"/>
        <v>2.4870870889607044</v>
      </c>
      <c r="AD83" s="18">
        <f t="shared" si="110"/>
        <v>2.4870870889607044</v>
      </c>
      <c r="AE83" s="18">
        <f t="shared" si="111"/>
        <v>4.0951973418513532</v>
      </c>
      <c r="AF83" s="18">
        <f t="shared" si="112"/>
        <v>5.6216216695900378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3.2448424668029663</v>
      </c>
      <c r="C84" s="18">
        <f t="shared" si="96"/>
        <v>2.1178850816008898</v>
      </c>
      <c r="D84" s="18">
        <f t="shared" si="96"/>
        <v>1.2220138962360405</v>
      </c>
      <c r="E84" s="18">
        <f t="shared" si="96"/>
        <v>1.0015451356311544</v>
      </c>
      <c r="F84" s="18">
        <f t="shared" si="97"/>
        <v>1.0749813155982224</v>
      </c>
      <c r="H84" s="18">
        <f t="shared" si="98"/>
        <v>1.0749813155982224</v>
      </c>
      <c r="I84" s="18">
        <f t="shared" si="99"/>
        <v>2.3275204602436927</v>
      </c>
      <c r="J84" s="18">
        <f t="shared" si="100"/>
        <v>3.1231075391781715</v>
      </c>
      <c r="L84" t="str">
        <f t="shared" si="101"/>
        <v>21 Science, research, engineering and technology professionals</v>
      </c>
      <c r="M84" s="18">
        <f t="shared" si="102"/>
        <v>3.4838167491601402</v>
      </c>
      <c r="N84" s="18">
        <f t="shared" si="102"/>
        <v>-2.0304822721296079</v>
      </c>
      <c r="O84" s="18">
        <f t="shared" si="102"/>
        <v>0.48465972072149199</v>
      </c>
      <c r="P84" s="18">
        <f t="shared" si="102"/>
        <v>0.72577675915663775</v>
      </c>
      <c r="Q84" s="18">
        <f t="shared" si="103"/>
        <v>0.64534019589996827</v>
      </c>
      <c r="S84" s="18">
        <f t="shared" si="104"/>
        <v>0.64534019589996827</v>
      </c>
      <c r="T84" s="18">
        <f t="shared" si="105"/>
        <v>1.9816018711025229</v>
      </c>
      <c r="U84" s="18">
        <f t="shared" si="106"/>
        <v>2.4774689040240716</v>
      </c>
      <c r="W84" t="str">
        <f t="shared" si="107"/>
        <v>21 Science, research, engineering and technology professionals</v>
      </c>
      <c r="X84" s="18">
        <f t="shared" si="108"/>
        <v>2.369561848708468</v>
      </c>
      <c r="Y84" s="18">
        <f t="shared" si="108"/>
        <v>17.729418459837156</v>
      </c>
      <c r="Z84" s="18">
        <f t="shared" si="108"/>
        <v>3.4018289190014928</v>
      </c>
      <c r="AA84" s="18">
        <f t="shared" si="108"/>
        <v>1.717607264681198</v>
      </c>
      <c r="AB84" s="18">
        <f t="shared" si="109"/>
        <v>2.2759441153591853</v>
      </c>
      <c r="AD84" s="18">
        <f t="shared" si="110"/>
        <v>2.2759441153591853</v>
      </c>
      <c r="AE84" s="18">
        <f t="shared" si="111"/>
        <v>3.3158555760828268</v>
      </c>
      <c r="AF84" s="18">
        <f t="shared" si="112"/>
        <v>4.8427760947086673</v>
      </c>
    </row>
    <row r="85" spans="1:32" x14ac:dyDescent="0.2">
      <c r="A85" t="str">
        <f t="shared" si="95"/>
        <v>22 Health professionals</v>
      </c>
      <c r="B85" s="18">
        <f t="shared" si="96"/>
        <v>5.0213403824818315</v>
      </c>
      <c r="C85" s="18">
        <f t="shared" si="96"/>
        <v>-0.91044654530765268</v>
      </c>
      <c r="D85" s="18">
        <f t="shared" si="96"/>
        <v>1.0581285819522446</v>
      </c>
      <c r="E85" s="18">
        <f t="shared" si="96"/>
        <v>0.4784571811166316</v>
      </c>
      <c r="F85" s="18">
        <f t="shared" si="97"/>
        <v>0.67131059122451653</v>
      </c>
      <c r="H85" s="18">
        <f t="shared" si="98"/>
        <v>0.67131059122451653</v>
      </c>
      <c r="I85" s="18">
        <f t="shared" si="99"/>
        <v>3.0549270813849505</v>
      </c>
      <c r="J85" s="18">
        <f t="shared" si="100"/>
        <v>3.5028679989489442</v>
      </c>
      <c r="L85" t="str">
        <f t="shared" si="101"/>
        <v>22 Health professionals</v>
      </c>
      <c r="M85" s="18">
        <f t="shared" si="102"/>
        <v>4.8159522296554069</v>
      </c>
      <c r="N85" s="18">
        <f t="shared" si="102"/>
        <v>7.2125852248467792</v>
      </c>
      <c r="O85" s="18">
        <f t="shared" si="102"/>
        <v>0.86525778508681483</v>
      </c>
      <c r="P85" s="18">
        <f t="shared" si="102"/>
        <v>0.49558478257907268</v>
      </c>
      <c r="Q85" s="18">
        <f t="shared" si="103"/>
        <v>0.61865833120102742</v>
      </c>
      <c r="S85" s="18">
        <f t="shared" si="104"/>
        <v>0.61865833120102742</v>
      </c>
      <c r="T85" s="18">
        <f t="shared" si="105"/>
        <v>2.2355521432318337</v>
      </c>
      <c r="U85" s="18">
        <f t="shared" si="106"/>
        <v>2.6949776956715743</v>
      </c>
      <c r="W85" t="str">
        <f t="shared" si="107"/>
        <v>22 Health professionals</v>
      </c>
      <c r="X85" s="18">
        <f t="shared" si="108"/>
        <v>5.0762946951542043</v>
      </c>
      <c r="Y85" s="18">
        <f t="shared" si="108"/>
        <v>-3.0704286993959551</v>
      </c>
      <c r="Z85" s="18">
        <f t="shared" si="108"/>
        <v>1.1145761305519919</v>
      </c>
      <c r="AA85" s="18">
        <f t="shared" si="108"/>
        <v>0.47347651701279414</v>
      </c>
      <c r="AB85" s="18">
        <f t="shared" si="109"/>
        <v>0.68672346832099329</v>
      </c>
      <c r="AD85" s="18">
        <f t="shared" si="110"/>
        <v>0.68672346832099329</v>
      </c>
      <c r="AE85" s="18">
        <f t="shared" si="111"/>
        <v>3.2795002938979634</v>
      </c>
      <c r="AF85" s="18">
        <f t="shared" si="112"/>
        <v>3.7245737793739853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2.0088564849350066</v>
      </c>
      <c r="C86" s="18">
        <f t="shared" si="96"/>
        <v>-1.6605217087049762</v>
      </c>
      <c r="D86" s="18">
        <f t="shared" si="96"/>
        <v>0.54180552167302221</v>
      </c>
      <c r="E86" s="18">
        <f t="shared" si="96"/>
        <v>0.82518658199159933</v>
      </c>
      <c r="F86" s="18">
        <f t="shared" si="97"/>
        <v>0.73063759279234919</v>
      </c>
      <c r="H86" s="18">
        <f t="shared" si="98"/>
        <v>0.73063759279234919</v>
      </c>
      <c r="I86" s="18">
        <f t="shared" si="99"/>
        <v>2.9429870714155371</v>
      </c>
      <c r="J86" s="18">
        <f t="shared" si="100"/>
        <v>3.4384410494703088</v>
      </c>
      <c r="L86" t="str">
        <f t="shared" si="101"/>
        <v>23 Teaching and other educational professionals</v>
      </c>
      <c r="M86" s="18">
        <f t="shared" si="102"/>
        <v>0.65109102605613867</v>
      </c>
      <c r="N86" s="18">
        <f t="shared" si="102"/>
        <v>3.8506955060809034</v>
      </c>
      <c r="O86" s="18">
        <f t="shared" si="102"/>
        <v>1.0826991330648905</v>
      </c>
      <c r="P86" s="18">
        <f t="shared" si="102"/>
        <v>0.73430766167354999</v>
      </c>
      <c r="Q86" s="18">
        <f t="shared" si="103"/>
        <v>0.85030452896390774</v>
      </c>
      <c r="S86" s="18">
        <f t="shared" si="104"/>
        <v>0.85030452896390774</v>
      </c>
      <c r="T86" s="18">
        <f t="shared" si="105"/>
        <v>2.5713078768508479</v>
      </c>
      <c r="U86" s="18">
        <f t="shared" si="106"/>
        <v>3.1782752599008868</v>
      </c>
      <c r="W86" t="str">
        <f t="shared" si="107"/>
        <v>23 Teaching and other educational professionals</v>
      </c>
      <c r="X86" s="18">
        <f t="shared" si="108"/>
        <v>2.6038494229152498</v>
      </c>
      <c r="Y86" s="18">
        <f t="shared" si="108"/>
        <v>-3.962133690361469</v>
      </c>
      <c r="Z86" s="18">
        <f t="shared" si="108"/>
        <v>0.29367524604049233</v>
      </c>
      <c r="AA86" s="18">
        <f t="shared" si="108"/>
        <v>0.86761410375557624</v>
      </c>
      <c r="AB86" s="18">
        <f t="shared" si="109"/>
        <v>0.67593714152613948</v>
      </c>
      <c r="AD86" s="18">
        <f t="shared" si="110"/>
        <v>0.67593714152613948</v>
      </c>
      <c r="AE86" s="18">
        <f t="shared" si="111"/>
        <v>3.1048658371659599</v>
      </c>
      <c r="AF86" s="18">
        <f t="shared" si="112"/>
        <v>3.5529927867681499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3.5706196131396029</v>
      </c>
      <c r="C87" s="18">
        <f t="shared" si="96"/>
        <v>4.3840376290289029</v>
      </c>
      <c r="D87" s="18">
        <f t="shared" si="96"/>
        <v>2.2645834148030231</v>
      </c>
      <c r="E87" s="18">
        <f t="shared" si="96"/>
        <v>1.0969603945983009</v>
      </c>
      <c r="F87" s="18">
        <f t="shared" si="97"/>
        <v>1.4846792194814551</v>
      </c>
      <c r="H87" s="18">
        <f t="shared" si="98"/>
        <v>1.4846792194814551</v>
      </c>
      <c r="I87" s="18">
        <f t="shared" si="99"/>
        <v>2.9504596176830322</v>
      </c>
      <c r="J87" s="18">
        <f t="shared" si="100"/>
        <v>3.9738748420778958</v>
      </c>
      <c r="L87" t="str">
        <f t="shared" si="101"/>
        <v>24 Business, media and public service professionals</v>
      </c>
      <c r="M87" s="18">
        <f t="shared" si="102"/>
        <v>2.2954881993100695</v>
      </c>
      <c r="N87" s="18">
        <f t="shared" si="102"/>
        <v>3.1181098924474959</v>
      </c>
      <c r="O87" s="18">
        <f t="shared" si="102"/>
        <v>2.4600904133443624</v>
      </c>
      <c r="P87" s="18">
        <f t="shared" si="102"/>
        <v>0.90604348256959621</v>
      </c>
      <c r="Q87" s="18">
        <f t="shared" si="103"/>
        <v>1.4214223407955417</v>
      </c>
      <c r="S87" s="18">
        <f t="shared" si="104"/>
        <v>1.4214223407955417</v>
      </c>
      <c r="T87" s="18">
        <f t="shared" si="105"/>
        <v>2.6699932041458263</v>
      </c>
      <c r="U87" s="18">
        <f t="shared" si="106"/>
        <v>3.6838231921116904</v>
      </c>
      <c r="W87" t="str">
        <f t="shared" si="107"/>
        <v>24 Business, media and public service professionals</v>
      </c>
      <c r="X87" s="18">
        <f t="shared" si="108"/>
        <v>5.2946339188596703</v>
      </c>
      <c r="Y87" s="18">
        <f t="shared" si="108"/>
        <v>5.9764397782633871</v>
      </c>
      <c r="Z87" s="18">
        <f t="shared" si="108"/>
        <v>2.0232362481678701</v>
      </c>
      <c r="AA87" s="18">
        <f t="shared" si="108"/>
        <v>1.3312061375917672</v>
      </c>
      <c r="AB87" s="18">
        <f t="shared" si="109"/>
        <v>1.561359697583331</v>
      </c>
      <c r="AD87" s="18">
        <f t="shared" si="110"/>
        <v>1.561359697583331</v>
      </c>
      <c r="AE87" s="18">
        <f t="shared" si="111"/>
        <v>3.2797934481823443</v>
      </c>
      <c r="AF87" s="18">
        <f t="shared" si="112"/>
        <v>4.3141326681950476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3.8235281240796226</v>
      </c>
      <c r="C88" s="18">
        <f t="shared" si="96"/>
        <v>6.9893346796464417</v>
      </c>
      <c r="D88" s="18">
        <f t="shared" si="96"/>
        <v>-2.4202468402987343</v>
      </c>
      <c r="E88" s="18">
        <f t="shared" si="96"/>
        <v>0.73722607717039423</v>
      </c>
      <c r="F88" s="18">
        <f t="shared" si="97"/>
        <v>-0.32645677577614052</v>
      </c>
      <c r="H88" s="18">
        <f t="shared" si="98"/>
        <v>-0.32645677577614052</v>
      </c>
      <c r="I88" s="18">
        <f t="shared" si="99"/>
        <v>2.186221020849044</v>
      </c>
      <c r="J88" s="18">
        <f t="shared" si="100"/>
        <v>1.9465857210935189</v>
      </c>
      <c r="L88" t="str">
        <f t="shared" si="101"/>
        <v>31 Science, engineering and technology associate professionals</v>
      </c>
      <c r="M88" s="18">
        <f t="shared" si="102"/>
        <v>5.1285501788953303</v>
      </c>
      <c r="N88" s="18">
        <f t="shared" si="102"/>
        <v>2.1221169807581486</v>
      </c>
      <c r="O88" s="18">
        <f t="shared" si="102"/>
        <v>-4.0326737613783248</v>
      </c>
      <c r="P88" s="18">
        <f t="shared" si="102"/>
        <v>0.14062654338997671</v>
      </c>
      <c r="Q88" s="18">
        <f t="shared" si="103"/>
        <v>-1.2702582083129466</v>
      </c>
      <c r="S88" s="18">
        <f t="shared" si="104"/>
        <v>-1.2702582083129466</v>
      </c>
      <c r="T88" s="18">
        <f t="shared" si="105"/>
        <v>1.7889082219534114</v>
      </c>
      <c r="U88" s="18">
        <f t="shared" si="106"/>
        <v>0.81926711390405416</v>
      </c>
      <c r="W88" t="str">
        <f t="shared" si="107"/>
        <v>31 Science, engineering and technology associate professionals</v>
      </c>
      <c r="X88" s="18">
        <f t="shared" si="108"/>
        <v>0.90367266976127958</v>
      </c>
      <c r="Y88" s="18">
        <f t="shared" si="108"/>
        <v>19.060161752054295</v>
      </c>
      <c r="Z88" s="18">
        <f t="shared" si="108"/>
        <v>0.69311187491305493</v>
      </c>
      <c r="AA88" s="18">
        <f t="shared" si="108"/>
        <v>1.66922520850048</v>
      </c>
      <c r="AB88" s="18">
        <f t="shared" si="109"/>
        <v>1.3428072252390066</v>
      </c>
      <c r="AD88" s="18">
        <f t="shared" si="110"/>
        <v>1.3428072252390066</v>
      </c>
      <c r="AE88" s="18">
        <f t="shared" si="111"/>
        <v>2.9657346962795206</v>
      </c>
      <c r="AF88" s="18">
        <f t="shared" si="112"/>
        <v>3.8866038717125129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3.7152090851325204</v>
      </c>
      <c r="C89" s="18">
        <f t="shared" si="96"/>
        <v>1.4513502532798483</v>
      </c>
      <c r="D89" s="18">
        <f t="shared" si="96"/>
        <v>-0.11451815683015676</v>
      </c>
      <c r="E89" s="18">
        <f t="shared" si="96"/>
        <v>0.64088948398612899</v>
      </c>
      <c r="F89" s="18">
        <f t="shared" si="97"/>
        <v>0.38845428913278912</v>
      </c>
      <c r="H89" s="18">
        <f t="shared" si="98"/>
        <v>0.38845428913278912</v>
      </c>
      <c r="I89" s="18">
        <f t="shared" si="99"/>
        <v>3.1037682294562163</v>
      </c>
      <c r="J89" s="18">
        <f t="shared" si="100"/>
        <v>3.3595017900770907</v>
      </c>
      <c r="L89" t="str">
        <f t="shared" si="101"/>
        <v>32 Health and social care associate professionals</v>
      </c>
      <c r="M89" s="18">
        <f t="shared" si="102"/>
        <v>0.99074263036591503</v>
      </c>
      <c r="N89" s="18">
        <f t="shared" si="102"/>
        <v>13.629739708070488</v>
      </c>
      <c r="O89" s="18">
        <f t="shared" si="102"/>
        <v>-2.2824242762149005</v>
      </c>
      <c r="P89" s="18">
        <f t="shared" si="102"/>
        <v>0.47407957934433309</v>
      </c>
      <c r="Q89" s="18">
        <f>IF(AND(Q$6-O$6 &lt;&gt; 0,O15&lt;&gt;0,Q15&lt;&gt;0),(EXP(LN(Q15/O15)/(Q$6-O$6))-1)*100,0)</f>
        <v>-0.45328823623717041</v>
      </c>
      <c r="S89" s="18">
        <f t="shared" si="104"/>
        <v>-0.45328823623717041</v>
      </c>
      <c r="T89" s="18">
        <f t="shared" si="105"/>
        <v>2.3561165432102626</v>
      </c>
      <c r="U89" s="18">
        <f t="shared" si="106"/>
        <v>2.0320357327840544</v>
      </c>
      <c r="W89" t="str">
        <f t="shared" si="107"/>
        <v>32 Health and social care associate professionals</v>
      </c>
      <c r="X89" s="18">
        <f t="shared" si="108"/>
        <v>4.3475690019983304</v>
      </c>
      <c r="Y89" s="18">
        <f t="shared" si="108"/>
        <v>-1.1523351425414385</v>
      </c>
      <c r="Z89" s="18">
        <f t="shared" si="108"/>
        <v>0.39051830461862558</v>
      </c>
      <c r="AA89" s="18">
        <f t="shared" si="108"/>
        <v>0.67638876507687407</v>
      </c>
      <c r="AB89" s="18">
        <f t="shared" si="109"/>
        <v>0.58100827695857227</v>
      </c>
      <c r="AD89" s="18">
        <f t="shared" si="110"/>
        <v>0.58100827695857227</v>
      </c>
      <c r="AE89" s="18">
        <f t="shared" si="111"/>
        <v>3.2764373812291137</v>
      </c>
      <c r="AF89" s="18">
        <f t="shared" si="112"/>
        <v>3.6521196975342729</v>
      </c>
    </row>
    <row r="90" spans="1:32" x14ac:dyDescent="0.2">
      <c r="A90" t="str">
        <f t="shared" si="95"/>
        <v>33 Protective service occupations</v>
      </c>
      <c r="B90" s="18">
        <f t="shared" si="96"/>
        <v>0.12523785977056612</v>
      </c>
      <c r="C90" s="18">
        <f t="shared" si="96"/>
        <v>5.339122698152865</v>
      </c>
      <c r="D90" s="18">
        <f t="shared" si="96"/>
        <v>3.7675908025929905</v>
      </c>
      <c r="E90" s="18">
        <f t="shared" si="96"/>
        <v>1.3458695012588562</v>
      </c>
      <c r="F90" s="18">
        <f t="shared" si="97"/>
        <v>2.1467641228579692</v>
      </c>
      <c r="H90" s="18">
        <f t="shared" si="98"/>
        <v>2.1467641228579692</v>
      </c>
      <c r="I90" s="18">
        <f t="shared" si="99"/>
        <v>2.4335099644874569</v>
      </c>
      <c r="J90" s="18">
        <f t="shared" si="100"/>
        <v>4.0327925240770668</v>
      </c>
      <c r="L90" t="str">
        <f t="shared" si="101"/>
        <v>33 Protective service occupations</v>
      </c>
      <c r="M90" s="18">
        <f t="shared" si="102"/>
        <v>-0.8200034630080566</v>
      </c>
      <c r="N90" s="18">
        <f t="shared" si="102"/>
        <v>3.3848484548413715</v>
      </c>
      <c r="O90" s="18">
        <f t="shared" si="102"/>
        <v>2.8131183263351955</v>
      </c>
      <c r="P90" s="18">
        <f t="shared" si="102"/>
        <v>0.69163068232700464</v>
      </c>
      <c r="Q90" s="18">
        <f t="shared" si="103"/>
        <v>1.3938841195321405</v>
      </c>
      <c r="S90" s="18">
        <f t="shared" si="104"/>
        <v>1.3938841195321405</v>
      </c>
      <c r="T90" s="18">
        <f t="shared" si="105"/>
        <v>1.9026081814558893</v>
      </c>
      <c r="U90" s="18">
        <f t="shared" si="106"/>
        <v>2.9978922232222871</v>
      </c>
      <c r="W90" t="str">
        <f t="shared" si="107"/>
        <v>33 Protective service occupations</v>
      </c>
      <c r="X90" s="18">
        <f t="shared" si="108"/>
        <v>3.1612583464604604</v>
      </c>
      <c r="Y90" s="18">
        <f t="shared" si="108"/>
        <v>11.03071657011656</v>
      </c>
      <c r="Z90" s="18">
        <f t="shared" si="108"/>
        <v>6.1927390974991336</v>
      </c>
      <c r="AA90" s="18">
        <f t="shared" si="108"/>
        <v>2.7245127831661664</v>
      </c>
      <c r="AB90" s="18">
        <f t="shared" si="109"/>
        <v>3.867816271861324</v>
      </c>
      <c r="AD90" s="18">
        <f t="shared" si="110"/>
        <v>3.867816271861324</v>
      </c>
      <c r="AE90" s="18">
        <f t="shared" si="111"/>
        <v>3.7054178282095895</v>
      </c>
      <c r="AF90" s="18">
        <f t="shared" si="112"/>
        <v>6.278704642373012</v>
      </c>
    </row>
    <row r="91" spans="1:32" x14ac:dyDescent="0.2">
      <c r="A91" t="str">
        <f t="shared" si="95"/>
        <v>34 Culture, media and sports occupations</v>
      </c>
      <c r="B91" s="18">
        <f t="shared" si="96"/>
        <v>-1.6328757370263958</v>
      </c>
      <c r="C91" s="18">
        <f t="shared" si="96"/>
        <v>5.083626956450904</v>
      </c>
      <c r="D91" s="18">
        <f t="shared" si="96"/>
        <v>-0.36141971755596636</v>
      </c>
      <c r="E91" s="18">
        <f t="shared" si="96"/>
        <v>0.85566077687380115</v>
      </c>
      <c r="F91" s="18">
        <f t="shared" si="97"/>
        <v>0.44832434075341432</v>
      </c>
      <c r="H91" s="18">
        <f t="shared" si="98"/>
        <v>0.44832434075341432</v>
      </c>
      <c r="I91" s="18">
        <f t="shared" si="99"/>
        <v>2.6113351005050411</v>
      </c>
      <c r="J91" s="18">
        <f t="shared" si="100"/>
        <v>2.9269538955442931</v>
      </c>
      <c r="L91" t="str">
        <f t="shared" si="101"/>
        <v>34 Culture, media and sports occupations</v>
      </c>
      <c r="M91" s="18">
        <f t="shared" si="102"/>
        <v>-2.5515846272829212</v>
      </c>
      <c r="N91" s="18">
        <f t="shared" si="102"/>
        <v>-1.4394206924863817</v>
      </c>
      <c r="O91" s="18">
        <f t="shared" si="102"/>
        <v>-0.13106744575069884</v>
      </c>
      <c r="P91" s="18">
        <f t="shared" si="102"/>
        <v>1.1468730994836474</v>
      </c>
      <c r="Q91" s="18">
        <f t="shared" si="103"/>
        <v>0.71908620211347252</v>
      </c>
      <c r="S91" s="18">
        <f t="shared" si="104"/>
        <v>0.71908620211347252</v>
      </c>
      <c r="T91" s="18">
        <f t="shared" si="105"/>
        <v>2.3288429100628338</v>
      </c>
      <c r="U91" s="18">
        <f t="shared" si="106"/>
        <v>2.8573257313659672</v>
      </c>
      <c r="W91" t="str">
        <f t="shared" si="107"/>
        <v>34 Culture, media and sports occupations</v>
      </c>
      <c r="X91" s="18">
        <f t="shared" si="108"/>
        <v>-0.64622347329222896</v>
      </c>
      <c r="Y91" s="18">
        <f t="shared" si="108"/>
        <v>11.758083192164426</v>
      </c>
      <c r="Z91" s="18">
        <f>IF(AND(AA$6-Z$6 &lt;&gt; 0,Z17&lt;&gt;0,AA17&lt;&gt;0),(EXP(LN(AA17/Z17)/(AA$6-Z$6))-1)*100,0)</f>
        <v>-0.57112932736805844</v>
      </c>
      <c r="AA91" s="18">
        <f t="shared" si="108"/>
        <v>0.58012905282667226</v>
      </c>
      <c r="AB91" s="18">
        <f t="shared" si="109"/>
        <v>0.19490270914981345</v>
      </c>
      <c r="AD91" s="18">
        <f t="shared" si="110"/>
        <v>0.19490270914981345</v>
      </c>
      <c r="AE91" s="18">
        <f t="shared" si="111"/>
        <v>2.8572282322089082</v>
      </c>
      <c r="AF91" s="18">
        <f t="shared" si="112"/>
        <v>2.9892239235919993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2.0712899469019996</v>
      </c>
      <c r="C92" s="18">
        <f t="shared" si="96"/>
        <v>0.89849688377552361</v>
      </c>
      <c r="D92" s="18">
        <f t="shared" si="96"/>
        <v>-0.58559439551958414</v>
      </c>
      <c r="E92" s="18">
        <f t="shared" si="96"/>
        <v>0.47537611928329948</v>
      </c>
      <c r="F92" s="18">
        <f t="shared" si="97"/>
        <v>0.12046711259412479</v>
      </c>
      <c r="H92" s="18">
        <f t="shared" si="98"/>
        <v>0.12046711259412479</v>
      </c>
      <c r="I92" s="18">
        <f t="shared" si="99"/>
        <v>2.5357750287317238</v>
      </c>
      <c r="J92" s="18">
        <f t="shared" si="100"/>
        <v>2.6208407816069368</v>
      </c>
      <c r="L92" t="str">
        <f t="shared" si="101"/>
        <v>35 Business and public service associate professionals</v>
      </c>
      <c r="M92" s="18">
        <f t="shared" si="102"/>
        <v>1.6346405714223522</v>
      </c>
      <c r="N92" s="18">
        <f t="shared" si="102"/>
        <v>1.5636928424194174</v>
      </c>
      <c r="O92" s="18">
        <f t="shared" si="102"/>
        <v>-1.2582993870289494</v>
      </c>
      <c r="P92" s="18">
        <f t="shared" si="102"/>
        <v>0.11612978066488644</v>
      </c>
      <c r="Q92" s="18">
        <f t="shared" si="103"/>
        <v>-0.34412592881681858</v>
      </c>
      <c r="S92" s="18">
        <f t="shared" si="104"/>
        <v>-0.34412592881681858</v>
      </c>
      <c r="T92" s="18">
        <f t="shared" si="105"/>
        <v>2.0892413735900117</v>
      </c>
      <c r="U92" s="18">
        <f t="shared" si="106"/>
        <v>1.8332812344731719</v>
      </c>
      <c r="W92" t="str">
        <f t="shared" si="107"/>
        <v>35 Business and public service associate professionals</v>
      </c>
      <c r="X92" s="18">
        <f t="shared" si="108"/>
        <v>2.5336173578495158</v>
      </c>
      <c r="Y92" s="18">
        <f t="shared" si="108"/>
        <v>0.20951841939615967</v>
      </c>
      <c r="Z92" s="18">
        <f t="shared" si="108"/>
        <v>0.10152067801239006</v>
      </c>
      <c r="AA92" s="18">
        <f t="shared" si="108"/>
        <v>0.81668864861683677</v>
      </c>
      <c r="AB92" s="18">
        <f t="shared" si="109"/>
        <v>0.5777334019370528</v>
      </c>
      <c r="AD92" s="18">
        <f t="shared" si="110"/>
        <v>0.5777334019370528</v>
      </c>
      <c r="AE92" s="18">
        <f t="shared" si="111"/>
        <v>2.9769608847044271</v>
      </c>
      <c r="AF92" s="18">
        <f t="shared" si="112"/>
        <v>3.3655635354383762</v>
      </c>
    </row>
    <row r="93" spans="1:32" x14ac:dyDescent="0.2">
      <c r="A93" t="str">
        <f t="shared" si="95"/>
        <v>41 Administrative occupations</v>
      </c>
      <c r="B93" s="18">
        <f t="shared" si="96"/>
        <v>-0.10826016857263809</v>
      </c>
      <c r="C93" s="18">
        <f t="shared" si="96"/>
        <v>1.4111580561140258</v>
      </c>
      <c r="D93" s="18">
        <f t="shared" si="96"/>
        <v>-1.9772757636017047</v>
      </c>
      <c r="E93" s="18">
        <f t="shared" si="96"/>
        <v>-0.86454593523296319</v>
      </c>
      <c r="F93" s="18">
        <f t="shared" si="97"/>
        <v>-1.2368523364033823</v>
      </c>
      <c r="H93" s="18">
        <f t="shared" si="98"/>
        <v>-1.2368523364033823</v>
      </c>
      <c r="I93" s="18">
        <f t="shared" si="99"/>
        <v>2.4929705142361147</v>
      </c>
      <c r="J93" s="18">
        <f t="shared" si="100"/>
        <v>1.6408710416051742</v>
      </c>
      <c r="L93" t="str">
        <f t="shared" si="101"/>
        <v>41 Administrative occupations</v>
      </c>
      <c r="M93" s="18">
        <f t="shared" si="102"/>
        <v>-1.099141661778813</v>
      </c>
      <c r="N93" s="18">
        <f t="shared" si="102"/>
        <v>15.296243998409786</v>
      </c>
      <c r="O93" s="18">
        <f t="shared" si="102"/>
        <v>-1.4094762562723351</v>
      </c>
      <c r="P93" s="18">
        <f t="shared" si="102"/>
        <v>0.61977524082583724</v>
      </c>
      <c r="Q93" s="18">
        <f t="shared" si="103"/>
        <v>-6.1240787299221555E-2</v>
      </c>
      <c r="S93" s="18">
        <f t="shared" si="104"/>
        <v>-6.1240787299221555E-2</v>
      </c>
      <c r="T93" s="18">
        <f t="shared" si="105"/>
        <v>2.038502120338781</v>
      </c>
      <c r="U93" s="18">
        <f t="shared" si="106"/>
        <v>1.9923856185293687</v>
      </c>
      <c r="W93" t="str">
        <f t="shared" si="107"/>
        <v>41 Administrative occupations</v>
      </c>
      <c r="X93" s="18">
        <f t="shared" si="108"/>
        <v>0.20577306037696808</v>
      </c>
      <c r="Y93" s="18">
        <f t="shared" si="108"/>
        <v>-2.8472419451879172</v>
      </c>
      <c r="Z93" s="18">
        <f t="shared" si="108"/>
        <v>-2.1872397097506546</v>
      </c>
      <c r="AA93" s="18">
        <f t="shared" si="108"/>
        <v>-1.4831125560304192</v>
      </c>
      <c r="AB93" s="18">
        <f t="shared" si="109"/>
        <v>-1.718383014838365</v>
      </c>
      <c r="AD93" s="18">
        <f t="shared" si="110"/>
        <v>-1.718383014838365</v>
      </c>
      <c r="AE93" s="18">
        <f t="shared" si="111"/>
        <v>2.651613186262658</v>
      </c>
      <c r="AF93" s="18">
        <f t="shared" si="112"/>
        <v>1.5085900731497848</v>
      </c>
    </row>
    <row r="94" spans="1:32" x14ac:dyDescent="0.2">
      <c r="A94" t="str">
        <f t="shared" si="95"/>
        <v>42 Secretarial and related occupations</v>
      </c>
      <c r="B94" s="18">
        <f t="shared" si="96"/>
        <v>-2.4517611643225856</v>
      </c>
      <c r="C94" s="18">
        <f t="shared" si="96"/>
        <v>-3.7136919663368073</v>
      </c>
      <c r="D94" s="18">
        <f t="shared" si="96"/>
        <v>0.11777099024228299</v>
      </c>
      <c r="E94" s="18">
        <f t="shared" si="96"/>
        <v>-2.3747602188942785</v>
      </c>
      <c r="F94" s="18">
        <f t="shared" si="97"/>
        <v>-1.5508887933513571</v>
      </c>
      <c r="H94" s="18">
        <f t="shared" si="98"/>
        <v>-1.5508887933513571</v>
      </c>
      <c r="I94" s="18">
        <f t="shared" si="99"/>
        <v>2.7220618784996375</v>
      </c>
      <c r="J94" s="18">
        <f t="shared" si="100"/>
        <v>1.6967660782998051</v>
      </c>
      <c r="L94" t="str">
        <f t="shared" si="101"/>
        <v>42 Secretarial and related occupations</v>
      </c>
      <c r="M94" s="18">
        <f t="shared" si="102"/>
        <v>-4.7287808596891416</v>
      </c>
      <c r="N94" s="18">
        <f t="shared" si="102"/>
        <v>-10.758019682711017</v>
      </c>
      <c r="O94" s="18">
        <f t="shared" si="102"/>
        <v>6.1809436824010744</v>
      </c>
      <c r="P94" s="18">
        <f t="shared" si="102"/>
        <v>1.4384159645489891</v>
      </c>
      <c r="Q94" s="18">
        <f t="shared" si="103"/>
        <v>2.9952428883519122</v>
      </c>
      <c r="S94" s="18">
        <f t="shared" si="104"/>
        <v>2.9952428883519122</v>
      </c>
      <c r="T94" s="18">
        <f t="shared" si="105"/>
        <v>2.4793662957359519</v>
      </c>
      <c r="U94" s="18">
        <f t="shared" si="106"/>
        <v>4.7322726729587039</v>
      </c>
      <c r="W94" t="str">
        <f t="shared" si="107"/>
        <v>42 Secretarial and related occupations</v>
      </c>
      <c r="X94" s="18">
        <f t="shared" si="108"/>
        <v>-2.3512542024621275</v>
      </c>
      <c r="Y94" s="18">
        <f t="shared" si="108"/>
        <v>-3.4214413617984385</v>
      </c>
      <c r="Z94" s="18">
        <f t="shared" si="108"/>
        <v>-0.14596138617736232</v>
      </c>
      <c r="AA94" s="18">
        <f t="shared" si="108"/>
        <v>-2.6149797044125123</v>
      </c>
      <c r="AB94" s="18">
        <f t="shared" si="109"/>
        <v>-1.7988325277577655</v>
      </c>
      <c r="AD94" s="18">
        <f t="shared" si="110"/>
        <v>-1.7988325277577655</v>
      </c>
      <c r="AE94" s="18">
        <f t="shared" si="111"/>
        <v>2.7312077927438727</v>
      </c>
      <c r="AF94" s="18">
        <f t="shared" si="112"/>
        <v>1.5511877999152768</v>
      </c>
    </row>
    <row r="95" spans="1:32" x14ac:dyDescent="0.2">
      <c r="A95" t="str">
        <f t="shared" si="95"/>
        <v>51 Skilled agricultural and related trades</v>
      </c>
      <c r="B95" s="18">
        <f t="shared" si="96"/>
        <v>3.4627007760064332</v>
      </c>
      <c r="C95" s="18">
        <f t="shared" si="96"/>
        <v>-22.550435658546377</v>
      </c>
      <c r="D95" s="18">
        <f t="shared" si="96"/>
        <v>1.2443868185200824</v>
      </c>
      <c r="E95" s="18">
        <f t="shared" si="96"/>
        <v>1.5678944156272134</v>
      </c>
      <c r="F95" s="18">
        <f t="shared" si="97"/>
        <v>1.4599438562532541</v>
      </c>
      <c r="H95" s="18">
        <f t="shared" si="98"/>
        <v>1.4599438562532541</v>
      </c>
      <c r="I95" s="18">
        <f t="shared" si="99"/>
        <v>3.2895215933351318</v>
      </c>
      <c r="J95" s="18">
        <f t="shared" si="100"/>
        <v>4.2530926072844144</v>
      </c>
      <c r="L95" t="str">
        <f t="shared" si="101"/>
        <v>51 Skilled agricultural and related trades</v>
      </c>
      <c r="M95" s="18">
        <f t="shared" si="102"/>
        <v>5.987336083193262</v>
      </c>
      <c r="N95" s="18">
        <f t="shared" si="102"/>
        <v>-31.545442545423363</v>
      </c>
      <c r="O95" s="18">
        <f t="shared" si="102"/>
        <v>0.46501114442116798</v>
      </c>
      <c r="P95" s="18">
        <f t="shared" si="102"/>
        <v>1.2826281594779942</v>
      </c>
      <c r="Q95" s="18">
        <f t="shared" si="103"/>
        <v>1.0093524789466679</v>
      </c>
      <c r="S95" s="18">
        <f t="shared" si="104"/>
        <v>1.0093524789466679</v>
      </c>
      <c r="T95" s="18">
        <f t="shared" si="105"/>
        <v>2.9432141380443477</v>
      </c>
      <c r="U95" s="18">
        <f t="shared" si="106"/>
        <v>3.6321166423741502</v>
      </c>
      <c r="W95" t="str">
        <f t="shared" si="107"/>
        <v>51 Skilled agricultural and related trades</v>
      </c>
      <c r="X95" s="18">
        <f t="shared" si="108"/>
        <v>-6.7260360207421988</v>
      </c>
      <c r="Y95" s="18">
        <f t="shared" si="108"/>
        <v>27.731513882941726</v>
      </c>
      <c r="Z95" s="18">
        <f t="shared" si="108"/>
        <v>3.4457473094076096</v>
      </c>
      <c r="AA95" s="18">
        <f t="shared" si="108"/>
        <v>2.2744707960909105</v>
      </c>
      <c r="AB95" s="18">
        <f t="shared" si="109"/>
        <v>2.6634152898215691</v>
      </c>
      <c r="AD95" s="18">
        <f t="shared" si="110"/>
        <v>2.6634152898215691</v>
      </c>
      <c r="AE95" s="18">
        <f t="shared" si="111"/>
        <v>4.2393498707300248</v>
      </c>
      <c r="AF95" s="18">
        <f t="shared" si="112"/>
        <v>5.8537904558664478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1.8917157338925072</v>
      </c>
      <c r="C96" s="18">
        <f t="shared" si="96"/>
        <v>-13.263284650879548</v>
      </c>
      <c r="D96" s="18">
        <f t="shared" si="96"/>
        <v>0.44595866741921064</v>
      </c>
      <c r="E96" s="18">
        <f t="shared" si="96"/>
        <v>-0.29088885357564376</v>
      </c>
      <c r="F96" s="18">
        <f t="shared" si="97"/>
        <v>-4.5875572814368937E-2</v>
      </c>
      <c r="H96" s="18">
        <f t="shared" si="98"/>
        <v>-4.5875572814368937E-2</v>
      </c>
      <c r="I96" s="18">
        <f t="shared" si="99"/>
        <v>2.218275167040451</v>
      </c>
      <c r="J96" s="18">
        <f t="shared" si="100"/>
        <v>2.1845627359201814</v>
      </c>
      <c r="L96" t="str">
        <f t="shared" si="101"/>
        <v>52 Skilled metal, electrical and electronic trades</v>
      </c>
      <c r="M96" s="18">
        <f t="shared" si="102"/>
        <v>1.4821971444722415</v>
      </c>
      <c r="N96" s="18">
        <f t="shared" si="102"/>
        <v>-12.725336345413464</v>
      </c>
      <c r="O96" s="18">
        <f t="shared" si="102"/>
        <v>-0.43263503810638815</v>
      </c>
      <c r="P96" s="18">
        <f t="shared" si="102"/>
        <v>-0.60501621575663744</v>
      </c>
      <c r="Q96" s="18">
        <f t="shared" si="103"/>
        <v>-0.54758900917899478</v>
      </c>
      <c r="S96" s="18">
        <f t="shared" si="104"/>
        <v>-0.54758900917898368</v>
      </c>
      <c r="T96" s="18">
        <f t="shared" si="105"/>
        <v>2.0537595079751947</v>
      </c>
      <c r="U96" s="18">
        <f t="shared" si="106"/>
        <v>1.646019343645877</v>
      </c>
      <c r="W96" t="str">
        <f t="shared" si="107"/>
        <v>52 Skilled metal, electrical and electronic trades</v>
      </c>
      <c r="X96" s="18">
        <f t="shared" si="108"/>
        <v>15.521353024707963</v>
      </c>
      <c r="Y96" s="18">
        <f t="shared" si="108"/>
        <v>-26.341078728669377</v>
      </c>
      <c r="Z96" s="18">
        <f t="shared" si="108"/>
        <v>18.005036276230602</v>
      </c>
      <c r="AA96" s="18">
        <f t="shared" si="108"/>
        <v>2.9923456123572612</v>
      </c>
      <c r="AB96" s="18">
        <f t="shared" si="109"/>
        <v>7.771389023640185</v>
      </c>
      <c r="AD96" s="18">
        <f t="shared" si="110"/>
        <v>7.771389023640185</v>
      </c>
      <c r="AE96" s="18">
        <f t="shared" si="111"/>
        <v>5.8473463341756071</v>
      </c>
      <c r="AF96" s="18">
        <f t="shared" si="112"/>
        <v>10.412076123812518</v>
      </c>
    </row>
    <row r="97" spans="1:32" x14ac:dyDescent="0.2">
      <c r="A97" t="str">
        <f t="shared" si="95"/>
        <v>53 Skilled construction and building trades</v>
      </c>
      <c r="B97" s="18">
        <f t="shared" si="96"/>
        <v>0.33742062514745541</v>
      </c>
      <c r="C97" s="18">
        <f t="shared" si="96"/>
        <v>-10.619447309057984</v>
      </c>
      <c r="D97" s="18">
        <f t="shared" si="96"/>
        <v>1.2585210339485453</v>
      </c>
      <c r="E97" s="18">
        <f t="shared" si="96"/>
        <v>-0.78747880200096265</v>
      </c>
      <c r="F97" s="18">
        <f t="shared" si="97"/>
        <v>-0.11011402994870467</v>
      </c>
      <c r="H97" s="18">
        <f t="shared" si="98"/>
        <v>-0.11011402994870467</v>
      </c>
      <c r="I97" s="18">
        <f t="shared" si="99"/>
        <v>2.4242755818159489</v>
      </c>
      <c r="J97" s="18">
        <f t="shared" si="100"/>
        <v>2.3457180619221196</v>
      </c>
      <c r="L97" t="str">
        <f t="shared" si="101"/>
        <v>53 Skilled construction and building trades</v>
      </c>
      <c r="M97" s="18">
        <f t="shared" si="102"/>
        <v>0.23836293835108879</v>
      </c>
      <c r="N97" s="18">
        <f t="shared" si="102"/>
        <v>-10.687886976001494</v>
      </c>
      <c r="O97" s="18">
        <f t="shared" si="102"/>
        <v>1.3130796380918408</v>
      </c>
      <c r="P97" s="18">
        <f t="shared" si="102"/>
        <v>-0.84996785335188507</v>
      </c>
      <c r="Q97" s="18">
        <f t="shared" si="103"/>
        <v>-0.1341325890365952</v>
      </c>
      <c r="S97" s="18">
        <f t="shared" si="104"/>
        <v>-0.1341325890365952</v>
      </c>
      <c r="T97" s="18">
        <f t="shared" si="105"/>
        <v>2.4140703994197876</v>
      </c>
      <c r="U97" s="18">
        <f t="shared" si="106"/>
        <v>2.3182920728308298</v>
      </c>
      <c r="W97" t="str">
        <f t="shared" si="107"/>
        <v>53 Skilled construction and building trades</v>
      </c>
      <c r="X97" s="18">
        <f t="shared" si="108"/>
        <v>5.9246361052200935</v>
      </c>
      <c r="Y97" s="18">
        <f t="shared" si="108"/>
        <v>-7.2504237504309348</v>
      </c>
      <c r="Z97" s="18">
        <f t="shared" si="108"/>
        <v>-1.4739921749295837</v>
      </c>
      <c r="AA97" s="18">
        <f t="shared" si="108"/>
        <v>2.1764056428752676</v>
      </c>
      <c r="AB97" s="18">
        <f t="shared" si="109"/>
        <v>0.94482109543205794</v>
      </c>
      <c r="AD97" s="18">
        <f t="shared" si="110"/>
        <v>0.94482109543205794</v>
      </c>
      <c r="AE97" s="18">
        <f t="shared" si="111"/>
        <v>2.8924043162376067</v>
      </c>
      <c r="AF97" s="18">
        <f t="shared" si="112"/>
        <v>3.5405604806257429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-1.8494260787443761</v>
      </c>
      <c r="C98" s="18">
        <f t="shared" si="96"/>
        <v>-8.723687463483321</v>
      </c>
      <c r="D98" s="18">
        <f t="shared" si="96"/>
        <v>0.55372502889134978</v>
      </c>
      <c r="E98" s="18">
        <f t="shared" si="96"/>
        <v>0.35872188530761129</v>
      </c>
      <c r="F98" s="18">
        <f t="shared" si="97"/>
        <v>0.42368087821738065</v>
      </c>
      <c r="H98" s="18">
        <f t="shared" si="98"/>
        <v>0.42368087821738065</v>
      </c>
      <c r="I98" s="18">
        <f t="shared" si="99"/>
        <v>2.5015517966665124</v>
      </c>
      <c r="J98" s="18">
        <f t="shared" si="100"/>
        <v>2.8040647504210536</v>
      </c>
      <c r="L98" t="str">
        <f t="shared" si="101"/>
        <v>54 Textiles, printing and other skilled trades</v>
      </c>
      <c r="M98" s="18">
        <f t="shared" si="102"/>
        <v>-1.6092804599917576</v>
      </c>
      <c r="N98" s="18">
        <f t="shared" si="102"/>
        <v>-17.015094407920607</v>
      </c>
      <c r="O98" s="18">
        <f t="shared" si="102"/>
        <v>0.5959093947747407</v>
      </c>
      <c r="P98" s="18">
        <f t="shared" si="102"/>
        <v>0.30850680102811889</v>
      </c>
      <c r="Q98" s="18">
        <f t="shared" si="103"/>
        <v>0.40421631518716694</v>
      </c>
      <c r="S98" s="18">
        <f t="shared" si="104"/>
        <v>0.40421631518716694</v>
      </c>
      <c r="T98" s="18">
        <f t="shared" si="105"/>
        <v>1.946717204077153</v>
      </c>
      <c r="U98" s="18">
        <f t="shared" si="106"/>
        <v>2.2574789940434714</v>
      </c>
      <c r="W98" t="str">
        <f t="shared" si="107"/>
        <v>54 Textiles, printing and other skilled trades</v>
      </c>
      <c r="X98" s="18">
        <f t="shared" si="108"/>
        <v>-2.2475204724485831</v>
      </c>
      <c r="Y98" s="18">
        <f t="shared" si="108"/>
        <v>5.2466974890596818</v>
      </c>
      <c r="Z98" s="18">
        <f t="shared" si="108"/>
        <v>0.49757218747397136</v>
      </c>
      <c r="AA98" s="18">
        <f t="shared" si="108"/>
        <v>0.425410554521366</v>
      </c>
      <c r="AB98" s="18">
        <f t="shared" si="109"/>
        <v>0.44945867309029719</v>
      </c>
      <c r="AD98" s="18">
        <f t="shared" si="110"/>
        <v>0.44945867309029719</v>
      </c>
      <c r="AE98" s="18">
        <f t="shared" si="111"/>
        <v>3.1791121420557955</v>
      </c>
      <c r="AF98" s="18">
        <f t="shared" si="112"/>
        <v>3.4725083238196452</v>
      </c>
    </row>
    <row r="99" spans="1:32" x14ac:dyDescent="0.2">
      <c r="A99" t="str">
        <f t="shared" si="95"/>
        <v>61 Caring personal service occupations</v>
      </c>
      <c r="B99" s="18">
        <f t="shared" si="96"/>
        <v>1.1592702226744356</v>
      </c>
      <c r="C99" s="18">
        <f t="shared" si="96"/>
        <v>-5.3902672630552262</v>
      </c>
      <c r="D99" s="18">
        <f t="shared" si="96"/>
        <v>1.2821543551854608</v>
      </c>
      <c r="E99" s="18">
        <f t="shared" si="96"/>
        <v>0.72567974603698904</v>
      </c>
      <c r="F99" s="18">
        <f t="shared" si="97"/>
        <v>0.91083073477176146</v>
      </c>
      <c r="H99" s="18">
        <f t="shared" si="98"/>
        <v>0.91083073477176146</v>
      </c>
      <c r="I99" s="18">
        <f t="shared" si="99"/>
        <v>3.1963267210938451</v>
      </c>
      <c r="J99" s="18">
        <f t="shared" si="100"/>
        <v>3.796491690562509</v>
      </c>
      <c r="L99" t="str">
        <f t="shared" si="101"/>
        <v>61 Caring personal service occupations</v>
      </c>
      <c r="M99" s="18">
        <f t="shared" si="102"/>
        <v>0.3812215605989655</v>
      </c>
      <c r="N99" s="18">
        <f t="shared" si="102"/>
        <v>-1.2868770199457535</v>
      </c>
      <c r="O99" s="18">
        <f t="shared" si="102"/>
        <v>3.9543378418943842</v>
      </c>
      <c r="P99" s="18">
        <f t="shared" si="102"/>
        <v>1.534987867280857</v>
      </c>
      <c r="Q99" s="18">
        <f t="shared" si="103"/>
        <v>2.3351160306018359</v>
      </c>
      <c r="S99" s="18">
        <f t="shared" si="104"/>
        <v>2.3351160306018359</v>
      </c>
      <c r="T99" s="18">
        <f t="shared" si="105"/>
        <v>2.9863978389411683</v>
      </c>
      <c r="U99" s="18">
        <f t="shared" si="106"/>
        <v>4.6190781509414691</v>
      </c>
      <c r="W99" t="str">
        <f t="shared" si="107"/>
        <v>61 Caring personal service occupations</v>
      </c>
      <c r="X99" s="18">
        <f t="shared" si="108"/>
        <v>1.3242922223750009</v>
      </c>
      <c r="Y99" s="18">
        <f t="shared" si="108"/>
        <v>-6.2404449265377586</v>
      </c>
      <c r="Z99" s="18">
        <f t="shared" si="108"/>
        <v>0.66008161671906596</v>
      </c>
      <c r="AA99" s="18">
        <f t="shared" si="108"/>
        <v>0.50854440554013447</v>
      </c>
      <c r="AB99" s="18">
        <f t="shared" si="109"/>
        <v>0.55903144457813969</v>
      </c>
      <c r="AD99" s="18">
        <f t="shared" si="110"/>
        <v>0.55903144457813969</v>
      </c>
      <c r="AE99" s="18">
        <f t="shared" si="111"/>
        <v>3.2413356036289143</v>
      </c>
      <c r="AF99" s="18">
        <f t="shared" si="112"/>
        <v>3.6042804734393474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1.1353573395946448</v>
      </c>
      <c r="C100" s="18">
        <f t="shared" si="96"/>
        <v>-9.6671727114414416</v>
      </c>
      <c r="D100" s="18">
        <f t="shared" si="96"/>
        <v>0.16328513104646447</v>
      </c>
      <c r="E100" s="18">
        <f t="shared" si="96"/>
        <v>0.39537721858817765</v>
      </c>
      <c r="F100" s="18">
        <f t="shared" si="97"/>
        <v>0.31795349650178828</v>
      </c>
      <c r="H100" s="18">
        <f t="shared" si="98"/>
        <v>0.31795349650178828</v>
      </c>
      <c r="I100" s="18">
        <f t="shared" si="99"/>
        <v>2.8124579160769825</v>
      </c>
      <c r="J100" s="18">
        <f t="shared" si="100"/>
        <v>3.0297176665474712</v>
      </c>
      <c r="L100" t="str">
        <f t="shared" si="101"/>
        <v>62 Leisure, travel and related personal service occupations</v>
      </c>
      <c r="M100" s="18">
        <f t="shared" si="102"/>
        <v>2.6951379686499299</v>
      </c>
      <c r="N100" s="18">
        <f t="shared" si="102"/>
        <v>-13.399014914986406</v>
      </c>
      <c r="O100" s="18">
        <f t="shared" si="102"/>
        <v>0.67862121267379116</v>
      </c>
      <c r="P100" s="18">
        <f t="shared" si="102"/>
        <v>1.141720826205761</v>
      </c>
      <c r="Q100" s="18">
        <f t="shared" si="103"/>
        <v>0.98711808684026625</v>
      </c>
      <c r="S100" s="18">
        <f t="shared" si="104"/>
        <v>0.98711808684026625</v>
      </c>
      <c r="T100" s="18">
        <f t="shared" si="105"/>
        <v>2.5943220486675855</v>
      </c>
      <c r="U100" s="18">
        <f t="shared" si="106"/>
        <v>3.2988534773399136</v>
      </c>
      <c r="W100" t="str">
        <f t="shared" si="107"/>
        <v>62 Leisure, travel and related personal service occupations</v>
      </c>
      <c r="X100" s="18">
        <f t="shared" si="108"/>
        <v>0.42962170805005417</v>
      </c>
      <c r="Y100" s="18">
        <f t="shared" si="108"/>
        <v>-7.8820352466756454</v>
      </c>
      <c r="Z100" s="18">
        <f t="shared" si="108"/>
        <v>-7.1963055542900722E-2</v>
      </c>
      <c r="AA100" s="18">
        <f t="shared" si="108"/>
        <v>2.9102098799760334E-2</v>
      </c>
      <c r="AB100" s="18">
        <f t="shared" si="109"/>
        <v>-4.5976381247370135E-3</v>
      </c>
      <c r="AD100" s="18">
        <f t="shared" si="110"/>
        <v>-4.5976381247370135E-3</v>
      </c>
      <c r="AE100" s="18">
        <f t="shared" si="111"/>
        <v>2.9084806007445341</v>
      </c>
      <c r="AF100" s="18">
        <f t="shared" si="112"/>
        <v>2.9054033024218384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-3.2585430552001915</v>
      </c>
      <c r="C101" s="18">
        <f t="shared" si="96"/>
        <v>23.485550910405205</v>
      </c>
      <c r="D101" s="18">
        <f t="shared" si="96"/>
        <v>-3.8722420425203463</v>
      </c>
      <c r="E101" s="18">
        <f t="shared" si="96"/>
        <v>0.51050584913239216</v>
      </c>
      <c r="F101" s="18">
        <f t="shared" si="97"/>
        <v>-0.9721743159264995</v>
      </c>
      <c r="H101" s="18">
        <f t="shared" si="98"/>
        <v>-0.9721743159264995</v>
      </c>
      <c r="I101" s="18">
        <f t="shared" si="99"/>
        <v>2.3385035168591362</v>
      </c>
      <c r="J101" s="18">
        <f t="shared" si="100"/>
        <v>1.6494749189663649</v>
      </c>
      <c r="L101" t="str">
        <f t="shared" si="101"/>
        <v>63 Community and civil enforcement occupations</v>
      </c>
      <c r="M101" s="18">
        <f t="shared" si="102"/>
        <v>-6.8239169074154287</v>
      </c>
      <c r="N101" s="18">
        <f t="shared" si="102"/>
        <v>43.69240118104716</v>
      </c>
      <c r="O101" s="18">
        <f t="shared" si="102"/>
        <v>-8.3007783929762162</v>
      </c>
      <c r="P101" s="18">
        <f t="shared" si="102"/>
        <v>0.95624274848022939</v>
      </c>
      <c r="Q101" s="18">
        <f t="shared" si="103"/>
        <v>-2.228862214434546</v>
      </c>
      <c r="S101" s="18">
        <f t="shared" si="104"/>
        <v>-2.228862214434546</v>
      </c>
      <c r="T101" s="18">
        <f t="shared" si="105"/>
        <v>1.6826131083646612</v>
      </c>
      <c r="U101" s="18">
        <f t="shared" si="106"/>
        <v>-1.6577229135428251E-2</v>
      </c>
      <c r="W101" t="str">
        <f t="shared" si="107"/>
        <v>63 Community and civil enforcement occupations</v>
      </c>
      <c r="X101" s="18">
        <f t="shared" si="108"/>
        <v>5.4352863895089198</v>
      </c>
      <c r="Y101" s="18">
        <f t="shared" si="108"/>
        <v>-12.824442787877333</v>
      </c>
      <c r="Z101" s="18">
        <f t="shared" si="108"/>
        <v>5.8939185631446955</v>
      </c>
      <c r="AA101" s="18">
        <f t="shared" si="108"/>
        <v>-0.16543226253246113</v>
      </c>
      <c r="AB101" s="18">
        <f t="shared" si="109"/>
        <v>1.8148129541240898</v>
      </c>
      <c r="AD101" s="18">
        <f t="shared" si="110"/>
        <v>1.8148129541240898</v>
      </c>
      <c r="AE101" s="18">
        <f t="shared" si="111"/>
        <v>3.9948977015108911</v>
      </c>
      <c r="AF101" s="18">
        <f t="shared" si="112"/>
        <v>5.1015634813043942</v>
      </c>
    </row>
    <row r="102" spans="1:32" x14ac:dyDescent="0.2">
      <c r="A102" t="str">
        <f t="shared" si="95"/>
        <v>71 Sales occupations</v>
      </c>
      <c r="B102" s="18">
        <f t="shared" si="96"/>
        <v>0.17525433291056824</v>
      </c>
      <c r="C102" s="18">
        <f t="shared" si="96"/>
        <v>-0.4202618389494206</v>
      </c>
      <c r="D102" s="18">
        <f t="shared" si="96"/>
        <v>-1.4634440856737263</v>
      </c>
      <c r="E102" s="18">
        <f t="shared" si="96"/>
        <v>-0.46667886955124027</v>
      </c>
      <c r="F102" s="18">
        <f t="shared" si="97"/>
        <v>-0.80004926399481757</v>
      </c>
      <c r="H102" s="18">
        <f t="shared" si="98"/>
        <v>-0.80004926399481757</v>
      </c>
      <c r="I102" s="18">
        <f t="shared" si="99"/>
        <v>2.2935544705719568</v>
      </c>
      <c r="J102" s="18">
        <f t="shared" si="100"/>
        <v>1.7207232848759357</v>
      </c>
      <c r="L102" t="str">
        <f t="shared" si="101"/>
        <v>71 Sales occupations</v>
      </c>
      <c r="M102" s="18">
        <f t="shared" si="102"/>
        <v>1.4502362924128098</v>
      </c>
      <c r="N102" s="18">
        <f t="shared" si="102"/>
        <v>-0.92450791117142384</v>
      </c>
      <c r="O102" s="18">
        <f t="shared" si="102"/>
        <v>-0.92885005187737235</v>
      </c>
      <c r="P102" s="18">
        <f t="shared" si="102"/>
        <v>-5.5685826571094665E-2</v>
      </c>
      <c r="Q102" s="18">
        <f t="shared" si="103"/>
        <v>-0.34759230700299737</v>
      </c>
      <c r="S102" s="18">
        <f t="shared" si="104"/>
        <v>-0.34759230700299737</v>
      </c>
      <c r="T102" s="18">
        <f t="shared" si="105"/>
        <v>1.8614562320047323</v>
      </c>
      <c r="U102" s="18">
        <f t="shared" si="106"/>
        <v>1.5945592566133593</v>
      </c>
      <c r="W102" t="str">
        <f t="shared" si="107"/>
        <v>71 Sales occupations</v>
      </c>
      <c r="X102" s="18">
        <f t="shared" si="108"/>
        <v>-0.80998738971069795</v>
      </c>
      <c r="Y102" s="18">
        <f t="shared" si="108"/>
        <v>-8.0436284326190766E-3</v>
      </c>
      <c r="Z102" s="18">
        <f t="shared" si="108"/>
        <v>-1.9051322013431737</v>
      </c>
      <c r="AA102" s="18">
        <f t="shared" si="108"/>
        <v>-0.82893055461051857</v>
      </c>
      <c r="AB102" s="18">
        <f t="shared" si="109"/>
        <v>-1.1889699739712434</v>
      </c>
      <c r="AD102" s="18">
        <f t="shared" si="110"/>
        <v>-1.1889699739712434</v>
      </c>
      <c r="AE102" s="18">
        <f t="shared" si="111"/>
        <v>2.6257345295135792</v>
      </c>
      <c r="AF102" s="18">
        <f t="shared" si="112"/>
        <v>1.8213342509940444</v>
      </c>
    </row>
    <row r="103" spans="1:32" x14ac:dyDescent="0.2">
      <c r="A103" t="str">
        <f t="shared" si="95"/>
        <v>72 Customer service occupations</v>
      </c>
      <c r="B103" s="18">
        <f t="shared" si="96"/>
        <v>2.933674306715961</v>
      </c>
      <c r="C103" s="18">
        <f t="shared" si="96"/>
        <v>0.92712588909251714</v>
      </c>
      <c r="D103" s="18">
        <f t="shared" si="96"/>
        <v>5.0042321578777083</v>
      </c>
      <c r="E103" s="18">
        <f t="shared" si="96"/>
        <v>1.3463137610584486</v>
      </c>
      <c r="F103" s="18">
        <f t="shared" si="97"/>
        <v>2.5512375732447801</v>
      </c>
      <c r="H103" s="18">
        <f t="shared" si="98"/>
        <v>2.5512375732447801</v>
      </c>
      <c r="I103" s="18">
        <f t="shared" si="99"/>
        <v>3.1774053597402929</v>
      </c>
      <c r="J103" s="18">
        <f t="shared" si="100"/>
        <v>4.928870859790413</v>
      </c>
      <c r="L103" t="str">
        <f t="shared" si="101"/>
        <v>72 Customer service occupations</v>
      </c>
      <c r="M103" s="18">
        <f t="shared" si="102"/>
        <v>-1.0088124922609687</v>
      </c>
      <c r="N103" s="18">
        <f t="shared" si="102"/>
        <v>13.801940938667446</v>
      </c>
      <c r="O103" s="18">
        <f t="shared" si="102"/>
        <v>6.724669731411792</v>
      </c>
      <c r="P103" s="18">
        <f t="shared" si="102"/>
        <v>1.882196064553221</v>
      </c>
      <c r="Q103" s="18">
        <f t="shared" si="103"/>
        <v>3.4714348552978835</v>
      </c>
      <c r="S103" s="18">
        <f t="shared" si="104"/>
        <v>3.4714348552978835</v>
      </c>
      <c r="T103" s="18">
        <f t="shared" si="105"/>
        <v>2.6911558331850882</v>
      </c>
      <c r="U103" s="18">
        <f t="shared" si="106"/>
        <v>5.2608916534636618</v>
      </c>
      <c r="W103" t="str">
        <f t="shared" si="107"/>
        <v>72 Customer service occupations</v>
      </c>
      <c r="X103" s="18">
        <f t="shared" si="108"/>
        <v>4.9258168515119882</v>
      </c>
      <c r="Y103" s="18">
        <f t="shared" si="108"/>
        <v>-4.6932119842680091</v>
      </c>
      <c r="Z103" s="18">
        <f t="shared" si="108"/>
        <v>4.0607775569795779</v>
      </c>
      <c r="AA103" s="18">
        <f t="shared" si="108"/>
        <v>1.0169279310377366</v>
      </c>
      <c r="AB103" s="18">
        <f t="shared" si="109"/>
        <v>2.0215208812344176</v>
      </c>
      <c r="AD103" s="18">
        <f t="shared" si="110"/>
        <v>2.0215208812344176</v>
      </c>
      <c r="AE103" s="18">
        <f t="shared" si="111"/>
        <v>3.4186808055050477</v>
      </c>
      <c r="AF103" s="18">
        <f t="shared" si="112"/>
        <v>4.749794512047778</v>
      </c>
    </row>
    <row r="104" spans="1:32" x14ac:dyDescent="0.2">
      <c r="A104" t="str">
        <f t="shared" si="95"/>
        <v>81 Process, plant and machine operatives</v>
      </c>
      <c r="B104" s="18">
        <f t="shared" si="96"/>
        <v>1.3262354320446201</v>
      </c>
      <c r="C104" s="18">
        <f t="shared" si="96"/>
        <v>-13.128859804258585</v>
      </c>
      <c r="D104" s="18">
        <f t="shared" si="96"/>
        <v>4.0299588600285707</v>
      </c>
      <c r="E104" s="18">
        <f t="shared" si="96"/>
        <v>-0.1056333269759957</v>
      </c>
      <c r="F104" s="18">
        <f t="shared" si="97"/>
        <v>1.2542996546697882</v>
      </c>
      <c r="H104" s="18">
        <f t="shared" si="98"/>
        <v>1.2542996546697882</v>
      </c>
      <c r="I104" s="18">
        <f t="shared" si="99"/>
        <v>2.5223672674175912</v>
      </c>
      <c r="J104" s="18">
        <f t="shared" si="100"/>
        <v>3.4308737852631666</v>
      </c>
      <c r="L104" t="str">
        <f t="shared" si="101"/>
        <v>81 Process, plant and machine operatives</v>
      </c>
      <c r="M104" s="18">
        <f t="shared" si="102"/>
        <v>1.3474787283802137</v>
      </c>
      <c r="N104" s="18">
        <f t="shared" si="102"/>
        <v>-13.064656861210288</v>
      </c>
      <c r="O104" s="18">
        <f t="shared" si="102"/>
        <v>4.1587769154067367</v>
      </c>
      <c r="P104" s="18">
        <f t="shared" si="102"/>
        <v>-0.14258041688648415</v>
      </c>
      <c r="Q104" s="18">
        <f t="shared" si="103"/>
        <v>1.2710975290789683</v>
      </c>
      <c r="S104" s="18">
        <f t="shared" si="104"/>
        <v>1.2710975290789683</v>
      </c>
      <c r="T104" s="18">
        <f t="shared" si="105"/>
        <v>2.434697824807186</v>
      </c>
      <c r="U104" s="18">
        <f t="shared" si="106"/>
        <v>3.3660559431988313</v>
      </c>
      <c r="W104" t="str">
        <f t="shared" si="107"/>
        <v>81 Process, plant and machine operatives</v>
      </c>
      <c r="X104" s="18">
        <f t="shared" si="108"/>
        <v>1.2215456162149918</v>
      </c>
      <c r="Y104" s="18">
        <f t="shared" si="108"/>
        <v>-13.446245759096787</v>
      </c>
      <c r="Z104" s="18">
        <f t="shared" si="108"/>
        <v>3.3807022205051274</v>
      </c>
      <c r="AA104" s="18">
        <f t="shared" si="108"/>
        <v>8.2901396078516321E-2</v>
      </c>
      <c r="AB104" s="18">
        <f t="shared" si="109"/>
        <v>1.1703107515279809</v>
      </c>
      <c r="AD104" s="18">
        <f t="shared" si="110"/>
        <v>1.1703107515279809</v>
      </c>
      <c r="AE104" s="18">
        <f t="shared" si="111"/>
        <v>2.9427885519726749</v>
      </c>
      <c r="AF104" s="18">
        <f t="shared" si="112"/>
        <v>3.7445565173362283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3.5002551285797212</v>
      </c>
      <c r="C105" s="18">
        <f t="shared" si="96"/>
        <v>-16.823185453071776</v>
      </c>
      <c r="D105" s="18">
        <f t="shared" si="96"/>
        <v>1.5262282929509707</v>
      </c>
      <c r="E105" s="18">
        <f t="shared" si="96"/>
        <v>6.0904120067184486E-2</v>
      </c>
      <c r="F105" s="18">
        <f t="shared" si="97"/>
        <v>0.54698042388496848</v>
      </c>
      <c r="H105" s="18">
        <f t="shared" si="98"/>
        <v>0.54698042388496848</v>
      </c>
      <c r="I105" s="18">
        <f t="shared" si="99"/>
        <v>3.0215974215793029</v>
      </c>
      <c r="J105" s="18">
        <f t="shared" si="100"/>
        <v>3.3870769295098802</v>
      </c>
      <c r="L105" t="str">
        <f t="shared" si="101"/>
        <v>82 Transport and mobile machine drivers and operatives</v>
      </c>
      <c r="M105" s="18">
        <f t="shared" si="102"/>
        <v>3.8378976830695022</v>
      </c>
      <c r="N105" s="18">
        <f t="shared" si="102"/>
        <v>-16.90123188896785</v>
      </c>
      <c r="O105" s="18">
        <f t="shared" si="102"/>
        <v>0.82056044261917815</v>
      </c>
      <c r="P105" s="18">
        <f t="shared" si="102"/>
        <v>-0.15382406412191019</v>
      </c>
      <c r="Q105" s="18">
        <f t="shared" si="103"/>
        <v>0.16991992052299842</v>
      </c>
      <c r="S105" s="18">
        <f t="shared" si="104"/>
        <v>0.16991992052299842</v>
      </c>
      <c r="T105" s="18">
        <f t="shared" si="105"/>
        <v>2.8876349641953958</v>
      </c>
      <c r="U105" s="18">
        <f t="shared" si="106"/>
        <v>3.0021718269516828</v>
      </c>
      <c r="W105" t="str">
        <f t="shared" si="107"/>
        <v>82 Transport and mobile machine drivers and operatives</v>
      </c>
      <c r="X105" s="18">
        <f t="shared" si="108"/>
        <v>0.51921285368232706</v>
      </c>
      <c r="Y105" s="18">
        <f t="shared" si="108"/>
        <v>-16.075429326892866</v>
      </c>
      <c r="Z105" s="18">
        <f t="shared" si="108"/>
        <v>7.4064721573016357</v>
      </c>
      <c r="AA105" s="18">
        <f t="shared" si="108"/>
        <v>1.4421612545828744</v>
      </c>
      <c r="AB105" s="18">
        <f t="shared" si="109"/>
        <v>3.3925261258413553</v>
      </c>
      <c r="AD105" s="18">
        <f t="shared" si="110"/>
        <v>3.3925261258413553</v>
      </c>
      <c r="AE105" s="18">
        <f t="shared" si="111"/>
        <v>4.1844229758497331</v>
      </c>
      <c r="AF105" s="18">
        <f t="shared" si="112"/>
        <v>6.2958892070190675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-1.7288851077601475</v>
      </c>
      <c r="C106" s="18">
        <f t="shared" si="96"/>
        <v>-11.762917842735821</v>
      </c>
      <c r="D106" s="18">
        <f t="shared" si="96"/>
        <v>-3.2912332782755072</v>
      </c>
      <c r="E106" s="18">
        <f t="shared" si="96"/>
        <v>-0.46580640436573173</v>
      </c>
      <c r="F106" s="18">
        <f t="shared" si="97"/>
        <v>-1.4166701678630655</v>
      </c>
      <c r="H106" s="18">
        <f t="shared" si="98"/>
        <v>-1.4166701678630655</v>
      </c>
      <c r="I106" s="18">
        <f t="shared" si="99"/>
        <v>1.8316691882827918</v>
      </c>
      <c r="J106" s="18">
        <f t="shared" si="100"/>
        <v>0.75998272235398012</v>
      </c>
      <c r="L106" t="str">
        <f t="shared" si="101"/>
        <v>91 Elementary trades and related occupations</v>
      </c>
      <c r="M106" s="18">
        <f t="shared" si="102"/>
        <v>-1.0651306477138411</v>
      </c>
      <c r="N106" s="18">
        <f t="shared" si="102"/>
        <v>-11.293494610323506</v>
      </c>
      <c r="O106" s="18">
        <f t="shared" si="102"/>
        <v>-3.4867472510120012</v>
      </c>
      <c r="P106" s="18">
        <f t="shared" si="102"/>
        <v>-0.49061949576204578</v>
      </c>
      <c r="Q106" s="18">
        <f t="shared" si="103"/>
        <v>-1.4995232306636241</v>
      </c>
      <c r="S106" s="18">
        <f t="shared" si="104"/>
        <v>-1.4995232306636241</v>
      </c>
      <c r="T106" s="18">
        <f t="shared" si="105"/>
        <v>1.6262747567797664</v>
      </c>
      <c r="U106" s="18">
        <f t="shared" si="106"/>
        <v>0.45821627934163889</v>
      </c>
      <c r="W106" t="str">
        <f t="shared" si="107"/>
        <v>91 Elementary trades and related occupations</v>
      </c>
      <c r="X106" s="18">
        <f t="shared" si="108"/>
        <v>-4.6052985740068442</v>
      </c>
      <c r="Y106" s="18">
        <f t="shared" si="108"/>
        <v>-13.992371675519678</v>
      </c>
      <c r="Z106" s="18">
        <f t="shared" si="108"/>
        <v>-2.35567336768846</v>
      </c>
      <c r="AA106" s="18">
        <f t="shared" si="108"/>
        <v>-0.35185821871386302</v>
      </c>
      <c r="AB106" s="18">
        <f t="shared" si="109"/>
        <v>-1.0243244696233389</v>
      </c>
      <c r="AD106" s="18">
        <f t="shared" si="110"/>
        <v>-1.0243244696233389</v>
      </c>
      <c r="AE106" s="18">
        <f t="shared" si="111"/>
        <v>2.7617972294515791</v>
      </c>
      <c r="AF106" s="18">
        <f t="shared" si="112"/>
        <v>2.0794647148127066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1.1982428428471525</v>
      </c>
      <c r="C107" s="18">
        <f t="shared" si="96"/>
        <v>-10.115048484759569</v>
      </c>
      <c r="D107" s="18">
        <f t="shared" si="96"/>
        <v>0.61138782642415901</v>
      </c>
      <c r="E107" s="18">
        <f t="shared" si="96"/>
        <v>-0.21545394705697607</v>
      </c>
      <c r="F107" s="18">
        <f t="shared" si="97"/>
        <v>5.940219214957132E-2</v>
      </c>
      <c r="H107" s="18">
        <f t="shared" si="98"/>
        <v>5.940219214957132E-2</v>
      </c>
      <c r="I107" s="18">
        <f t="shared" si="99"/>
        <v>2.7216749607945623</v>
      </c>
      <c r="J107" s="18">
        <f t="shared" si="100"/>
        <v>2.762519193850177</v>
      </c>
      <c r="L107" t="str">
        <f t="shared" si="101"/>
        <v>92 Elementary administration and service occupations</v>
      </c>
      <c r="M107" s="18">
        <f t="shared" si="102"/>
        <v>0.94328563926759923</v>
      </c>
      <c r="N107" s="18">
        <f t="shared" si="102"/>
        <v>-8.8601846412607941</v>
      </c>
      <c r="O107" s="18">
        <f t="shared" si="102"/>
        <v>1.4576684874550772</v>
      </c>
      <c r="P107" s="18">
        <f t="shared" si="102"/>
        <v>-0.37206287876007105</v>
      </c>
      <c r="Q107" s="18">
        <f t="shared" si="103"/>
        <v>0.23415141314331311</v>
      </c>
      <c r="S107" s="18">
        <f t="shared" si="104"/>
        <v>0.23415141314331311</v>
      </c>
      <c r="T107" s="18">
        <f t="shared" si="105"/>
        <v>2.3282984797935002</v>
      </c>
      <c r="U107" s="18">
        <f t="shared" si="106"/>
        <v>2.4987564480420943</v>
      </c>
      <c r="W107" t="str">
        <f t="shared" si="107"/>
        <v>92 Elementary administration and service occupations</v>
      </c>
      <c r="X107" s="18">
        <f t="shared" si="108"/>
        <v>1.410709628749518</v>
      </c>
      <c r="Y107" s="18">
        <f t="shared" si="108"/>
        <v>-11.148770751391112</v>
      </c>
      <c r="Z107" s="18">
        <f t="shared" si="108"/>
        <v>-0.12659000648361785</v>
      </c>
      <c r="AA107" s="18">
        <f t="shared" si="108"/>
        <v>-7.4196927966752035E-2</v>
      </c>
      <c r="AB107" s="18">
        <f t="shared" si="109"/>
        <v>-9.1664340665031929E-2</v>
      </c>
      <c r="AD107" s="18">
        <f t="shared" si="110"/>
        <v>-9.1664340665031929E-2</v>
      </c>
      <c r="AE107" s="18">
        <f t="shared" si="111"/>
        <v>3.0383826848056517</v>
      </c>
      <c r="AF107" s="18">
        <f t="shared" si="112"/>
        <v>2.9782371888227965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1.7986996873261329</v>
      </c>
      <c r="C109" s="26">
        <f>IF(AND(D$6-C$6 &lt;&gt; 0,C35&lt;&gt;0,D35&lt;&gt;0),(EXP(LN(D35/C35)/(D$6-C$6))-1)*100,0)</f>
        <v>-2.8922106700826622</v>
      </c>
      <c r="D109" s="26">
        <f>IF(AND(E$6-D$6 &lt;&gt; 0,D35&lt;&gt;0,E35&lt;&gt;0),(EXP(LN(E35/D35)/(E$6-D$6))-1)*100,0)</f>
        <v>0.51034166331180852</v>
      </c>
      <c r="E109" s="26">
        <f>IF(AND(F$6-E$6 &lt;&gt; 0,E35&lt;&gt;0,F35&lt;&gt;0),(EXP(LN(F35/E35)/(F$6-E$6))-1)*100,0)</f>
        <v>0.42140472933416273</v>
      </c>
      <c r="F109" s="26">
        <f t="shared" ref="F109" si="113">IF(AND(F$6-D$6 &lt;&gt; 0,D35&lt;&gt;0,F35&lt;&gt;0),(EXP(LN(F35/D35)/(F$6-D$6))-1)*100,0)</f>
        <v>0.45104162653475388</v>
      </c>
      <c r="H109" s="26">
        <f t="shared" ref="H109" si="114">IF($F$6-$D$6 &lt;&gt; 0,(EXP(LN(1+(H72/100))/($F$6-$D$6))-1)*100,0)</f>
        <v>0.45104162653475388</v>
      </c>
      <c r="I109" s="26">
        <f>IF(D35&gt;0,((1+(I35/D35))^(1/($F$6-$D$6))-1)*100,0)</f>
        <v>2.7407882788156979</v>
      </c>
      <c r="J109" s="26">
        <f t="shared" ref="J109" si="115">IF($F$6-$D$6 &lt;&gt; 0,(EXP(LN(1+(J72/100))/($F$6-$D$6))-1)*100,0)</f>
        <v>3.0529075107637915</v>
      </c>
      <c r="L109" s="24" t="str">
        <f>L35</f>
        <v>All occupations</v>
      </c>
      <c r="M109" s="26">
        <f>IF(AND(N$6-M$6 &lt;&gt; 0,M35&lt;&gt;0,N35&lt;&gt;0),(EXP(LN(N35/M35)/(N$6-M$6))-1)*100,0)</f>
        <v>1.7554773867001217</v>
      </c>
      <c r="N109" s="26">
        <f>IF(AND(O$6-N$6 &lt;&gt; 0,N35&lt;&gt;0,O35&lt;&gt;0),(EXP(LN(O35/N35)/(O$6-N$6))-1)*100,0)</f>
        <v>-3.8495374827307471</v>
      </c>
      <c r="O109" s="26">
        <f>IF(AND(P$6-O$6 &lt;&gt; 0,O35&lt;&gt;0,P35&lt;&gt;0),(EXP(LN(P35/O35)/(P$6-O$6))-1)*100,0)</f>
        <v>0.56064029747249222</v>
      </c>
      <c r="P109" s="26">
        <f>IF(AND(Q$6-P$6 &lt;&gt; 0,P35&lt;&gt;0,Q35&lt;&gt;0),(EXP(LN(Q35/P35)/(Q$6-P$6))-1)*100,0)</f>
        <v>0.41029883383953969</v>
      </c>
      <c r="Q109" s="26">
        <f t="shared" ref="Q109" si="116">IF(AND(Q$6-O$6 &lt;&gt; 0,O35&lt;&gt;0,Q35&lt;&gt;0),(EXP(LN(Q35/O35)/(Q$6-O$6))-1)*100,0)</f>
        <v>0.46038766450506863</v>
      </c>
      <c r="S109" s="26">
        <f t="shared" ref="S109" si="117">IF($F$6-$D$6 &lt;&gt; 0,(EXP(LN(1+(S72/100))/($F$6-$D$6))-1)*100,0)</f>
        <v>0.46038766450506863</v>
      </c>
      <c r="T109" s="26">
        <f t="shared" ref="T109" si="118">IF(O35&gt;0,((1+(T35/O35))^(1/($F$6-$D$6))-1)*100,0)</f>
        <v>2.3506938073937667</v>
      </c>
      <c r="U109" s="26">
        <f t="shared" ref="U109" si="119">IF($F$6-$D$6 &lt;&gt; 0,(EXP(LN(1+(U72/100))/($F$6-$D$6))-1)*100,0)</f>
        <v>2.6863579120020242</v>
      </c>
      <c r="W109" s="24" t="str">
        <f>W35</f>
        <v>All occupations</v>
      </c>
      <c r="X109" s="26">
        <f>IF(AND(Y$6-X$6 &lt;&gt; 0,X35&lt;&gt;0,Y35&lt;&gt;0),(EXP(LN(Y35/X35)/(Y$6-X$6))-1)*100,0)</f>
        <v>1.8417983702270435</v>
      </c>
      <c r="Y109" s="26">
        <f>IF(AND(Z$6-Y$6 &lt;&gt; 0,Y35&lt;&gt;0,Z35&lt;&gt;0),(EXP(LN(Z35/Y35)/(Z$6-Y$6))-1)*100,0)</f>
        <v>-1.9396433409923919</v>
      </c>
      <c r="Z109" s="26">
        <f>IF(AND(AA$6-Z$6 &lt;&gt; 0,Z35&lt;&gt;0,AA35&lt;&gt;0),(EXP(LN(AA35/Z35)/(AA$6-Z$6))-1)*100,0)</f>
        <v>0.46117065024071646</v>
      </c>
      <c r="AA109" s="26">
        <f>IF(AND(AB$6-AA$6 &lt;&gt; 0,AA35&lt;&gt;0,AB35&lt;&gt;0),(EXP(LN(AB35/AA35)/(AB$6-AA$6))-1)*100,0)</f>
        <v>0.4322832060163373</v>
      </c>
      <c r="AB109" s="26">
        <f t="shared" ref="AB109" si="120">IF(AND(AB$6-Z$6 &lt;&gt; 0,Z35&lt;&gt;0,AB35&lt;&gt;0),(EXP(LN(AB35/Z35)/(AB$6-Z$6))-1)*100,0)</f>
        <v>0.44191143102458863</v>
      </c>
      <c r="AD109" s="26">
        <f t="shared" ref="AD109" si="121">IF($F$6-$D$6 &lt;&gt; 0,(EXP(LN(1+(AD72/100))/($F$6-$D$6))-1)*100,0)</f>
        <v>0.44191143102458863</v>
      </c>
      <c r="AE109" s="26">
        <f t="shared" ref="AE109" si="122">IF(Z35&gt;0,((1+(AE35/Z35))^(1/($F$6-$D$6))-1)*100,0)</f>
        <v>3.1023865109278903</v>
      </c>
      <c r="AF109" s="26">
        <f t="shared" ref="AF109" si="123">IF($F$6-$D$6 &lt;&gt; 0,(EXP(LN(1+(AF72/100))/($F$6-$D$6))-1)*100,0)</f>
        <v>3.3937568280070218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Oxfordshire (Continued)</v>
      </c>
      <c r="L112" s="19" t="str">
        <f>CONCATENATE(L$1," (Continued)")</f>
        <v>Occupation Table 2.1  Males: Employment Change by Occupation (SOC 2020) and Replacement Demand, 2015-2035, Oxfordshire (Continued)</v>
      </c>
      <c r="W112" s="19" t="str">
        <f>CONCATENATE(W$1," (Continued)")</f>
        <v>Occupation Table 2.2  Females: Employment Change by Occupation (SOC 2020) and Replacement Demand, 2015-2035, Oxfordshire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6.1615142234929472</v>
      </c>
      <c r="C119" s="27">
        <f t="shared" si="125"/>
        <v>-1.7488477884377573E-2</v>
      </c>
      <c r="D119" s="27">
        <f t="shared" si="125"/>
        <v>-2.1879858145873641</v>
      </c>
      <c r="E119" s="27">
        <f t="shared" si="125"/>
        <v>3.2035167794763879</v>
      </c>
      <c r="F119" s="27">
        <f t="shared" ref="F119:F144" si="126">F8-D8</f>
        <v>1.0155309648890238</v>
      </c>
      <c r="L119" t="str">
        <f t="shared" ref="L119:L144" si="127">L8</f>
        <v>11 Corporate managers and directors</v>
      </c>
      <c r="M119" s="27">
        <f t="shared" ref="M119:P144" si="128">N8-M8</f>
        <v>3.2072671524773035</v>
      </c>
      <c r="N119" s="27">
        <f t="shared" si="128"/>
        <v>-0.14854753203000115</v>
      </c>
      <c r="O119" s="27">
        <f t="shared" si="128"/>
        <v>-2.0737888334782291</v>
      </c>
      <c r="P119" s="27">
        <f t="shared" si="128"/>
        <v>1.1199270530837495</v>
      </c>
      <c r="Q119" s="27">
        <f t="shared" ref="Q119:Q144" si="129">Q8-O8</f>
        <v>-0.95386178039447955</v>
      </c>
      <c r="W119" t="str">
        <f t="shared" ref="W119:W144" si="130">W8</f>
        <v>11 Corporate managers and directors</v>
      </c>
      <c r="X119" s="27">
        <f t="shared" ref="X119:AA144" si="131">Y8-X8</f>
        <v>2.9542470710156348</v>
      </c>
      <c r="Y119" s="27">
        <f t="shared" si="131"/>
        <v>0.13105905414574082</v>
      </c>
      <c r="Z119" s="27">
        <f t="shared" si="131"/>
        <v>-0.11419698110928422</v>
      </c>
      <c r="AA119" s="27">
        <f t="shared" si="131"/>
        <v>2.0835897263926917</v>
      </c>
      <c r="AB119" s="27">
        <f t="shared" ref="AB119:AB144" si="132">AB8-Z8</f>
        <v>1.9693927452834075</v>
      </c>
    </row>
    <row r="120" spans="1:28" x14ac:dyDescent="0.2">
      <c r="A120" t="str">
        <f t="shared" si="124"/>
        <v>12 Other managers and proprietors</v>
      </c>
      <c r="B120" s="27">
        <f t="shared" si="125"/>
        <v>1.0657243044138784</v>
      </c>
      <c r="C120" s="27">
        <f t="shared" si="125"/>
        <v>-0.37309940245243922</v>
      </c>
      <c r="D120" s="27">
        <f t="shared" si="125"/>
        <v>3.7755033928881847</v>
      </c>
      <c r="E120" s="27">
        <f t="shared" si="125"/>
        <v>3.0428229194728686</v>
      </c>
      <c r="F120" s="27">
        <f t="shared" si="126"/>
        <v>6.8183263123610534</v>
      </c>
      <c r="L120" t="str">
        <f t="shared" si="127"/>
        <v>12 Other managers and proprietors</v>
      </c>
      <c r="M120" s="27">
        <f t="shared" si="128"/>
        <v>0.60646053116849163</v>
      </c>
      <c r="N120" s="27">
        <f t="shared" si="128"/>
        <v>-0.58903103974166271</v>
      </c>
      <c r="O120" s="27">
        <f t="shared" si="128"/>
        <v>2.2958014660383199</v>
      </c>
      <c r="P120" s="27">
        <f t="shared" si="128"/>
        <v>1.5410152144095974</v>
      </c>
      <c r="Q120" s="27">
        <f t="shared" si="129"/>
        <v>3.8368166804479173</v>
      </c>
      <c r="W120" t="str">
        <f t="shared" si="130"/>
        <v>12 Other managers and proprietors</v>
      </c>
      <c r="X120" s="27">
        <f t="shared" si="131"/>
        <v>0.45926377324536816</v>
      </c>
      <c r="Y120" s="27">
        <f t="shared" si="131"/>
        <v>0.21593163728922438</v>
      </c>
      <c r="Z120" s="27">
        <f t="shared" si="131"/>
        <v>1.479701926849855</v>
      </c>
      <c r="AA120" s="27">
        <f t="shared" si="131"/>
        <v>1.5018077050632712</v>
      </c>
      <c r="AB120" s="27">
        <f t="shared" si="132"/>
        <v>2.9815096319131262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3.5609529963653372</v>
      </c>
      <c r="C121" s="27">
        <f t="shared" si="125"/>
        <v>0.62893996375480654</v>
      </c>
      <c r="D121" s="27">
        <f t="shared" si="125"/>
        <v>1.8987543260236883</v>
      </c>
      <c r="E121" s="27">
        <f t="shared" si="125"/>
        <v>3.3768205990743212</v>
      </c>
      <c r="F121" s="27">
        <f t="shared" si="126"/>
        <v>5.2755749250980095</v>
      </c>
      <c r="L121" t="str">
        <f t="shared" si="127"/>
        <v>21 Science, research, engineering and technology professionals</v>
      </c>
      <c r="M121" s="27">
        <f t="shared" si="128"/>
        <v>3.0034476484020232</v>
      </c>
      <c r="N121" s="27">
        <f t="shared" si="128"/>
        <v>-0.47639457322062029</v>
      </c>
      <c r="O121" s="27">
        <f t="shared" si="128"/>
        <v>0.56243869279197156</v>
      </c>
      <c r="P121" s="27">
        <f t="shared" si="128"/>
        <v>1.765984779692797</v>
      </c>
      <c r="Q121" s="27">
        <f t="shared" si="129"/>
        <v>2.3284234724847686</v>
      </c>
      <c r="W121" t="str">
        <f t="shared" si="130"/>
        <v>21 Science, research, engineering and technology professionals</v>
      </c>
      <c r="X121" s="27">
        <f t="shared" si="131"/>
        <v>0.55750534796325546</v>
      </c>
      <c r="Y121" s="27">
        <f t="shared" si="131"/>
        <v>1.1053345369754615</v>
      </c>
      <c r="Z121" s="27">
        <f t="shared" si="131"/>
        <v>1.3363156332316724</v>
      </c>
      <c r="AA121" s="27">
        <f t="shared" si="131"/>
        <v>1.6108358193815491</v>
      </c>
      <c r="AB121" s="27">
        <f t="shared" si="132"/>
        <v>2.9471514526132214</v>
      </c>
    </row>
    <row r="122" spans="1:28" x14ac:dyDescent="0.2">
      <c r="A122" t="str">
        <f t="shared" si="124"/>
        <v>22 Health professionals</v>
      </c>
      <c r="B122" s="27">
        <f t="shared" si="125"/>
        <v>3.0205031163475287</v>
      </c>
      <c r="C122" s="27">
        <f t="shared" si="125"/>
        <v>-0.15452425681750981</v>
      </c>
      <c r="D122" s="27">
        <f t="shared" si="125"/>
        <v>0.90880174051272888</v>
      </c>
      <c r="E122" s="27">
        <f t="shared" si="125"/>
        <v>0.86663962649566884</v>
      </c>
      <c r="F122" s="27">
        <f t="shared" si="126"/>
        <v>1.7754413670083977</v>
      </c>
      <c r="L122" t="str">
        <f t="shared" si="127"/>
        <v>22 Health professionals</v>
      </c>
      <c r="M122" s="27">
        <f t="shared" si="128"/>
        <v>0.61142891767030028</v>
      </c>
      <c r="N122" s="27">
        <f t="shared" si="128"/>
        <v>0.25713601448029433</v>
      </c>
      <c r="O122" s="27">
        <f t="shared" si="128"/>
        <v>0.16824752289419287</v>
      </c>
      <c r="P122" s="27">
        <f t="shared" si="128"/>
        <v>0.20223154226615137</v>
      </c>
      <c r="Q122" s="27">
        <f t="shared" si="129"/>
        <v>0.37047906516034423</v>
      </c>
      <c r="W122" t="str">
        <f t="shared" si="130"/>
        <v>22 Health professionals</v>
      </c>
      <c r="X122" s="27">
        <f t="shared" si="131"/>
        <v>2.4090741986772155</v>
      </c>
      <c r="Y122" s="27">
        <f t="shared" si="131"/>
        <v>-0.41166027129780325</v>
      </c>
      <c r="Z122" s="27">
        <f t="shared" si="131"/>
        <v>0.74055421761853069</v>
      </c>
      <c r="AA122" s="27">
        <f t="shared" si="131"/>
        <v>0.66440808422951392</v>
      </c>
      <c r="AB122" s="27">
        <f t="shared" si="132"/>
        <v>1.4049623018480446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2.2868825840702236</v>
      </c>
      <c r="C123" s="27">
        <f t="shared" si="125"/>
        <v>-0.49655441694434899</v>
      </c>
      <c r="D123" s="27">
        <f t="shared" si="125"/>
        <v>0.8053221841049627</v>
      </c>
      <c r="E123" s="27">
        <f t="shared" si="125"/>
        <v>2.587720608150434</v>
      </c>
      <c r="F123" s="27">
        <f t="shared" si="126"/>
        <v>3.3930427922553967</v>
      </c>
      <c r="L123" t="str">
        <f t="shared" si="127"/>
        <v>23 Teaching and other educational professionals</v>
      </c>
      <c r="M123" s="27">
        <f t="shared" si="128"/>
        <v>0.22574232167822039</v>
      </c>
      <c r="N123" s="27">
        <f t="shared" si="128"/>
        <v>0.33922296799079454</v>
      </c>
      <c r="O123" s="27">
        <f t="shared" si="128"/>
        <v>0.50610111830983762</v>
      </c>
      <c r="P123" s="27">
        <f t="shared" si="128"/>
        <v>0.73284462278329521</v>
      </c>
      <c r="Q123" s="27">
        <f t="shared" si="129"/>
        <v>1.2389457410931328</v>
      </c>
      <c r="W123" t="str">
        <f t="shared" si="130"/>
        <v>23 Teaching and other educational professionals</v>
      </c>
      <c r="X123" s="27">
        <f t="shared" si="131"/>
        <v>2.0611402623919979</v>
      </c>
      <c r="Y123" s="27">
        <f t="shared" si="131"/>
        <v>-0.83577738493516662</v>
      </c>
      <c r="Z123" s="27">
        <f t="shared" si="131"/>
        <v>0.29922106579513041</v>
      </c>
      <c r="AA123" s="27">
        <f t="shared" si="131"/>
        <v>1.8548759853671406</v>
      </c>
      <c r="AB123" s="27">
        <f t="shared" si="132"/>
        <v>2.154097051162271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3.9995065392142521</v>
      </c>
      <c r="C124" s="27">
        <f t="shared" si="125"/>
        <v>1.3391662814644683</v>
      </c>
      <c r="D124" s="27">
        <f t="shared" si="125"/>
        <v>3.7776430079247838</v>
      </c>
      <c r="E124" s="27">
        <f t="shared" si="125"/>
        <v>4.1109878194416112</v>
      </c>
      <c r="F124" s="27">
        <f t="shared" si="126"/>
        <v>7.888630827366395</v>
      </c>
      <c r="L124" t="str">
        <f t="shared" si="127"/>
        <v>24 Business, media and public service professionals</v>
      </c>
      <c r="M124" s="27">
        <f t="shared" si="128"/>
        <v>1.4768428855480611</v>
      </c>
      <c r="N124" s="27">
        <f t="shared" si="128"/>
        <v>0.53063031130610483</v>
      </c>
      <c r="O124" s="27">
        <f t="shared" si="128"/>
        <v>2.2673710895218449</v>
      </c>
      <c r="P124" s="27">
        <f t="shared" si="128"/>
        <v>1.8703863700310777</v>
      </c>
      <c r="Q124" s="27">
        <f t="shared" si="129"/>
        <v>4.1377574595529225</v>
      </c>
      <c r="W124" t="str">
        <f t="shared" si="130"/>
        <v>24 Business, media and public service professionals</v>
      </c>
      <c r="X124" s="27">
        <f t="shared" si="131"/>
        <v>2.5226636536661928</v>
      </c>
      <c r="Y124" s="27">
        <f t="shared" si="131"/>
        <v>0.80853597015834033</v>
      </c>
      <c r="Z124" s="27">
        <f t="shared" si="131"/>
        <v>1.5102719184029816</v>
      </c>
      <c r="AA124" s="27">
        <f t="shared" si="131"/>
        <v>2.2406014494105566</v>
      </c>
      <c r="AB124" s="27">
        <f t="shared" si="132"/>
        <v>3.7508733678135382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1.1383640899041652</v>
      </c>
      <c r="C125" s="27">
        <f t="shared" si="125"/>
        <v>0.57088695147242952</v>
      </c>
      <c r="D125" s="27">
        <f t="shared" si="125"/>
        <v>-1.0075451525172205</v>
      </c>
      <c r="E125" s="27">
        <f t="shared" si="125"/>
        <v>0.58925818758968695</v>
      </c>
      <c r="F125" s="27">
        <f t="shared" si="126"/>
        <v>-0.41828696492753359</v>
      </c>
      <c r="L125" t="str">
        <f t="shared" si="127"/>
        <v>31 Science, engineering and technology associate professionals</v>
      </c>
      <c r="M125" s="27">
        <f t="shared" si="128"/>
        <v>1.0554062478405299</v>
      </c>
      <c r="N125" s="27">
        <f t="shared" si="128"/>
        <v>0.12352570807285534</v>
      </c>
      <c r="O125" s="27">
        <f t="shared" si="128"/>
        <v>-1.1057407082384687</v>
      </c>
      <c r="P125" s="27">
        <f t="shared" si="128"/>
        <v>6.8476574161811854E-2</v>
      </c>
      <c r="Q125" s="27">
        <f t="shared" si="129"/>
        <v>-1.0372641340766569</v>
      </c>
      <c r="W125" t="str">
        <f t="shared" si="130"/>
        <v>31 Science, engineering and technology associate professionals</v>
      </c>
      <c r="X125" s="27">
        <f t="shared" si="131"/>
        <v>8.295784206361656E-2</v>
      </c>
      <c r="Y125" s="27">
        <f t="shared" si="131"/>
        <v>0.44736124339958661</v>
      </c>
      <c r="Z125" s="27">
        <f t="shared" si="131"/>
        <v>9.8195555721252603E-2</v>
      </c>
      <c r="AA125" s="27">
        <f t="shared" si="131"/>
        <v>0.52078161342789064</v>
      </c>
      <c r="AB125" s="27">
        <f t="shared" si="132"/>
        <v>0.61897716914914325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1.0261597363299391</v>
      </c>
      <c r="C126" s="27">
        <f t="shared" si="125"/>
        <v>0.10969553335748827</v>
      </c>
      <c r="D126" s="27">
        <f t="shared" si="125"/>
        <v>-4.3805052437966729E-2</v>
      </c>
      <c r="E126" s="27">
        <f t="shared" si="125"/>
        <v>0.50295339429776487</v>
      </c>
      <c r="F126" s="27">
        <f t="shared" si="126"/>
        <v>0.45914834185979814</v>
      </c>
      <c r="L126" t="str">
        <f t="shared" si="127"/>
        <v>32 Health and social care associate professionals</v>
      </c>
      <c r="M126" s="27">
        <f t="shared" si="128"/>
        <v>5.1476988241458521E-2</v>
      </c>
      <c r="N126" s="27">
        <f t="shared" si="128"/>
        <v>0.18145017155910859</v>
      </c>
      <c r="O126" s="27">
        <f t="shared" si="128"/>
        <v>-0.1649320567047996</v>
      </c>
      <c r="P126" s="27">
        <f t="shared" si="128"/>
        <v>6.5276932571063817E-2</v>
      </c>
      <c r="Q126" s="27">
        <f t="shared" si="129"/>
        <v>-9.9655124133735784E-2</v>
      </c>
      <c r="W126" t="str">
        <f t="shared" si="130"/>
        <v>32 Health and social care associate professionals</v>
      </c>
      <c r="X126" s="27">
        <f t="shared" si="131"/>
        <v>0.9746827480884761</v>
      </c>
      <c r="Y126" s="27">
        <f t="shared" si="131"/>
        <v>-7.175463820161454E-2</v>
      </c>
      <c r="Z126" s="27">
        <f t="shared" si="131"/>
        <v>0.12112700426683087</v>
      </c>
      <c r="AA126" s="27">
        <f t="shared" si="131"/>
        <v>0.43767646172670105</v>
      </c>
      <c r="AB126" s="27">
        <f t="shared" si="132"/>
        <v>0.55880346599353192</v>
      </c>
    </row>
    <row r="127" spans="1:28" x14ac:dyDescent="0.2">
      <c r="A127" t="str">
        <f t="shared" si="124"/>
        <v>33 Protective service occupations</v>
      </c>
      <c r="B127" s="27">
        <f t="shared" si="125"/>
        <v>2.4310942877265873E-2</v>
      </c>
      <c r="C127" s="27">
        <f t="shared" si="125"/>
        <v>0.2599169203847973</v>
      </c>
      <c r="D127" s="27">
        <f t="shared" si="125"/>
        <v>1.0416106012849404</v>
      </c>
      <c r="E127" s="27">
        <f t="shared" si="125"/>
        <v>0.88249721764800171</v>
      </c>
      <c r="F127" s="27">
        <f t="shared" si="126"/>
        <v>1.9241078189329421</v>
      </c>
      <c r="L127" t="str">
        <f t="shared" si="127"/>
        <v>33 Protective service occupations</v>
      </c>
      <c r="M127" s="27">
        <f t="shared" si="128"/>
        <v>-0.12134045233156865</v>
      </c>
      <c r="N127" s="27">
        <f t="shared" si="128"/>
        <v>0.12266226536859337</v>
      </c>
      <c r="O127" s="27">
        <f t="shared" si="128"/>
        <v>0.55746540144913359</v>
      </c>
      <c r="P127" s="27">
        <f t="shared" si="128"/>
        <v>0.30711486880116556</v>
      </c>
      <c r="Q127" s="27">
        <f t="shared" si="129"/>
        <v>0.86458027025029915</v>
      </c>
      <c r="W127" t="str">
        <f t="shared" si="130"/>
        <v>33 Protective service occupations</v>
      </c>
      <c r="X127" s="27">
        <f t="shared" si="131"/>
        <v>0.14565139520884096</v>
      </c>
      <c r="Y127" s="27">
        <f t="shared" si="131"/>
        <v>0.1372546550162097</v>
      </c>
      <c r="Z127" s="27">
        <f t="shared" si="131"/>
        <v>0.48414519983580884</v>
      </c>
      <c r="AA127" s="27">
        <f t="shared" si="131"/>
        <v>0.57538234884683148</v>
      </c>
      <c r="AB127" s="27">
        <f t="shared" si="132"/>
        <v>1.0595275486826403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-0.65548426388190073</v>
      </c>
      <c r="C128" s="27">
        <f t="shared" si="125"/>
        <v>0.48952422177141663</v>
      </c>
      <c r="D128" s="27">
        <f t="shared" si="125"/>
        <v>-0.1815424396271883</v>
      </c>
      <c r="E128" s="27">
        <f t="shared" si="125"/>
        <v>0.88380436418549735</v>
      </c>
      <c r="F128" s="27">
        <f t="shared" si="126"/>
        <v>0.70226192455830905</v>
      </c>
      <c r="L128" t="str">
        <f t="shared" si="127"/>
        <v>34 Culture, media and sports occupations</v>
      </c>
      <c r="M128" s="27">
        <f t="shared" si="128"/>
        <v>-0.53044326213649384</v>
      </c>
      <c r="N128" s="27">
        <f t="shared" si="128"/>
        <v>-7.0099084261209477E-2</v>
      </c>
      <c r="O128" s="27">
        <f t="shared" si="128"/>
        <v>-3.1372870273680853E-2</v>
      </c>
      <c r="P128" s="27">
        <f t="shared" si="128"/>
        <v>0.5759891031106994</v>
      </c>
      <c r="Q128" s="27">
        <f t="shared" si="129"/>
        <v>0.54461623283701854</v>
      </c>
      <c r="W128" t="str">
        <f t="shared" si="130"/>
        <v>34 Culture, media and sports occupations</v>
      </c>
      <c r="X128" s="27">
        <f t="shared" si="131"/>
        <v>-0.12504100174539889</v>
      </c>
      <c r="Y128" s="27">
        <f t="shared" si="131"/>
        <v>0.55962330603262078</v>
      </c>
      <c r="Z128" s="27">
        <f t="shared" si="131"/>
        <v>-0.15016956935349146</v>
      </c>
      <c r="AA128" s="27">
        <f t="shared" si="131"/>
        <v>0.3078152610747722</v>
      </c>
      <c r="AB128" s="27">
        <f t="shared" si="132"/>
        <v>0.15764569172128073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2.1705093542799645</v>
      </c>
      <c r="C129" s="27">
        <f t="shared" si="125"/>
        <v>0.2476978738481499</v>
      </c>
      <c r="D129" s="27">
        <f t="shared" si="125"/>
        <v>-0.80495376653534123</v>
      </c>
      <c r="E129" s="27">
        <f t="shared" si="125"/>
        <v>1.3118465468134524</v>
      </c>
      <c r="F129" s="27">
        <f t="shared" si="126"/>
        <v>0.50689278027811113</v>
      </c>
      <c r="L129" t="str">
        <f t="shared" si="127"/>
        <v>35 Business and public service associate professionals</v>
      </c>
      <c r="M129" s="27">
        <f t="shared" si="128"/>
        <v>0.88081758779249064</v>
      </c>
      <c r="N129" s="27">
        <f t="shared" si="128"/>
        <v>0.21932502738535753</v>
      </c>
      <c r="O129" s="27">
        <f t="shared" si="128"/>
        <v>-0.87397710880057211</v>
      </c>
      <c r="P129" s="27">
        <f t="shared" si="128"/>
        <v>0.15609625967335283</v>
      </c>
      <c r="Q129" s="27">
        <f t="shared" si="129"/>
        <v>-0.71788084912721928</v>
      </c>
      <c r="W129" t="str">
        <f t="shared" si="130"/>
        <v>35 Business and public service associate professionals</v>
      </c>
      <c r="X129" s="27">
        <f t="shared" si="131"/>
        <v>1.2896917664875289</v>
      </c>
      <c r="Y129" s="27">
        <f t="shared" si="131"/>
        <v>2.8372846462747958E-2</v>
      </c>
      <c r="Z129" s="27">
        <f t="shared" si="131"/>
        <v>6.9023342265236209E-2</v>
      </c>
      <c r="AA129" s="27">
        <f t="shared" si="131"/>
        <v>1.1557502871400711</v>
      </c>
      <c r="AB129" s="27">
        <f t="shared" si="132"/>
        <v>1.2247736294053073</v>
      </c>
    </row>
    <row r="130" spans="1:28" x14ac:dyDescent="0.2">
      <c r="A130" t="str">
        <f t="shared" si="124"/>
        <v>41 Administrative occupations</v>
      </c>
      <c r="B130" s="27">
        <f t="shared" si="125"/>
        <v>-0.1422481955194641</v>
      </c>
      <c r="C130" s="27">
        <f t="shared" si="125"/>
        <v>0.46229304526315929</v>
      </c>
      <c r="D130" s="27">
        <f t="shared" si="125"/>
        <v>-3.1571224272104921</v>
      </c>
      <c r="E130" s="27">
        <f t="shared" si="125"/>
        <v>-2.5004312437114464</v>
      </c>
      <c r="F130" s="27">
        <f t="shared" si="126"/>
        <v>-5.6575536709219385</v>
      </c>
      <c r="L130" t="str">
        <f t="shared" si="127"/>
        <v>41 Administrative occupations</v>
      </c>
      <c r="M130" s="27">
        <f t="shared" si="128"/>
        <v>-0.34754743378498709</v>
      </c>
      <c r="N130" s="27">
        <f t="shared" si="128"/>
        <v>1.1761215940930114</v>
      </c>
      <c r="O130" s="27">
        <f t="shared" si="128"/>
        <v>-0.6073907908125733</v>
      </c>
      <c r="P130" s="27">
        <f t="shared" si="128"/>
        <v>0.52630331182689005</v>
      </c>
      <c r="Q130" s="27">
        <f t="shared" si="129"/>
        <v>-8.1087478985683248E-2</v>
      </c>
      <c r="W130" t="str">
        <f t="shared" si="130"/>
        <v>41 Administrative occupations</v>
      </c>
      <c r="X130" s="27">
        <f t="shared" si="131"/>
        <v>0.20529923826551766</v>
      </c>
      <c r="Y130" s="27">
        <f t="shared" si="131"/>
        <v>-0.71382854882983438</v>
      </c>
      <c r="Z130" s="27">
        <f t="shared" si="131"/>
        <v>-2.5497316363979046</v>
      </c>
      <c r="AA130" s="27">
        <f t="shared" si="131"/>
        <v>-3.0267345555383471</v>
      </c>
      <c r="AB130" s="27">
        <f t="shared" si="132"/>
        <v>-5.5764661919362517</v>
      </c>
    </row>
    <row r="131" spans="1:28" x14ac:dyDescent="0.2">
      <c r="A131" t="str">
        <f t="shared" si="124"/>
        <v>42 Secretarial and related occupations</v>
      </c>
      <c r="B131" s="27">
        <f t="shared" si="125"/>
        <v>-1.0133961439804153</v>
      </c>
      <c r="C131" s="27">
        <f t="shared" si="125"/>
        <v>-0.36051913027044158</v>
      </c>
      <c r="D131" s="27">
        <f t="shared" si="125"/>
        <v>5.5171939048515029E-2</v>
      </c>
      <c r="E131" s="27">
        <f t="shared" si="125"/>
        <v>-2.0087524731145736</v>
      </c>
      <c r="F131" s="27">
        <f t="shared" si="126"/>
        <v>-1.9535805340660586</v>
      </c>
      <c r="L131" t="str">
        <f t="shared" si="127"/>
        <v>42 Secretarial and related occupations</v>
      </c>
      <c r="M131" s="27">
        <f t="shared" si="128"/>
        <v>-8.2684846342649998E-2</v>
      </c>
      <c r="N131" s="27">
        <f t="shared" si="128"/>
        <v>-4.1602231952492019E-2</v>
      </c>
      <c r="O131" s="27">
        <f t="shared" si="128"/>
        <v>0.12067918321467458</v>
      </c>
      <c r="P131" s="27">
        <f t="shared" si="128"/>
        <v>7.1506792002979991E-2</v>
      </c>
      <c r="Q131" s="27">
        <f t="shared" si="129"/>
        <v>0.19218597521765457</v>
      </c>
      <c r="W131" t="str">
        <f t="shared" si="130"/>
        <v>42 Secretarial and related occupations</v>
      </c>
      <c r="X131" s="27">
        <f t="shared" si="131"/>
        <v>-0.93071129763776028</v>
      </c>
      <c r="Y131" s="27">
        <f t="shared" si="131"/>
        <v>-0.31891689831795311</v>
      </c>
      <c r="Z131" s="27">
        <f t="shared" si="131"/>
        <v>-6.5507244166159495E-2</v>
      </c>
      <c r="AA131" s="27">
        <f t="shared" si="131"/>
        <v>-2.0802592651175527</v>
      </c>
      <c r="AB131" s="27">
        <f t="shared" si="132"/>
        <v>-2.1457665092837122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0.52518394654088141</v>
      </c>
      <c r="C132" s="27">
        <f t="shared" si="125"/>
        <v>-0.93032880481886959</v>
      </c>
      <c r="D132" s="27">
        <f t="shared" si="125"/>
        <v>0.20381410986313098</v>
      </c>
      <c r="E132" s="27">
        <f t="shared" si="125"/>
        <v>0.57214962383052903</v>
      </c>
      <c r="F132" s="27">
        <f t="shared" si="126"/>
        <v>0.77596373369366001</v>
      </c>
      <c r="L132" t="str">
        <f t="shared" si="127"/>
        <v>51 Skilled agricultural and related trades</v>
      </c>
      <c r="M132" s="27">
        <f t="shared" si="128"/>
        <v>0.72624608616867192</v>
      </c>
      <c r="N132" s="27">
        <f t="shared" si="128"/>
        <v>-1.1039371963362106</v>
      </c>
      <c r="O132" s="27">
        <f t="shared" si="128"/>
        <v>5.6218919723204586E-2</v>
      </c>
      <c r="P132" s="27">
        <f t="shared" si="128"/>
        <v>0.33326011350744222</v>
      </c>
      <c r="Q132" s="27">
        <f t="shared" si="129"/>
        <v>0.38947903323064681</v>
      </c>
      <c r="W132" t="str">
        <f t="shared" si="130"/>
        <v>51 Skilled agricultural and related trades</v>
      </c>
      <c r="X132" s="27">
        <f t="shared" si="131"/>
        <v>-0.20106213962778985</v>
      </c>
      <c r="Y132" s="27">
        <f t="shared" si="131"/>
        <v>0.17360839151734409</v>
      </c>
      <c r="Z132" s="27">
        <f t="shared" si="131"/>
        <v>0.14759519013992817</v>
      </c>
      <c r="AA132" s="27">
        <f t="shared" si="131"/>
        <v>0.23888951032308192</v>
      </c>
      <c r="AB132" s="27">
        <f t="shared" si="132"/>
        <v>0.38648470046301009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0.97959523533081061</v>
      </c>
      <c r="C133" s="27">
        <f t="shared" si="125"/>
        <v>-1.7990107199675851</v>
      </c>
      <c r="D133" s="27">
        <f t="shared" si="125"/>
        <v>0.2646816180854259</v>
      </c>
      <c r="E133" s="27">
        <f t="shared" si="125"/>
        <v>-0.3453798983220242</v>
      </c>
      <c r="F133" s="27">
        <f t="shared" si="126"/>
        <v>-8.0698280236598308E-2</v>
      </c>
      <c r="L133" t="str">
        <f t="shared" si="127"/>
        <v>52 Skilled metal, electrical and electronic trades</v>
      </c>
      <c r="M133" s="27">
        <f t="shared" si="128"/>
        <v>0.74460491356407488</v>
      </c>
      <c r="N133" s="27">
        <f t="shared" si="128"/>
        <v>-1.6578494895104114</v>
      </c>
      <c r="O133" s="27">
        <f t="shared" si="128"/>
        <v>-0.2438360410833873</v>
      </c>
      <c r="P133" s="27">
        <f t="shared" si="128"/>
        <v>-0.65512198196526228</v>
      </c>
      <c r="Q133" s="27">
        <f t="shared" si="129"/>
        <v>-0.89895802304864958</v>
      </c>
      <c r="W133" t="str">
        <f t="shared" si="130"/>
        <v>52 Skilled metal, electrical and electronic trades</v>
      </c>
      <c r="X133" s="27">
        <f t="shared" si="131"/>
        <v>0.23499032176674861</v>
      </c>
      <c r="Y133" s="27">
        <f t="shared" si="131"/>
        <v>-0.1411612304571635</v>
      </c>
      <c r="Z133" s="27">
        <f t="shared" si="131"/>
        <v>0.50851765916880098</v>
      </c>
      <c r="AA133" s="27">
        <f t="shared" si="131"/>
        <v>0.30974208364323397</v>
      </c>
      <c r="AB133" s="27">
        <f t="shared" si="132"/>
        <v>0.81825974281203506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0.14969320654398643</v>
      </c>
      <c r="C134" s="27">
        <f t="shared" si="125"/>
        <v>-1.1877543779940449</v>
      </c>
      <c r="D134" s="27">
        <f t="shared" si="125"/>
        <v>0.6451034024150637</v>
      </c>
      <c r="E134" s="27">
        <f t="shared" si="125"/>
        <v>-0.80895746710265648</v>
      </c>
      <c r="F134" s="27">
        <f t="shared" si="126"/>
        <v>-0.16385406468759278</v>
      </c>
      <c r="L134" t="str">
        <f t="shared" si="127"/>
        <v>53 Skilled construction and building trades</v>
      </c>
      <c r="M134" s="27">
        <f t="shared" si="128"/>
        <v>0.10389773016924231</v>
      </c>
      <c r="N134" s="27">
        <f t="shared" si="128"/>
        <v>-1.1716086384713176</v>
      </c>
      <c r="O134" s="27">
        <f t="shared" si="128"/>
        <v>0.65988322438877489</v>
      </c>
      <c r="P134" s="27">
        <f t="shared" si="128"/>
        <v>-0.85502645738432825</v>
      </c>
      <c r="Q134" s="27">
        <f t="shared" si="129"/>
        <v>-0.19514323299555336</v>
      </c>
      <c r="W134" t="str">
        <f t="shared" si="130"/>
        <v>53 Skilled construction and building trades</v>
      </c>
      <c r="X134" s="27">
        <f t="shared" si="131"/>
        <v>4.5795476374743377E-2</v>
      </c>
      <c r="Y134" s="27">
        <f t="shared" si="131"/>
        <v>-1.6145739522715752E-2</v>
      </c>
      <c r="Z134" s="27">
        <f t="shared" si="131"/>
        <v>-1.4779821973722351E-2</v>
      </c>
      <c r="AA134" s="27">
        <f t="shared" si="131"/>
        <v>4.6068990281694283E-2</v>
      </c>
      <c r="AB134" s="27">
        <f t="shared" si="132"/>
        <v>3.1289168307971932E-2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-0.67111685709845048</v>
      </c>
      <c r="C135" s="27">
        <f t="shared" si="125"/>
        <v>-0.75515969586312526</v>
      </c>
      <c r="D135" s="27">
        <f t="shared" si="125"/>
        <v>0.22119256272477283</v>
      </c>
      <c r="E135" s="27">
        <f t="shared" si="125"/>
        <v>0.29611915514353448</v>
      </c>
      <c r="F135" s="27">
        <f t="shared" si="126"/>
        <v>0.51731171786830732</v>
      </c>
      <c r="L135" t="str">
        <f t="shared" si="127"/>
        <v>54 Textiles, printing and other skilled trades</v>
      </c>
      <c r="M135" s="27">
        <f t="shared" si="128"/>
        <v>-0.36422083721130516</v>
      </c>
      <c r="N135" s="27">
        <f t="shared" si="128"/>
        <v>-0.92431781272252334</v>
      </c>
      <c r="O135" s="27">
        <f t="shared" si="128"/>
        <v>0.13592904729509403</v>
      </c>
      <c r="P135" s="27">
        <f t="shared" si="128"/>
        <v>0.14527448821333522</v>
      </c>
      <c r="Q135" s="27">
        <f t="shared" si="129"/>
        <v>0.28120353550842925</v>
      </c>
      <c r="W135" t="str">
        <f t="shared" si="130"/>
        <v>54 Textiles, printing and other skilled trades</v>
      </c>
      <c r="X135" s="27">
        <f t="shared" si="131"/>
        <v>-0.30689601988717197</v>
      </c>
      <c r="Y135" s="27">
        <f t="shared" si="131"/>
        <v>0.16915811685940563</v>
      </c>
      <c r="Z135" s="27">
        <f t="shared" si="131"/>
        <v>8.5263515429684134E-2</v>
      </c>
      <c r="AA135" s="27">
        <f t="shared" si="131"/>
        <v>0.15084466693019971</v>
      </c>
      <c r="AB135" s="27">
        <f t="shared" si="132"/>
        <v>0.23610818235988384</v>
      </c>
    </row>
    <row r="136" spans="1:28" x14ac:dyDescent="0.2">
      <c r="A136" t="str">
        <f t="shared" si="124"/>
        <v>61 Caring personal service occupations</v>
      </c>
      <c r="B136" s="27">
        <f t="shared" si="125"/>
        <v>1.5241243263632498</v>
      </c>
      <c r="C136" s="27">
        <f t="shared" si="125"/>
        <v>-1.82332540006351</v>
      </c>
      <c r="D136" s="27">
        <f t="shared" si="125"/>
        <v>2.1049237251846336</v>
      </c>
      <c r="E136" s="27">
        <f t="shared" si="125"/>
        <v>2.5575488681282295</v>
      </c>
      <c r="F136" s="27">
        <f t="shared" si="126"/>
        <v>4.662472593312863</v>
      </c>
      <c r="L136" t="str">
        <f t="shared" si="127"/>
        <v>61 Caring personal service occupations</v>
      </c>
      <c r="M136" s="27">
        <f t="shared" si="128"/>
        <v>8.7691124156177302E-2</v>
      </c>
      <c r="N136" s="27">
        <f t="shared" si="128"/>
        <v>-7.4710647135773911E-2</v>
      </c>
      <c r="O136" s="27">
        <f t="shared" si="128"/>
        <v>1.2263157968243492</v>
      </c>
      <c r="P136" s="27">
        <f t="shared" si="128"/>
        <v>1.1447871651112207</v>
      </c>
      <c r="Q136" s="27">
        <f t="shared" si="129"/>
        <v>2.3711029619355699</v>
      </c>
      <c r="W136" t="str">
        <f t="shared" si="130"/>
        <v>61 Caring personal service occupations</v>
      </c>
      <c r="X136" s="27">
        <f t="shared" si="131"/>
        <v>1.4364332022070911</v>
      </c>
      <c r="Y136" s="27">
        <f t="shared" si="131"/>
        <v>-1.7486147529277751</v>
      </c>
      <c r="Z136" s="27">
        <f t="shared" si="131"/>
        <v>0.87860792836033141</v>
      </c>
      <c r="AA136" s="27">
        <f t="shared" si="131"/>
        <v>1.4127617030169688</v>
      </c>
      <c r="AB136" s="27">
        <f t="shared" si="132"/>
        <v>2.2913696313773002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0.46954784671253513</v>
      </c>
      <c r="C137" s="27">
        <f t="shared" si="125"/>
        <v>-1.0280392732642447</v>
      </c>
      <c r="D137" s="27">
        <f t="shared" si="125"/>
        <v>7.8684782915292573E-2</v>
      </c>
      <c r="E137" s="27">
        <f t="shared" si="125"/>
        <v>0.38980722885269792</v>
      </c>
      <c r="F137" s="27">
        <f t="shared" si="126"/>
        <v>0.46849201176799049</v>
      </c>
      <c r="L137" t="str">
        <f t="shared" si="127"/>
        <v>62 Leisure, travel and related personal service occupations</v>
      </c>
      <c r="M137" s="27">
        <f t="shared" si="128"/>
        <v>0.34724720187949742</v>
      </c>
      <c r="N137" s="27">
        <f t="shared" si="128"/>
        <v>-0.46105568350939619</v>
      </c>
      <c r="O137" s="27">
        <f t="shared" si="128"/>
        <v>0.10249322549807527</v>
      </c>
      <c r="P137" s="27">
        <f t="shared" si="128"/>
        <v>0.37056717161403041</v>
      </c>
      <c r="Q137" s="27">
        <f t="shared" si="129"/>
        <v>0.47306039711210568</v>
      </c>
      <c r="W137" t="str">
        <f t="shared" si="130"/>
        <v>62 Leisure, travel and related personal service occupations</v>
      </c>
      <c r="X137" s="27">
        <f t="shared" si="131"/>
        <v>0.12230064483304748</v>
      </c>
      <c r="Y137" s="27">
        <f t="shared" si="131"/>
        <v>-0.56698358975486318</v>
      </c>
      <c r="Z137" s="27">
        <f t="shared" si="131"/>
        <v>-2.3808442582786249E-2</v>
      </c>
      <c r="AA137" s="27">
        <f t="shared" si="131"/>
        <v>1.9240057238686603E-2</v>
      </c>
      <c r="AB137" s="27">
        <f t="shared" si="132"/>
        <v>-4.5683853440996458E-3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-5.3170243324818123E-2</v>
      </c>
      <c r="C138" s="27">
        <f t="shared" si="125"/>
        <v>8.812916558913525E-2</v>
      </c>
      <c r="D138" s="27">
        <f t="shared" si="125"/>
        <v>-8.3031385230573462E-2</v>
      </c>
      <c r="E138" s="27">
        <f t="shared" si="125"/>
        <v>1.986908429353379E-2</v>
      </c>
      <c r="F138" s="27">
        <f t="shared" si="126"/>
        <v>-6.3162300937039673E-2</v>
      </c>
      <c r="L138" t="str">
        <f t="shared" si="127"/>
        <v>63 Community and civil enforcement occupations</v>
      </c>
      <c r="M138" s="27">
        <f t="shared" si="128"/>
        <v>-7.8768899032622297E-2</v>
      </c>
      <c r="N138" s="27">
        <f t="shared" si="128"/>
        <v>0.10533509481540526</v>
      </c>
      <c r="O138" s="27">
        <f t="shared" si="128"/>
        <v>-0.12180835139787738</v>
      </c>
      <c r="P138" s="27">
        <f t="shared" si="128"/>
        <v>2.2426367437416966E-2</v>
      </c>
      <c r="Q138" s="27">
        <f t="shared" si="129"/>
        <v>-9.9381983960460413E-2</v>
      </c>
      <c r="W138" t="str">
        <f t="shared" si="130"/>
        <v>63 Community and civil enforcement occupations</v>
      </c>
      <c r="X138" s="27">
        <f t="shared" si="131"/>
        <v>2.5598655707803702E-2</v>
      </c>
      <c r="Y138" s="27">
        <f t="shared" si="131"/>
        <v>-1.7205929226269248E-2</v>
      </c>
      <c r="Z138" s="27">
        <f t="shared" si="131"/>
        <v>3.8776966167304264E-2</v>
      </c>
      <c r="AA138" s="27">
        <f t="shared" si="131"/>
        <v>-2.5572831438841204E-3</v>
      </c>
      <c r="AB138" s="27">
        <f t="shared" si="132"/>
        <v>3.6219683023420143E-2</v>
      </c>
    </row>
    <row r="139" spans="1:28" x14ac:dyDescent="0.2">
      <c r="A139" t="str">
        <f t="shared" si="124"/>
        <v>71 Sales occupations</v>
      </c>
      <c r="B139" s="27">
        <f t="shared" si="125"/>
        <v>0.16487898303348913</v>
      </c>
      <c r="C139" s="27">
        <f t="shared" si="125"/>
        <v>-9.9278864960101743E-2</v>
      </c>
      <c r="D139" s="27">
        <f t="shared" si="125"/>
        <v>-1.6716413632044045</v>
      </c>
      <c r="E139" s="27">
        <f t="shared" si="125"/>
        <v>-0.99864305154814303</v>
      </c>
      <c r="F139" s="27">
        <f t="shared" si="126"/>
        <v>-2.6702844147525475</v>
      </c>
      <c r="L139" t="str">
        <f t="shared" si="127"/>
        <v>71 Sales occupations</v>
      </c>
      <c r="M139" s="27">
        <f t="shared" si="128"/>
        <v>0.59466290579418946</v>
      </c>
      <c r="N139" s="27">
        <f t="shared" si="128"/>
        <v>-9.8233384723602768E-2</v>
      </c>
      <c r="O139" s="27">
        <f t="shared" si="128"/>
        <v>-0.47991304622488151</v>
      </c>
      <c r="P139" s="27">
        <f t="shared" si="128"/>
        <v>-5.5809402847017964E-2</v>
      </c>
      <c r="Q139" s="27">
        <f t="shared" si="129"/>
        <v>-0.53572244907189948</v>
      </c>
      <c r="W139" t="str">
        <f t="shared" si="130"/>
        <v>71 Sales occupations</v>
      </c>
      <c r="X139" s="27">
        <f t="shared" si="131"/>
        <v>-0.42978392276076605</v>
      </c>
      <c r="Y139" s="27">
        <f t="shared" si="131"/>
        <v>-1.0454802364900928E-3</v>
      </c>
      <c r="Z139" s="27">
        <f t="shared" si="131"/>
        <v>-1.1917283169795088</v>
      </c>
      <c r="AA139" s="27">
        <f t="shared" si="131"/>
        <v>-0.94283364870118191</v>
      </c>
      <c r="AB139" s="27">
        <f t="shared" si="132"/>
        <v>-2.1345619656806907</v>
      </c>
    </row>
    <row r="140" spans="1:28" x14ac:dyDescent="0.2">
      <c r="A140" t="str">
        <f t="shared" si="124"/>
        <v>72 Customer service occupations</v>
      </c>
      <c r="B140" s="27">
        <f t="shared" si="125"/>
        <v>0.65670481354250576</v>
      </c>
      <c r="C140" s="27">
        <f t="shared" si="125"/>
        <v>5.5744728019134548E-2</v>
      </c>
      <c r="D140" s="27">
        <f t="shared" si="125"/>
        <v>1.6781433751853347</v>
      </c>
      <c r="E140" s="27">
        <f t="shared" si="125"/>
        <v>1.1084330174881698</v>
      </c>
      <c r="F140" s="27">
        <f t="shared" si="126"/>
        <v>2.7865763926735045</v>
      </c>
      <c r="L140" t="str">
        <f t="shared" si="127"/>
        <v>72 Customer service occupations</v>
      </c>
      <c r="M140" s="27">
        <f t="shared" si="128"/>
        <v>-7.5626952925145874E-2</v>
      </c>
      <c r="N140" s="27">
        <f t="shared" si="128"/>
        <v>0.25217948586072603</v>
      </c>
      <c r="O140" s="27">
        <f t="shared" si="128"/>
        <v>0.79970113517714214</v>
      </c>
      <c r="P140" s="27">
        <f t="shared" si="128"/>
        <v>0.59016477949365731</v>
      </c>
      <c r="Q140" s="27">
        <f t="shared" si="129"/>
        <v>1.3898659146707995</v>
      </c>
      <c r="W140" t="str">
        <f t="shared" si="130"/>
        <v>72 Customer service occupations</v>
      </c>
      <c r="X140" s="27">
        <f t="shared" si="131"/>
        <v>0.73233176646764919</v>
      </c>
      <c r="Y140" s="27">
        <f t="shared" si="131"/>
        <v>-0.19643475784158371</v>
      </c>
      <c r="Z140" s="27">
        <f t="shared" si="131"/>
        <v>0.87844224000818594</v>
      </c>
      <c r="AA140" s="27">
        <f t="shared" si="131"/>
        <v>0.51826823799450139</v>
      </c>
      <c r="AB140" s="27">
        <f t="shared" si="132"/>
        <v>1.3967104780026873</v>
      </c>
    </row>
    <row r="141" spans="1:28" x14ac:dyDescent="0.2">
      <c r="A141" t="str">
        <f t="shared" si="124"/>
        <v>81 Process, plant and machine operatives</v>
      </c>
      <c r="B141" s="27">
        <f t="shared" si="125"/>
        <v>0.32953488531726638</v>
      </c>
      <c r="C141" s="27">
        <f t="shared" si="125"/>
        <v>-0.84276296621015767</v>
      </c>
      <c r="D141" s="27">
        <f t="shared" si="125"/>
        <v>1.217920955821679</v>
      </c>
      <c r="E141" s="27">
        <f t="shared" si="125"/>
        <v>-7.1430474865380233E-2</v>
      </c>
      <c r="F141" s="27">
        <f t="shared" si="126"/>
        <v>1.1464904809562988</v>
      </c>
      <c r="L141" t="str">
        <f t="shared" si="127"/>
        <v>81 Process, plant and machine operatives</v>
      </c>
      <c r="M141" s="27">
        <f t="shared" si="128"/>
        <v>0.27833547959519667</v>
      </c>
      <c r="N141" s="27">
        <f t="shared" si="128"/>
        <v>-0.69753886987480929</v>
      </c>
      <c r="O141" s="27">
        <f t="shared" si="128"/>
        <v>1.0488537412649785</v>
      </c>
      <c r="P141" s="27">
        <f t="shared" si="128"/>
        <v>-8.0615989707216507E-2</v>
      </c>
      <c r="Q141" s="27">
        <f t="shared" si="129"/>
        <v>0.96823775155776204</v>
      </c>
      <c r="W141" t="str">
        <f t="shared" si="130"/>
        <v>81 Process, plant and machine operatives</v>
      </c>
      <c r="X141" s="27">
        <f t="shared" si="131"/>
        <v>5.1199405722074598E-2</v>
      </c>
      <c r="Y141" s="27">
        <f t="shared" si="131"/>
        <v>-0.1452240963353425</v>
      </c>
      <c r="Z141" s="27">
        <f t="shared" si="131"/>
        <v>0.16906721455669949</v>
      </c>
      <c r="AA141" s="27">
        <f t="shared" si="131"/>
        <v>9.1855148418413801E-3</v>
      </c>
      <c r="AB141" s="27">
        <f t="shared" si="132"/>
        <v>0.17825272939854087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1.7489476264601205</v>
      </c>
      <c r="C142" s="27">
        <f t="shared" si="125"/>
        <v>-2.2885356006691957</v>
      </c>
      <c r="D142" s="27">
        <f t="shared" si="125"/>
        <v>0.89022004567819657</v>
      </c>
      <c r="E142" s="27">
        <f t="shared" si="125"/>
        <v>7.4538427366023896E-2</v>
      </c>
      <c r="F142" s="27">
        <f t="shared" si="126"/>
        <v>0.96475847304422047</v>
      </c>
      <c r="L142" t="str">
        <f t="shared" si="127"/>
        <v>82 Transport and mobile machine drivers and operatives</v>
      </c>
      <c r="M142" s="27">
        <f t="shared" si="128"/>
        <v>1.7225893931359053</v>
      </c>
      <c r="N142" s="27">
        <f t="shared" si="128"/>
        <v>-2.0818601611160528</v>
      </c>
      <c r="O142" s="27">
        <f t="shared" si="128"/>
        <v>0.42690926359016856</v>
      </c>
      <c r="P142" s="27">
        <f t="shared" si="128"/>
        <v>-0.16288958099621631</v>
      </c>
      <c r="Q142" s="27">
        <f t="shared" si="129"/>
        <v>0.26401968259395225</v>
      </c>
      <c r="W142" t="str">
        <f t="shared" si="130"/>
        <v>82 Transport and mobile machine drivers and operatives</v>
      </c>
      <c r="X142" s="27">
        <f t="shared" si="131"/>
        <v>2.6358233324213165E-2</v>
      </c>
      <c r="Y142" s="27">
        <f t="shared" si="131"/>
        <v>-0.20667543955314116</v>
      </c>
      <c r="Z142" s="27">
        <f t="shared" si="131"/>
        <v>0.46331078208802468</v>
      </c>
      <c r="AA142" s="27">
        <f t="shared" si="131"/>
        <v>0.23742800836223532</v>
      </c>
      <c r="AB142" s="27">
        <f t="shared" si="132"/>
        <v>0.70073879045026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-0.34467186621420254</v>
      </c>
      <c r="C143" s="27">
        <f t="shared" si="125"/>
        <v>-0.5611473651523271</v>
      </c>
      <c r="D143" s="27">
        <f t="shared" si="125"/>
        <v>-0.6485741669071956</v>
      </c>
      <c r="E143" s="27">
        <f t="shared" si="125"/>
        <v>-0.16242844795653566</v>
      </c>
      <c r="F143" s="27">
        <f t="shared" si="126"/>
        <v>-0.81100261486373126</v>
      </c>
      <c r="L143" t="str">
        <f t="shared" si="127"/>
        <v>91 Elementary trades and related occupations</v>
      </c>
      <c r="M143" s="27">
        <f t="shared" si="128"/>
        <v>-0.17246373250533198</v>
      </c>
      <c r="N143" s="27">
        <f t="shared" si="128"/>
        <v>-0.44504670908531097</v>
      </c>
      <c r="O143" s="27">
        <f t="shared" si="128"/>
        <v>-0.56838675624670554</v>
      </c>
      <c r="P143" s="27">
        <f t="shared" si="128"/>
        <v>-0.14048945117709755</v>
      </c>
      <c r="Q143" s="27">
        <f t="shared" si="129"/>
        <v>-0.70887620742380308</v>
      </c>
      <c r="W143" t="str">
        <f t="shared" si="130"/>
        <v>91 Elementary trades and related occupations</v>
      </c>
      <c r="X143" s="27">
        <f t="shared" si="131"/>
        <v>-0.17220813370888854</v>
      </c>
      <c r="Y143" s="27">
        <f t="shared" si="131"/>
        <v>-0.11610065606700182</v>
      </c>
      <c r="Z143" s="27">
        <f t="shared" si="131"/>
        <v>-8.0187410660491176E-2</v>
      </c>
      <c r="AA143" s="27">
        <f t="shared" si="131"/>
        <v>-2.1938996779440112E-2</v>
      </c>
      <c r="AB143" s="27">
        <f t="shared" si="132"/>
        <v>-0.10212640743993129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1.9114488128790796</v>
      </c>
      <c r="C144" s="27">
        <f t="shared" si="125"/>
        <v>-4.1554659315927651</v>
      </c>
      <c r="D144" s="27">
        <f t="shared" si="125"/>
        <v>1.1427097985965062</v>
      </c>
      <c r="E144" s="27">
        <f t="shared" si="125"/>
        <v>-0.81231041112764046</v>
      </c>
      <c r="F144" s="27">
        <f t="shared" si="126"/>
        <v>0.33039938746886577</v>
      </c>
      <c r="L144" t="str">
        <f t="shared" si="127"/>
        <v>92 Elementary administration and service occupations</v>
      </c>
      <c r="M144" s="27">
        <f t="shared" si="128"/>
        <v>0.6839461651726495</v>
      </c>
      <c r="N144" s="27">
        <f t="shared" si="128"/>
        <v>-1.6441110306432591</v>
      </c>
      <c r="O144" s="27">
        <f t="shared" si="128"/>
        <v>1.2690711977748705</v>
      </c>
      <c r="P144" s="27">
        <f t="shared" si="128"/>
        <v>-0.66523832200091348</v>
      </c>
      <c r="Q144" s="27">
        <f t="shared" si="129"/>
        <v>0.60383287577395706</v>
      </c>
      <c r="W144" t="str">
        <f t="shared" si="130"/>
        <v>92 Elementary administration and service occupations</v>
      </c>
      <c r="X144" s="27">
        <f t="shared" si="131"/>
        <v>1.2275026477064408</v>
      </c>
      <c r="Y144" s="27">
        <f t="shared" si="131"/>
        <v>-2.5113549009495095</v>
      </c>
      <c r="Z144" s="27">
        <f t="shared" si="131"/>
        <v>-0.12636139917838918</v>
      </c>
      <c r="AA144" s="27">
        <f t="shared" si="131"/>
        <v>-0.14707208912668435</v>
      </c>
      <c r="AB144" s="27">
        <f t="shared" si="132"/>
        <v>-0.27343348830507352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30.034000000000162</v>
      </c>
      <c r="C146" s="29">
        <f t="shared" ref="C146" si="133">D35-C35</f>
        <v>-12.621000000000038</v>
      </c>
      <c r="D146" s="29">
        <f>E35-D35</f>
        <v>10.924000000000149</v>
      </c>
      <c r="E146" s="29">
        <f>F35-E35</f>
        <v>18.66900000000004</v>
      </c>
      <c r="F146" s="29">
        <f t="shared" ref="F146" si="134">F35-D35</f>
        <v>29.593000000000188</v>
      </c>
      <c r="L146" s="24" t="str">
        <f>L35</f>
        <v>All occupations</v>
      </c>
      <c r="M146" s="29">
        <f>N35-M35</f>
        <v>14.635014864184427</v>
      </c>
      <c r="N146" s="29">
        <f t="shared" ref="N146" si="135">O35-N35</f>
        <v>-8.3783554434024552</v>
      </c>
      <c r="O146" s="29">
        <f>P35-O35</f>
        <v>5.9323334624954782</v>
      </c>
      <c r="P146" s="29">
        <f>Q35-P35</f>
        <v>8.9944423237136562</v>
      </c>
      <c r="Q146" s="29">
        <f t="shared" ref="Q146" si="136">Q35-O35</f>
        <v>14.926775786209134</v>
      </c>
      <c r="W146" s="24" t="str">
        <f>W35</f>
        <v>All occupations</v>
      </c>
      <c r="X146" s="29">
        <f>Y35-X35</f>
        <v>15.398985135815707</v>
      </c>
      <c r="Y146" s="29">
        <f t="shared" ref="Y146" si="137">Z35-Y35</f>
        <v>-4.2426445565974973</v>
      </c>
      <c r="Z146" s="29">
        <f>AA35-Z35</f>
        <v>4.9916665375044431</v>
      </c>
      <c r="AA146" s="29">
        <f>AB35-AA35</f>
        <v>9.6745576762863266</v>
      </c>
      <c r="AB146" s="29">
        <f t="shared" ref="AB146" si="138">AB35-Z35</f>
        <v>14.66622421379077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29.920115047612224</v>
      </c>
      <c r="C153" s="11">
        <f t="shared" ref="C153:F153" si="143">C8</f>
        <v>36.081629271105172</v>
      </c>
      <c r="D153" s="11">
        <f t="shared" si="143"/>
        <v>36.064140793220794</v>
      </c>
      <c r="E153" s="11">
        <f t="shared" si="143"/>
        <v>33.87615497863343</v>
      </c>
      <c r="F153" s="11">
        <f t="shared" si="143"/>
        <v>37.079671758109818</v>
      </c>
      <c r="H153" s="40">
        <f>IF(D$151-B$151 &lt;&gt; 0,(EXP(LN(D153/B153)/(D$151-B$151))-1)*100,0)</f>
        <v>3.8060023014267585</v>
      </c>
      <c r="I153" s="40">
        <f>IF(F$151-D$151 &lt;&gt; 0,(EXP(LN(F153/D153)/(F$151-D$151))-1)*100,0)</f>
        <v>0.18530378609065146</v>
      </c>
      <c r="L153" s="10" t="str">
        <f>L8</f>
        <v>11 Corporate managers and directors</v>
      </c>
      <c r="M153" s="11">
        <f>M8</f>
        <v>20.254335963523516</v>
      </c>
      <c r="N153" s="11">
        <f t="shared" ref="N153:Q153" si="144">N8</f>
        <v>23.46160311600082</v>
      </c>
      <c r="O153" s="11">
        <f t="shared" si="144"/>
        <v>23.313055583970819</v>
      </c>
      <c r="P153" s="11">
        <f t="shared" si="144"/>
        <v>21.23926675049259</v>
      </c>
      <c r="Q153" s="11">
        <f t="shared" si="144"/>
        <v>22.359193803576339</v>
      </c>
      <c r="S153" s="40">
        <f>IF(O$151-M$151 &lt;&gt; 0,(EXP(LN(O153/M153)/(O$151-M$151))-1)*100,0)</f>
        <v>2.8528281320453264</v>
      </c>
      <c r="T153" s="40">
        <f>IF(Q$151-O$151 &lt;&gt; 0,(EXP(LN(Q153/O153)/(Q$151-O$151))-1)*100,0)</f>
        <v>-0.27811877647894168</v>
      </c>
      <c r="W153" s="10" t="str">
        <f>W8</f>
        <v>11 Corporate managers and directors</v>
      </c>
      <c r="X153" s="11">
        <f>X8</f>
        <v>9.6657790840886832</v>
      </c>
      <c r="Y153" s="11">
        <f t="shared" ref="Y153:AB153" si="145">Y8</f>
        <v>12.620026155104318</v>
      </c>
      <c r="Z153" s="11">
        <f t="shared" si="145"/>
        <v>12.751085209250059</v>
      </c>
      <c r="AA153" s="11">
        <f t="shared" si="145"/>
        <v>12.636888228140775</v>
      </c>
      <c r="AB153" s="11">
        <f t="shared" si="145"/>
        <v>14.720477954533466</v>
      </c>
      <c r="AD153" s="40">
        <f>IF(Z$151-X$151 &lt;&gt; 0,(EXP(LN(Z153/X153)/(Z$151-X$151))-1)*100,0)</f>
        <v>5.6968529303473625</v>
      </c>
      <c r="AE153" s="40">
        <f>IF(AB$151-Z$151 &lt;&gt; 0,(EXP(LN(AB153/Z153)/(AB$151-Z$151))-1)*100,0)</f>
        <v>0.96208658210992226</v>
      </c>
    </row>
    <row r="154" spans="1:31" x14ac:dyDescent="0.2">
      <c r="A154" s="10" t="str">
        <f t="shared" si="142"/>
        <v>12 Other managers and proprietors</v>
      </c>
      <c r="B154" s="11">
        <f t="shared" si="142"/>
        <v>13.976107523465355</v>
      </c>
      <c r="C154" s="11">
        <f t="shared" ref="C154:F178" si="146">C9</f>
        <v>15.041831827879234</v>
      </c>
      <c r="D154" s="11">
        <f t="shared" si="146"/>
        <v>14.668732425426795</v>
      </c>
      <c r="E154" s="11">
        <f t="shared" si="146"/>
        <v>18.444235818314979</v>
      </c>
      <c r="F154" s="11">
        <f t="shared" si="146"/>
        <v>21.487058737787848</v>
      </c>
      <c r="H154" s="40">
        <f t="shared" ref="H154:H177" si="147">IF(D$151-B$151 &lt;&gt; 0,(EXP(LN(D154/B154)/(D$151-B$151))-1)*100,0)</f>
        <v>0.97207255453581887</v>
      </c>
      <c r="I154" s="40">
        <f t="shared" ref="I154:I180" si="148">IF(F$151-D$151 &lt;&gt; 0,(EXP(LN(F154/D154)/(F$151-D$151))-1)*100,0)</f>
        <v>2.5775429827905372</v>
      </c>
      <c r="L154" s="10" t="str">
        <f t="shared" ref="L154:Q154" si="149">L9</f>
        <v>12 Other managers and proprietors</v>
      </c>
      <c r="M154" s="11">
        <f t="shared" si="149"/>
        <v>7.9597583168624491</v>
      </c>
      <c r="N154" s="11">
        <f t="shared" si="149"/>
        <v>8.5662188480309407</v>
      </c>
      <c r="O154" s="11">
        <f t="shared" si="149"/>
        <v>7.977187808289278</v>
      </c>
      <c r="P154" s="11">
        <f t="shared" si="149"/>
        <v>10.272989274327598</v>
      </c>
      <c r="Q154" s="11">
        <f t="shared" si="149"/>
        <v>11.814004488737195</v>
      </c>
      <c r="S154" s="40">
        <f t="shared" ref="S154:S177" si="150">IF(O$151-M$151 &lt;&gt; 0,(EXP(LN(O154/M154)/(O$151-M$151))-1)*100,0)</f>
        <v>4.3755713702275933E-2</v>
      </c>
      <c r="T154" s="40">
        <f t="shared" ref="T154:T177" si="151">IF(Q$151-O$151 &lt;&gt; 0,(EXP(LN(Q154/O154)/(Q$151-O$151))-1)*100,0)</f>
        <v>2.6525686246555713</v>
      </c>
      <c r="W154" s="10" t="str">
        <f t="shared" ref="W154:AB154" si="152">W9</f>
        <v>12 Other managers and proprietors</v>
      </c>
      <c r="X154" s="11">
        <f t="shared" si="152"/>
        <v>6.0163492066029143</v>
      </c>
      <c r="Y154" s="11">
        <f t="shared" si="152"/>
        <v>6.4756129798482824</v>
      </c>
      <c r="Z154" s="11">
        <f t="shared" si="152"/>
        <v>6.6915446171375068</v>
      </c>
      <c r="AA154" s="11">
        <f t="shared" si="152"/>
        <v>8.1712465439873618</v>
      </c>
      <c r="AB154" s="11">
        <f t="shared" si="152"/>
        <v>9.673054249050633</v>
      </c>
      <c r="AD154" s="40">
        <f t="shared" ref="AD154:AD177" si="153">IF(Z$151-X$151 &lt;&gt; 0,(EXP(LN(Z154/X154)/(Z$151-X$151))-1)*100,0)</f>
        <v>2.1500699587680083</v>
      </c>
      <c r="AE154" s="40">
        <f t="shared" ref="AE154:AE177" si="154">IF(AB$151-Z$151 &lt;&gt; 0,(EXP(LN(AB154/Z154)/(AB$151-Z$151))-1)*100,0)</f>
        <v>2.4870870889607044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26.135651848662313</v>
      </c>
      <c r="C155" s="11">
        <f t="shared" si="146"/>
        <v>29.69660484502765</v>
      </c>
      <c r="D155" s="11">
        <f t="shared" si="146"/>
        <v>30.325544808782457</v>
      </c>
      <c r="E155" s="11">
        <f t="shared" si="146"/>
        <v>32.224299134806145</v>
      </c>
      <c r="F155" s="11">
        <f t="shared" si="146"/>
        <v>35.601119733880466</v>
      </c>
      <c r="H155" s="40">
        <f t="shared" si="147"/>
        <v>3.0184604009882765</v>
      </c>
      <c r="I155" s="40">
        <f t="shared" si="148"/>
        <v>1.0749813155982224</v>
      </c>
      <c r="L155" s="10" t="str">
        <f t="shared" ref="L155:Q155" si="155">L10</f>
        <v>21 Science, research, engineering and technology professionals</v>
      </c>
      <c r="M155" s="11">
        <f t="shared" si="155"/>
        <v>20.458691359636095</v>
      </c>
      <c r="N155" s="11">
        <f t="shared" si="155"/>
        <v>23.462139008038118</v>
      </c>
      <c r="O155" s="11">
        <f t="shared" si="155"/>
        <v>22.985744434817498</v>
      </c>
      <c r="P155" s="11">
        <f t="shared" si="155"/>
        <v>23.54818312760947</v>
      </c>
      <c r="Q155" s="11">
        <f t="shared" si="155"/>
        <v>25.314167907302267</v>
      </c>
      <c r="S155" s="40">
        <f t="shared" si="150"/>
        <v>2.3566691064437428</v>
      </c>
      <c r="T155" s="40">
        <f t="shared" si="151"/>
        <v>0.64534019589996827</v>
      </c>
      <c r="W155" s="10" t="str">
        <f t="shared" ref="W155:AB155" si="156">W10</f>
        <v>21 Science, research, engineering and technology professionals</v>
      </c>
      <c r="X155" s="11">
        <f t="shared" si="156"/>
        <v>5.6769604890262686</v>
      </c>
      <c r="Y155" s="11">
        <f t="shared" si="156"/>
        <v>6.2344658369895241</v>
      </c>
      <c r="Z155" s="11">
        <f t="shared" si="156"/>
        <v>7.3398003739649855</v>
      </c>
      <c r="AA155" s="11">
        <f t="shared" si="156"/>
        <v>8.6761160071966579</v>
      </c>
      <c r="AB155" s="11">
        <f t="shared" si="156"/>
        <v>10.286951826578207</v>
      </c>
      <c r="AD155" s="40">
        <f t="shared" si="153"/>
        <v>5.2721942611124062</v>
      </c>
      <c r="AE155" s="40">
        <f t="shared" si="154"/>
        <v>2.2759441153591853</v>
      </c>
    </row>
    <row r="156" spans="1:31" x14ac:dyDescent="0.2">
      <c r="A156" s="10" t="str">
        <f t="shared" si="142"/>
        <v>22 Health professionals</v>
      </c>
      <c r="B156" s="11">
        <f t="shared" si="142"/>
        <v>13.951855954474537</v>
      </c>
      <c r="C156" s="11">
        <f t="shared" si="146"/>
        <v>16.972359070822066</v>
      </c>
      <c r="D156" s="11">
        <f t="shared" si="146"/>
        <v>16.817834814004556</v>
      </c>
      <c r="E156" s="11">
        <f t="shared" si="146"/>
        <v>17.726636554517285</v>
      </c>
      <c r="F156" s="11">
        <f t="shared" si="146"/>
        <v>18.593276181012953</v>
      </c>
      <c r="H156" s="40">
        <f t="shared" si="147"/>
        <v>3.807234134658577</v>
      </c>
      <c r="I156" s="40">
        <f t="shared" si="148"/>
        <v>0.67131059122451653</v>
      </c>
      <c r="L156" s="10" t="str">
        <f t="shared" ref="L156:Q156" si="157">L11</f>
        <v>22 Health professionals</v>
      </c>
      <c r="M156" s="11">
        <f t="shared" si="157"/>
        <v>2.9536730043767538</v>
      </c>
      <c r="N156" s="11">
        <f t="shared" si="157"/>
        <v>3.5651019220470541</v>
      </c>
      <c r="O156" s="11">
        <f t="shared" si="157"/>
        <v>3.8222379365273484</v>
      </c>
      <c r="P156" s="11">
        <f t="shared" si="157"/>
        <v>3.9904854594215413</v>
      </c>
      <c r="Q156" s="11">
        <f t="shared" si="157"/>
        <v>4.1927170016876927</v>
      </c>
      <c r="S156" s="40">
        <f t="shared" si="150"/>
        <v>5.290954075516896</v>
      </c>
      <c r="T156" s="40">
        <f t="shared" si="151"/>
        <v>0.61865833120102742</v>
      </c>
      <c r="W156" s="10" t="str">
        <f t="shared" ref="W156:AB156" si="158">W11</f>
        <v>22 Health professionals</v>
      </c>
      <c r="X156" s="11">
        <f t="shared" si="158"/>
        <v>10.998182950097794</v>
      </c>
      <c r="Y156" s="11">
        <f t="shared" si="158"/>
        <v>13.40725714877501</v>
      </c>
      <c r="Z156" s="11">
        <f t="shared" si="158"/>
        <v>12.995596877477206</v>
      </c>
      <c r="AA156" s="11">
        <f t="shared" si="158"/>
        <v>13.736151095095737</v>
      </c>
      <c r="AB156" s="11">
        <f t="shared" si="158"/>
        <v>14.400559179325251</v>
      </c>
      <c r="AD156" s="40">
        <f t="shared" si="153"/>
        <v>3.393933599180321</v>
      </c>
      <c r="AE156" s="40">
        <f t="shared" si="154"/>
        <v>0.68672346832099329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27.616635951174082</v>
      </c>
      <c r="C157" s="11">
        <f t="shared" si="146"/>
        <v>29.903518535244306</v>
      </c>
      <c r="D157" s="11">
        <f t="shared" si="146"/>
        <v>29.406964118299957</v>
      </c>
      <c r="E157" s="11">
        <f t="shared" si="146"/>
        <v>30.21228630240492</v>
      </c>
      <c r="F157" s="11">
        <f t="shared" si="146"/>
        <v>32.800006910555354</v>
      </c>
      <c r="H157" s="40">
        <f t="shared" si="147"/>
        <v>1.2641877000206581</v>
      </c>
      <c r="I157" s="40">
        <f t="shared" si="148"/>
        <v>0.73063759279234919</v>
      </c>
      <c r="L157" s="10" t="str">
        <f t="shared" ref="L157:Q157" si="159">L12</f>
        <v>23 Teaching and other educational professionals</v>
      </c>
      <c r="M157" s="11">
        <f t="shared" si="159"/>
        <v>8.5836524345444616</v>
      </c>
      <c r="N157" s="11">
        <f t="shared" si="159"/>
        <v>8.809394756222682</v>
      </c>
      <c r="O157" s="11">
        <f t="shared" si="159"/>
        <v>9.1486177242134765</v>
      </c>
      <c r="P157" s="11">
        <f t="shared" si="159"/>
        <v>9.6547188425233141</v>
      </c>
      <c r="Q157" s="11">
        <f t="shared" si="159"/>
        <v>10.387563465306609</v>
      </c>
      <c r="S157" s="40">
        <f t="shared" si="150"/>
        <v>1.2830267545546503</v>
      </c>
      <c r="T157" s="40">
        <f t="shared" si="151"/>
        <v>0.85030452896390774</v>
      </c>
      <c r="W157" s="10" t="str">
        <f t="shared" ref="W157:AB157" si="160">W12</f>
        <v>23 Teaching and other educational professionals</v>
      </c>
      <c r="X157" s="11">
        <f t="shared" si="160"/>
        <v>19.032983516629635</v>
      </c>
      <c r="Y157" s="11">
        <f t="shared" si="160"/>
        <v>21.094123779021633</v>
      </c>
      <c r="Z157" s="11">
        <f t="shared" si="160"/>
        <v>20.258346394086466</v>
      </c>
      <c r="AA157" s="11">
        <f t="shared" si="160"/>
        <v>20.557567459881597</v>
      </c>
      <c r="AB157" s="11">
        <f t="shared" si="160"/>
        <v>22.412443445248737</v>
      </c>
      <c r="AD157" s="40">
        <f t="shared" si="153"/>
        <v>1.2556869183516284</v>
      </c>
      <c r="AE157" s="40">
        <f t="shared" si="154"/>
        <v>0.67593714152613948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26.546907401149362</v>
      </c>
      <c r="C158" s="11">
        <f t="shared" si="146"/>
        <v>30.546413940363614</v>
      </c>
      <c r="D158" s="11">
        <f t="shared" si="146"/>
        <v>31.885580221828082</v>
      </c>
      <c r="E158" s="11">
        <f t="shared" si="146"/>
        <v>35.663223229752866</v>
      </c>
      <c r="F158" s="11">
        <f t="shared" si="146"/>
        <v>39.774211049194477</v>
      </c>
      <c r="H158" s="40">
        <f t="shared" si="147"/>
        <v>3.7327945407457319</v>
      </c>
      <c r="I158" s="40">
        <f t="shared" si="148"/>
        <v>1.4846792194814551</v>
      </c>
      <c r="L158" s="10" t="str">
        <f t="shared" ref="L158:Q158" si="161">L13</f>
        <v>24 Business, media and public service professionals</v>
      </c>
      <c r="M158" s="11">
        <f t="shared" si="161"/>
        <v>15.540848267395743</v>
      </c>
      <c r="N158" s="11">
        <f t="shared" si="161"/>
        <v>17.017691152943804</v>
      </c>
      <c r="O158" s="11">
        <f t="shared" si="161"/>
        <v>17.548321464249909</v>
      </c>
      <c r="P158" s="11">
        <f t="shared" si="161"/>
        <v>19.815692553771754</v>
      </c>
      <c r="Q158" s="11">
        <f t="shared" si="161"/>
        <v>21.686078923802832</v>
      </c>
      <c r="S158" s="40">
        <f t="shared" si="150"/>
        <v>2.4594858600640812</v>
      </c>
      <c r="T158" s="40">
        <f t="shared" si="151"/>
        <v>1.4214223407955417</v>
      </c>
      <c r="W158" s="10" t="str">
        <f t="shared" ref="W158:AB158" si="162">W13</f>
        <v>24 Business, media and public service professionals</v>
      </c>
      <c r="X158" s="11">
        <f t="shared" si="162"/>
        <v>11.006059133753624</v>
      </c>
      <c r="Y158" s="11">
        <f t="shared" si="162"/>
        <v>13.528722787419817</v>
      </c>
      <c r="Z158" s="11">
        <f t="shared" si="162"/>
        <v>14.337258757578157</v>
      </c>
      <c r="AA158" s="11">
        <f t="shared" si="162"/>
        <v>15.847530675981139</v>
      </c>
      <c r="AB158" s="11">
        <f t="shared" si="162"/>
        <v>18.088132125391695</v>
      </c>
      <c r="AD158" s="40">
        <f t="shared" si="153"/>
        <v>5.4306432693269624</v>
      </c>
      <c r="AE158" s="40">
        <f t="shared" si="154"/>
        <v>1.561359697583331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7.0296086519778598</v>
      </c>
      <c r="C159" s="11">
        <f t="shared" si="146"/>
        <v>8.1679727418820249</v>
      </c>
      <c r="D159" s="11">
        <f t="shared" si="146"/>
        <v>8.7388596933544544</v>
      </c>
      <c r="E159" s="11">
        <f t="shared" si="146"/>
        <v>7.7313145408372339</v>
      </c>
      <c r="F159" s="11">
        <f t="shared" si="146"/>
        <v>8.3205727284269209</v>
      </c>
      <c r="H159" s="40">
        <f t="shared" si="147"/>
        <v>4.4491051853643659</v>
      </c>
      <c r="I159" s="40">
        <f t="shared" si="148"/>
        <v>-0.32645677577614052</v>
      </c>
      <c r="L159" s="10" t="str">
        <f t="shared" ref="L159:Q159" si="163">L14</f>
        <v>31 Science, engineering and technology associate professionals</v>
      </c>
      <c r="M159" s="11">
        <f t="shared" si="163"/>
        <v>4.765465513372364</v>
      </c>
      <c r="N159" s="11">
        <f t="shared" si="163"/>
        <v>5.820871761212894</v>
      </c>
      <c r="O159" s="11">
        <f t="shared" si="163"/>
        <v>5.9443974692857493</v>
      </c>
      <c r="P159" s="11">
        <f t="shared" si="163"/>
        <v>4.8386567610472806</v>
      </c>
      <c r="Q159" s="11">
        <f t="shared" si="163"/>
        <v>4.9071333352090925</v>
      </c>
      <c r="S159" s="40">
        <f t="shared" si="150"/>
        <v>4.5202649419900043</v>
      </c>
      <c r="T159" s="40">
        <f t="shared" si="151"/>
        <v>-1.2702582083129466</v>
      </c>
      <c r="W159" s="10" t="str">
        <f t="shared" ref="W159:AB159" si="164">W14</f>
        <v>31 Science, engineering and technology associate professionals</v>
      </c>
      <c r="X159" s="11">
        <f t="shared" si="164"/>
        <v>2.2641431386055033</v>
      </c>
      <c r="Y159" s="11">
        <f t="shared" si="164"/>
        <v>2.3471009806691199</v>
      </c>
      <c r="Z159" s="11">
        <f t="shared" si="164"/>
        <v>2.7944622240687065</v>
      </c>
      <c r="AA159" s="11">
        <f t="shared" si="164"/>
        <v>2.8926577797899591</v>
      </c>
      <c r="AB159" s="11">
        <f t="shared" si="164"/>
        <v>3.4134393932178497</v>
      </c>
      <c r="AD159" s="40">
        <f t="shared" si="153"/>
        <v>4.2986945784768693</v>
      </c>
      <c r="AE159" s="40">
        <f t="shared" si="154"/>
        <v>1.3428072252390066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6.5320112227195111</v>
      </c>
      <c r="C160" s="11">
        <f t="shared" si="146"/>
        <v>7.5581709590494501</v>
      </c>
      <c r="D160" s="11">
        <f t="shared" si="146"/>
        <v>7.6678664924069384</v>
      </c>
      <c r="E160" s="11">
        <f t="shared" si="146"/>
        <v>7.6240614399689717</v>
      </c>
      <c r="F160" s="11">
        <f t="shared" si="146"/>
        <v>8.1270148342667365</v>
      </c>
      <c r="H160" s="40">
        <f t="shared" si="147"/>
        <v>3.2584315645525663</v>
      </c>
      <c r="I160" s="40">
        <f t="shared" si="148"/>
        <v>0.38845428913278912</v>
      </c>
      <c r="L160" s="10" t="str">
        <f t="shared" ref="L160:Q160" si="165">L15</f>
        <v>32 Health and social care associate professionals</v>
      </c>
      <c r="M160" s="11">
        <f t="shared" si="165"/>
        <v>1.2798042793800182</v>
      </c>
      <c r="N160" s="11">
        <f t="shared" si="165"/>
        <v>1.3312812676214767</v>
      </c>
      <c r="O160" s="11">
        <f t="shared" si="165"/>
        <v>1.5127314391805853</v>
      </c>
      <c r="P160" s="11">
        <f t="shared" si="165"/>
        <v>1.3477993824757857</v>
      </c>
      <c r="Q160" s="11">
        <f t="shared" si="165"/>
        <v>1.4130763150468495</v>
      </c>
      <c r="S160" s="40">
        <f t="shared" si="150"/>
        <v>3.4007419373671466</v>
      </c>
      <c r="T160" s="40">
        <f>IF(Q$151-O$151 &lt;&gt; 0,(EXP(LN(Q160/O160)/(Q$151-O$151))-1)*100,0)</f>
        <v>-0.45328823623717041</v>
      </c>
      <c r="W160" s="10" t="str">
        <f t="shared" ref="W160:AB160" si="166">W15</f>
        <v>32 Health and social care associate professionals</v>
      </c>
      <c r="X160" s="11">
        <f t="shared" si="166"/>
        <v>5.2522069433394938</v>
      </c>
      <c r="Y160" s="11">
        <f t="shared" si="166"/>
        <v>6.2268896914279699</v>
      </c>
      <c r="Z160" s="11">
        <f t="shared" si="166"/>
        <v>6.1551350532263553</v>
      </c>
      <c r="AA160" s="11">
        <f t="shared" si="166"/>
        <v>6.2762620574931862</v>
      </c>
      <c r="AB160" s="11">
        <f t="shared" si="166"/>
        <v>6.7139385192198873</v>
      </c>
      <c r="AD160" s="40">
        <f t="shared" si="153"/>
        <v>3.2236356651541564</v>
      </c>
      <c r="AE160" s="40">
        <f t="shared" si="154"/>
        <v>0.58100827695857227</v>
      </c>
    </row>
    <row r="161" spans="1:31" x14ac:dyDescent="0.2">
      <c r="A161" s="10" t="str">
        <f t="shared" si="142"/>
        <v>33 Protective service occupations</v>
      </c>
      <c r="B161" s="11">
        <f t="shared" si="142"/>
        <v>4.8438469002589954</v>
      </c>
      <c r="C161" s="11">
        <f t="shared" si="146"/>
        <v>4.8681578431362613</v>
      </c>
      <c r="D161" s="11">
        <f t="shared" si="146"/>
        <v>5.1280747635210586</v>
      </c>
      <c r="E161" s="11">
        <f t="shared" si="146"/>
        <v>6.1696853648059991</v>
      </c>
      <c r="F161" s="11">
        <f t="shared" si="146"/>
        <v>7.0521825824540008</v>
      </c>
      <c r="H161" s="40">
        <f t="shared" si="147"/>
        <v>1.1469491944919641</v>
      </c>
      <c r="I161" s="40">
        <f t="shared" si="148"/>
        <v>2.1467641228579692</v>
      </c>
      <c r="L161" s="10" t="str">
        <f t="shared" ref="L161:Q161" si="167">L16</f>
        <v>33 Protective service occupations</v>
      </c>
      <c r="M161" s="11">
        <f t="shared" si="167"/>
        <v>3.7452032930194123</v>
      </c>
      <c r="N161" s="11">
        <f t="shared" si="167"/>
        <v>3.6238628406878437</v>
      </c>
      <c r="O161" s="11">
        <f t="shared" si="167"/>
        <v>3.7465251060564371</v>
      </c>
      <c r="P161" s="11">
        <f t="shared" si="167"/>
        <v>4.3039905075055707</v>
      </c>
      <c r="Q161" s="11">
        <f t="shared" si="167"/>
        <v>4.6111053763067362</v>
      </c>
      <c r="S161" s="40">
        <f t="shared" si="150"/>
        <v>7.0577021727968869E-3</v>
      </c>
      <c r="T161" s="40">
        <f t="shared" si="151"/>
        <v>1.3938841195321405</v>
      </c>
      <c r="W161" s="10" t="str">
        <f t="shared" ref="W161:AB161" si="168">W16</f>
        <v>33 Protective service occupations</v>
      </c>
      <c r="X161" s="11">
        <f t="shared" si="168"/>
        <v>1.0986436072395744</v>
      </c>
      <c r="Y161" s="11">
        <f t="shared" si="168"/>
        <v>1.2442950024484154</v>
      </c>
      <c r="Z161" s="11">
        <f t="shared" si="168"/>
        <v>1.3815496574646251</v>
      </c>
      <c r="AA161" s="11">
        <f t="shared" si="168"/>
        <v>1.8656948573004339</v>
      </c>
      <c r="AB161" s="11">
        <f t="shared" si="168"/>
        <v>2.4410772061472654</v>
      </c>
      <c r="AD161" s="40">
        <f t="shared" si="153"/>
        <v>4.6892125879436808</v>
      </c>
      <c r="AE161" s="40">
        <f t="shared" si="154"/>
        <v>3.867816271861324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10.284912740143923</v>
      </c>
      <c r="C162" s="11">
        <f t="shared" si="146"/>
        <v>9.6294284762620226</v>
      </c>
      <c r="D162" s="11">
        <f t="shared" si="146"/>
        <v>10.118952698033439</v>
      </c>
      <c r="E162" s="11">
        <f t="shared" si="146"/>
        <v>9.9374102584062509</v>
      </c>
      <c r="F162" s="11">
        <f t="shared" si="146"/>
        <v>10.821214622591748</v>
      </c>
      <c r="H162" s="40">
        <f t="shared" si="147"/>
        <v>-0.3248286607575257</v>
      </c>
      <c r="I162" s="40">
        <f t="shared" si="148"/>
        <v>0.44832434075341432</v>
      </c>
      <c r="L162" s="10" t="str">
        <f t="shared" ref="L162:Q162" si="169">L17</f>
        <v>34 Culture, media and sports occupations</v>
      </c>
      <c r="M162" s="11">
        <f t="shared" si="169"/>
        <v>5.4003943908870413</v>
      </c>
      <c r="N162" s="11">
        <f t="shared" si="169"/>
        <v>4.8699511287505475</v>
      </c>
      <c r="O162" s="11">
        <f t="shared" si="169"/>
        <v>4.799852044489338</v>
      </c>
      <c r="P162" s="11">
        <f t="shared" si="169"/>
        <v>4.7684791742156571</v>
      </c>
      <c r="Q162" s="11">
        <f t="shared" si="169"/>
        <v>5.3444682773263565</v>
      </c>
      <c r="S162" s="40">
        <f t="shared" si="150"/>
        <v>-2.3301603786017089</v>
      </c>
      <c r="T162" s="40">
        <f t="shared" si="151"/>
        <v>0.71908620211347252</v>
      </c>
      <c r="W162" s="10" t="str">
        <f t="shared" ref="W162:AB162" si="170">W17</f>
        <v>34 Culture, media and sports occupations</v>
      </c>
      <c r="X162" s="11">
        <f t="shared" si="170"/>
        <v>4.8845183492568793</v>
      </c>
      <c r="Y162" s="11">
        <f t="shared" si="170"/>
        <v>4.7594773475114804</v>
      </c>
      <c r="Z162" s="11">
        <f t="shared" si="170"/>
        <v>5.3191006535441012</v>
      </c>
      <c r="AA162" s="11">
        <f t="shared" si="170"/>
        <v>5.1689310841906098</v>
      </c>
      <c r="AB162" s="11">
        <f t="shared" si="170"/>
        <v>5.476746345265382</v>
      </c>
      <c r="AD162" s="40">
        <f t="shared" si="153"/>
        <v>1.7192835563142106</v>
      </c>
      <c r="AE162" s="40">
        <f t="shared" si="154"/>
        <v>0.19490270914981345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25.397518795947043</v>
      </c>
      <c r="C163" s="11">
        <f t="shared" si="146"/>
        <v>27.568028150227008</v>
      </c>
      <c r="D163" s="11">
        <f t="shared" si="146"/>
        <v>27.815726024075158</v>
      </c>
      <c r="E163" s="11">
        <f t="shared" si="146"/>
        <v>27.010772257539816</v>
      </c>
      <c r="F163" s="11">
        <f t="shared" si="146"/>
        <v>28.322618804353269</v>
      </c>
      <c r="H163" s="40">
        <f t="shared" si="147"/>
        <v>1.8356458162892775</v>
      </c>
      <c r="I163" s="40">
        <f t="shared" si="148"/>
        <v>0.12046711259412479</v>
      </c>
      <c r="L163" s="10" t="str">
        <f t="shared" ref="L163:Q163" si="171">L18</f>
        <v>35 Business and public service associate professionals</v>
      </c>
      <c r="M163" s="11">
        <f t="shared" si="171"/>
        <v>13.145276376160659</v>
      </c>
      <c r="N163" s="11">
        <f t="shared" si="171"/>
        <v>14.02609396395315</v>
      </c>
      <c r="O163" s="11">
        <f t="shared" si="171"/>
        <v>14.245418991338507</v>
      </c>
      <c r="P163" s="11">
        <f t="shared" si="171"/>
        <v>13.371441882537935</v>
      </c>
      <c r="Q163" s="11">
        <f t="shared" si="171"/>
        <v>13.527538142211288</v>
      </c>
      <c r="S163" s="40">
        <f t="shared" si="150"/>
        <v>1.6204470618633282</v>
      </c>
      <c r="T163" s="40">
        <f t="shared" si="151"/>
        <v>-0.34412592881681858</v>
      </c>
      <c r="W163" s="10" t="str">
        <f t="shared" ref="W163:AB163" si="172">W18</f>
        <v>35 Business and public service associate professionals</v>
      </c>
      <c r="X163" s="11">
        <f t="shared" si="172"/>
        <v>12.252242419786375</v>
      </c>
      <c r="Y163" s="11">
        <f t="shared" si="172"/>
        <v>13.541934186273904</v>
      </c>
      <c r="Z163" s="11">
        <f t="shared" si="172"/>
        <v>13.570307032736652</v>
      </c>
      <c r="AA163" s="11">
        <f t="shared" si="172"/>
        <v>13.639330375001888</v>
      </c>
      <c r="AB163" s="11">
        <f t="shared" si="172"/>
        <v>14.795080662141959</v>
      </c>
      <c r="AD163" s="40">
        <f t="shared" si="153"/>
        <v>2.0645249566139778</v>
      </c>
      <c r="AE163" s="40">
        <f t="shared" si="154"/>
        <v>0.5777334019370528</v>
      </c>
    </row>
    <row r="164" spans="1:31" x14ac:dyDescent="0.2">
      <c r="A164" s="10" t="str">
        <f t="shared" si="142"/>
        <v>41 Administrative occupations</v>
      </c>
      <c r="B164" s="11">
        <f t="shared" si="142"/>
        <v>32.902082805130661</v>
      </c>
      <c r="C164" s="11">
        <f t="shared" si="146"/>
        <v>32.759834609611197</v>
      </c>
      <c r="D164" s="11">
        <f t="shared" si="146"/>
        <v>33.222127654874356</v>
      </c>
      <c r="E164" s="11">
        <f t="shared" si="146"/>
        <v>30.065005227663864</v>
      </c>
      <c r="F164" s="11">
        <f t="shared" si="146"/>
        <v>27.564573983952418</v>
      </c>
      <c r="H164" s="40">
        <f t="shared" si="147"/>
        <v>0.19379126557590443</v>
      </c>
      <c r="I164" s="40">
        <f t="shared" si="148"/>
        <v>-1.2368523364033823</v>
      </c>
      <c r="L164" s="10" t="str">
        <f t="shared" ref="L164:Q164" si="173">L19</f>
        <v>41 Administrative occupations</v>
      </c>
      <c r="M164" s="11">
        <f t="shared" si="173"/>
        <v>8.0365042405362495</v>
      </c>
      <c r="N164" s="11">
        <f t="shared" si="173"/>
        <v>7.6889568067512624</v>
      </c>
      <c r="O164" s="11">
        <f t="shared" si="173"/>
        <v>8.8650784008442738</v>
      </c>
      <c r="P164" s="11">
        <f t="shared" si="173"/>
        <v>8.2576876100317005</v>
      </c>
      <c r="Q164" s="11">
        <f t="shared" si="173"/>
        <v>8.7839909218585905</v>
      </c>
      <c r="S164" s="40">
        <f t="shared" si="150"/>
        <v>1.9818956722130743</v>
      </c>
      <c r="T164" s="40">
        <f t="shared" si="151"/>
        <v>-6.1240787299221555E-2</v>
      </c>
      <c r="W164" s="10" t="str">
        <f t="shared" ref="W164:AB164" si="174">W19</f>
        <v>41 Administrative occupations</v>
      </c>
      <c r="X164" s="11">
        <f t="shared" si="174"/>
        <v>24.865578564594411</v>
      </c>
      <c r="Y164" s="11">
        <f t="shared" si="174"/>
        <v>25.070877802859929</v>
      </c>
      <c r="Z164" s="11">
        <f t="shared" si="174"/>
        <v>24.357049254030095</v>
      </c>
      <c r="AA164" s="11">
        <f t="shared" si="174"/>
        <v>21.80731761763219</v>
      </c>
      <c r="AB164" s="11">
        <f t="shared" si="174"/>
        <v>18.780583062093843</v>
      </c>
      <c r="AD164" s="40">
        <f t="shared" si="153"/>
        <v>-0.41241035133932069</v>
      </c>
      <c r="AE164" s="40">
        <f t="shared" si="154"/>
        <v>-1.718383014838365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10.721232268742767</v>
      </c>
      <c r="C165" s="11">
        <f t="shared" si="146"/>
        <v>9.7078361247623519</v>
      </c>
      <c r="D165" s="11">
        <f t="shared" si="146"/>
        <v>9.3473169944919103</v>
      </c>
      <c r="E165" s="11">
        <f t="shared" si="146"/>
        <v>9.4024889335404254</v>
      </c>
      <c r="F165" s="11">
        <f t="shared" si="146"/>
        <v>7.3937364604258518</v>
      </c>
      <c r="H165" s="40">
        <f t="shared" si="147"/>
        <v>-2.7054635497891666</v>
      </c>
      <c r="I165" s="40">
        <f t="shared" si="148"/>
        <v>-1.5508887933513571</v>
      </c>
      <c r="L165" s="10" t="str">
        <f t="shared" ref="L165:Q165" si="175">L20</f>
        <v>42 Secretarial and related occupations</v>
      </c>
      <c r="M165" s="11">
        <f t="shared" si="175"/>
        <v>0.46939386137959088</v>
      </c>
      <c r="N165" s="11">
        <f t="shared" si="175"/>
        <v>0.38670901503694088</v>
      </c>
      <c r="O165" s="11">
        <f t="shared" si="175"/>
        <v>0.34510678308444886</v>
      </c>
      <c r="P165" s="11">
        <f t="shared" si="175"/>
        <v>0.46578596629912344</v>
      </c>
      <c r="Q165" s="11">
        <f t="shared" si="175"/>
        <v>0.53729275830210343</v>
      </c>
      <c r="S165" s="40">
        <f>IF(O$151-M$151 &lt;&gt; 0,(EXP(LN(O165/M165)/(O$151-M$151))-1)*100,0)</f>
        <v>-5.9663664586202758</v>
      </c>
      <c r="T165" s="40">
        <f t="shared" si="151"/>
        <v>2.9952428883519122</v>
      </c>
      <c r="W165" s="10" t="str">
        <f t="shared" ref="W165:AB165" si="176">W20</f>
        <v>42 Secretarial and related occupations</v>
      </c>
      <c r="X165" s="11">
        <f t="shared" si="176"/>
        <v>10.251838407363174</v>
      </c>
      <c r="Y165" s="11">
        <f t="shared" si="176"/>
        <v>9.3211271097254134</v>
      </c>
      <c r="Z165" s="11">
        <f t="shared" si="176"/>
        <v>9.0022102114074602</v>
      </c>
      <c r="AA165" s="11">
        <f t="shared" si="176"/>
        <v>8.9367029672413008</v>
      </c>
      <c r="AB165" s="11">
        <f t="shared" si="176"/>
        <v>6.8564437021237481</v>
      </c>
      <c r="AD165" s="40">
        <f t="shared" si="153"/>
        <v>-2.5662361544067425</v>
      </c>
      <c r="AE165" s="40">
        <f t="shared" si="154"/>
        <v>-1.7988325277577655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3.6003629781646938</v>
      </c>
      <c r="C166" s="11">
        <f t="shared" si="146"/>
        <v>4.1255469247055752</v>
      </c>
      <c r="D166" s="11">
        <f t="shared" si="146"/>
        <v>3.1952181198867056</v>
      </c>
      <c r="E166" s="11">
        <f t="shared" si="146"/>
        <v>3.3990322297498365</v>
      </c>
      <c r="F166" s="11">
        <f t="shared" si="146"/>
        <v>3.9711818535803656</v>
      </c>
      <c r="H166" s="40">
        <f t="shared" si="147"/>
        <v>-2.3593089152308955</v>
      </c>
      <c r="I166" s="40">
        <f t="shared" si="148"/>
        <v>1.4599438562532541</v>
      </c>
      <c r="L166" s="10" t="str">
        <f t="shared" ref="L166:Q166" si="177">L21</f>
        <v>51 Skilled agricultural and related trades</v>
      </c>
      <c r="M166" s="11">
        <f t="shared" si="177"/>
        <v>2.7732679711998807</v>
      </c>
      <c r="N166" s="11">
        <f t="shared" si="177"/>
        <v>3.4995140573685526</v>
      </c>
      <c r="O166" s="11">
        <f t="shared" si="177"/>
        <v>2.395576861032342</v>
      </c>
      <c r="P166" s="11">
        <f t="shared" si="177"/>
        <v>2.4517957807555466</v>
      </c>
      <c r="Q166" s="11">
        <f t="shared" si="177"/>
        <v>2.7850558942629888</v>
      </c>
      <c r="S166" s="40">
        <f t="shared" si="150"/>
        <v>-2.885594766825772</v>
      </c>
      <c r="T166" s="40">
        <f t="shared" si="151"/>
        <v>1.0093524789466679</v>
      </c>
      <c r="W166" s="10" t="str">
        <f t="shared" ref="W166:AB166" si="178">W21</f>
        <v>51 Skilled agricultural and related trades</v>
      </c>
      <c r="X166" s="11">
        <f t="shared" si="178"/>
        <v>0.82709500696481042</v>
      </c>
      <c r="Y166" s="11">
        <f t="shared" si="178"/>
        <v>0.62603286733702057</v>
      </c>
      <c r="Z166" s="11">
        <f t="shared" si="178"/>
        <v>0.79964125885436466</v>
      </c>
      <c r="AA166" s="11">
        <f t="shared" si="178"/>
        <v>0.94723644899429282</v>
      </c>
      <c r="AB166" s="11">
        <f t="shared" si="178"/>
        <v>1.1861259593173747</v>
      </c>
      <c r="AD166" s="40">
        <f t="shared" si="153"/>
        <v>-0.67285351950306937</v>
      </c>
      <c r="AE166" s="40">
        <f t="shared" si="154"/>
        <v>2.6634152898215691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12.584244848944884</v>
      </c>
      <c r="C167" s="11">
        <f t="shared" si="146"/>
        <v>13.563840084275695</v>
      </c>
      <c r="D167" s="11">
        <f t="shared" si="146"/>
        <v>11.76482936430811</v>
      </c>
      <c r="E167" s="11">
        <f t="shared" si="146"/>
        <v>12.029510982393536</v>
      </c>
      <c r="F167" s="11">
        <f t="shared" si="146"/>
        <v>11.684131084071511</v>
      </c>
      <c r="H167" s="40">
        <f t="shared" si="147"/>
        <v>-1.3375956938836753</v>
      </c>
      <c r="I167" s="40">
        <f t="shared" si="148"/>
        <v>-4.5875572814368937E-2</v>
      </c>
      <c r="L167" s="10" t="str">
        <f t="shared" ref="L167:Q167" si="179">L22</f>
        <v>52 Skilled metal, electrical and electronic trades</v>
      </c>
      <c r="M167" s="11">
        <f t="shared" si="179"/>
        <v>12.283337488193679</v>
      </c>
      <c r="N167" s="11">
        <f t="shared" si="179"/>
        <v>13.027942401757754</v>
      </c>
      <c r="O167" s="11">
        <f t="shared" si="179"/>
        <v>11.370092912247342</v>
      </c>
      <c r="P167" s="11">
        <f t="shared" si="179"/>
        <v>11.126256871163955</v>
      </c>
      <c r="Q167" s="11">
        <f t="shared" si="179"/>
        <v>10.471134889198693</v>
      </c>
      <c r="S167" s="40">
        <f t="shared" si="150"/>
        <v>-1.5332676756152352</v>
      </c>
      <c r="T167" s="40">
        <f t="shared" si="151"/>
        <v>-0.54758900917899478</v>
      </c>
      <c r="W167" s="10" t="str">
        <f t="shared" ref="W167:AB167" si="180">W22</f>
        <v>52 Skilled metal, electrical and electronic trades</v>
      </c>
      <c r="X167" s="11">
        <f t="shared" si="180"/>
        <v>0.30090736075118485</v>
      </c>
      <c r="Y167" s="11">
        <f t="shared" si="180"/>
        <v>0.53589768251793346</v>
      </c>
      <c r="Z167" s="11">
        <f t="shared" si="180"/>
        <v>0.39473645206076996</v>
      </c>
      <c r="AA167" s="11">
        <f t="shared" si="180"/>
        <v>0.903254111229571</v>
      </c>
      <c r="AB167" s="11">
        <f t="shared" si="180"/>
        <v>1.212996194872805</v>
      </c>
      <c r="AD167" s="40">
        <f t="shared" si="153"/>
        <v>5.5783533749371284</v>
      </c>
      <c r="AE167" s="40">
        <f t="shared" si="154"/>
        <v>7.771389023640185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11.035016726344285</v>
      </c>
      <c r="C168" s="11">
        <f t="shared" si="146"/>
        <v>11.184709932888271</v>
      </c>
      <c r="D168" s="11">
        <f t="shared" si="146"/>
        <v>9.9969555548942264</v>
      </c>
      <c r="E168" s="11">
        <f t="shared" si="146"/>
        <v>10.64205895730929</v>
      </c>
      <c r="F168" s="11">
        <f t="shared" si="146"/>
        <v>9.8331014902066336</v>
      </c>
      <c r="H168" s="40">
        <f t="shared" si="147"/>
        <v>-1.9564669019919378</v>
      </c>
      <c r="I168" s="40">
        <f t="shared" si="148"/>
        <v>-0.11011402994870467</v>
      </c>
      <c r="L168" s="10" t="str">
        <f t="shared" ref="L168:Q168" si="181">L23</f>
        <v>53 Skilled construction and building trades</v>
      </c>
      <c r="M168" s="11">
        <f t="shared" si="181"/>
        <v>10.858125362908362</v>
      </c>
      <c r="N168" s="11">
        <f t="shared" si="181"/>
        <v>10.962023093077605</v>
      </c>
      <c r="O168" s="11">
        <f t="shared" si="181"/>
        <v>9.790414454606287</v>
      </c>
      <c r="P168" s="11">
        <f t="shared" si="181"/>
        <v>10.450297678995062</v>
      </c>
      <c r="Q168" s="11">
        <f t="shared" si="181"/>
        <v>9.5952712216107336</v>
      </c>
      <c r="S168" s="40">
        <f t="shared" si="150"/>
        <v>-2.0489163333861304</v>
      </c>
      <c r="T168" s="40">
        <f t="shared" si="151"/>
        <v>-0.1341325890365952</v>
      </c>
      <c r="W168" s="10" t="str">
        <f t="shared" ref="W168:AB168" si="182">W23</f>
        <v>53 Skilled construction and building trades</v>
      </c>
      <c r="X168" s="11">
        <f t="shared" si="182"/>
        <v>0.17689136343591058</v>
      </c>
      <c r="Y168" s="11">
        <f t="shared" si="182"/>
        <v>0.22268683981065396</v>
      </c>
      <c r="Z168" s="11">
        <f t="shared" si="182"/>
        <v>0.20654110028793821</v>
      </c>
      <c r="AA168" s="11">
        <f t="shared" si="182"/>
        <v>0.19176127831421586</v>
      </c>
      <c r="AB168" s="11">
        <f t="shared" si="182"/>
        <v>0.23783026859591014</v>
      </c>
      <c r="AD168" s="40">
        <f t="shared" si="153"/>
        <v>3.1478004441578111</v>
      </c>
      <c r="AE168" s="40">
        <f t="shared" si="154"/>
        <v>0.94482109543205794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9.3275445320256498</v>
      </c>
      <c r="C169" s="11">
        <f t="shared" si="146"/>
        <v>8.6564276749271993</v>
      </c>
      <c r="D169" s="11">
        <f t="shared" si="146"/>
        <v>7.9012679790640741</v>
      </c>
      <c r="E169" s="11">
        <f t="shared" si="146"/>
        <v>8.1224605417888469</v>
      </c>
      <c r="F169" s="11">
        <f t="shared" si="146"/>
        <v>8.4185796969323814</v>
      </c>
      <c r="H169" s="40">
        <f t="shared" si="147"/>
        <v>-3.264497476105066</v>
      </c>
      <c r="I169" s="40">
        <f t="shared" si="148"/>
        <v>0.42368087821738065</v>
      </c>
      <c r="L169" s="10" t="str">
        <f t="shared" ref="L169:Q169" si="183">L24</f>
        <v>54 Textiles, printing and other skilled trades</v>
      </c>
      <c r="M169" s="11">
        <f t="shared" si="183"/>
        <v>5.7965610321164203</v>
      </c>
      <c r="N169" s="11">
        <f t="shared" si="183"/>
        <v>5.4323401949051151</v>
      </c>
      <c r="O169" s="11">
        <f t="shared" si="183"/>
        <v>4.5080223821825918</v>
      </c>
      <c r="P169" s="11">
        <f t="shared" si="183"/>
        <v>4.6439514294776858</v>
      </c>
      <c r="Q169" s="11">
        <f t="shared" si="183"/>
        <v>4.789225917691021</v>
      </c>
      <c r="S169" s="40">
        <f t="shared" si="150"/>
        <v>-4.9038072116765807</v>
      </c>
      <c r="T169" s="40">
        <f t="shared" si="151"/>
        <v>0.40421631518716694</v>
      </c>
      <c r="W169" s="10" t="str">
        <f t="shared" ref="W169:AB169" si="184">W24</f>
        <v>54 Textiles, printing and other skilled trades</v>
      </c>
      <c r="X169" s="11">
        <f t="shared" si="184"/>
        <v>3.5309834999092478</v>
      </c>
      <c r="Y169" s="11">
        <f t="shared" si="184"/>
        <v>3.2240874800220758</v>
      </c>
      <c r="Z169" s="11">
        <f t="shared" si="184"/>
        <v>3.3932455968814814</v>
      </c>
      <c r="AA169" s="11">
        <f t="shared" si="184"/>
        <v>3.4785091123111656</v>
      </c>
      <c r="AB169" s="11">
        <f t="shared" si="184"/>
        <v>3.6293537792413653</v>
      </c>
      <c r="AD169" s="40">
        <f t="shared" si="153"/>
        <v>-0.79263351030914864</v>
      </c>
      <c r="AE169" s="40">
        <f t="shared" si="154"/>
        <v>0.44945867309029719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32.302127899765516</v>
      </c>
      <c r="C170" s="11">
        <f t="shared" si="146"/>
        <v>33.826252226128766</v>
      </c>
      <c r="D170" s="11">
        <f t="shared" si="146"/>
        <v>32.002926826065256</v>
      </c>
      <c r="E170" s="11">
        <f t="shared" si="146"/>
        <v>34.107850551249889</v>
      </c>
      <c r="F170" s="11">
        <f t="shared" si="146"/>
        <v>36.665399419378119</v>
      </c>
      <c r="H170" s="40">
        <f t="shared" si="147"/>
        <v>-0.1859418211349384</v>
      </c>
      <c r="I170" s="40">
        <f t="shared" si="148"/>
        <v>0.91083073477176146</v>
      </c>
      <c r="L170" s="10" t="str">
        <f t="shared" ref="L170:Q170" si="185">L25</f>
        <v>61 Caring personal service occupations</v>
      </c>
      <c r="M170" s="11">
        <f t="shared" si="185"/>
        <v>5.7178867187773301</v>
      </c>
      <c r="N170" s="11">
        <f t="shared" si="185"/>
        <v>5.8055778429335074</v>
      </c>
      <c r="O170" s="11">
        <f t="shared" si="185"/>
        <v>5.7308671957977335</v>
      </c>
      <c r="P170" s="11">
        <f t="shared" si="185"/>
        <v>6.9571829926220827</v>
      </c>
      <c r="Q170" s="11">
        <f t="shared" si="185"/>
        <v>8.1019701577333034</v>
      </c>
      <c r="S170" s="40">
        <f t="shared" si="150"/>
        <v>4.5361884979211453E-2</v>
      </c>
      <c r="T170" s="40">
        <f t="shared" si="151"/>
        <v>2.3351160306018359</v>
      </c>
      <c r="W170" s="10" t="str">
        <f t="shared" ref="W170:AB170" si="186">W25</f>
        <v>61 Caring personal service occupations</v>
      </c>
      <c r="X170" s="11">
        <f t="shared" si="186"/>
        <v>26.584241180988183</v>
      </c>
      <c r="Y170" s="11">
        <f t="shared" si="186"/>
        <v>28.020674383195274</v>
      </c>
      <c r="Z170" s="11">
        <f t="shared" si="186"/>
        <v>26.272059630267499</v>
      </c>
      <c r="AA170" s="11">
        <f t="shared" si="186"/>
        <v>27.150667558627831</v>
      </c>
      <c r="AB170" s="11">
        <f t="shared" si="186"/>
        <v>28.563429261644799</v>
      </c>
      <c r="AD170" s="40">
        <f t="shared" si="153"/>
        <v>-0.23597315315075917</v>
      </c>
      <c r="AE170" s="40">
        <f t="shared" si="154"/>
        <v>0.55903144457813969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10.164784485506207</v>
      </c>
      <c r="C171" s="11">
        <f t="shared" si="146"/>
        <v>10.634332332218742</v>
      </c>
      <c r="D171" s="11">
        <f t="shared" si="146"/>
        <v>9.6062930589544973</v>
      </c>
      <c r="E171" s="11">
        <f t="shared" si="146"/>
        <v>9.6849778418697898</v>
      </c>
      <c r="F171" s="11">
        <f t="shared" si="146"/>
        <v>10.074785070722488</v>
      </c>
      <c r="H171" s="40">
        <f t="shared" si="147"/>
        <v>-1.1238537364164136</v>
      </c>
      <c r="I171" s="40">
        <f t="shared" si="148"/>
        <v>0.31795349650178828</v>
      </c>
      <c r="L171" s="10" t="str">
        <f t="shared" ref="L171:Q171" si="187">L26</f>
        <v>62 Leisure, travel and related personal service occupations</v>
      </c>
      <c r="M171" s="11">
        <f t="shared" si="187"/>
        <v>3.0937198127457251</v>
      </c>
      <c r="N171" s="11">
        <f t="shared" si="187"/>
        <v>3.4409670146252225</v>
      </c>
      <c r="O171" s="11">
        <f t="shared" si="187"/>
        <v>2.9799113311158263</v>
      </c>
      <c r="P171" s="11">
        <f t="shared" si="187"/>
        <v>3.0824045566139016</v>
      </c>
      <c r="Q171" s="11">
        <f t="shared" si="187"/>
        <v>3.452971728227932</v>
      </c>
      <c r="S171" s="40">
        <f t="shared" si="150"/>
        <v>-0.74681029733402182</v>
      </c>
      <c r="T171" s="40">
        <f t="shared" si="151"/>
        <v>0.98711808684026625</v>
      </c>
      <c r="W171" s="10" t="str">
        <f t="shared" ref="W171:AB171" si="188">W26</f>
        <v>62 Leisure, travel and related personal service occupations</v>
      </c>
      <c r="X171" s="11">
        <f t="shared" si="188"/>
        <v>7.0710646727604791</v>
      </c>
      <c r="Y171" s="11">
        <f t="shared" si="188"/>
        <v>7.1933653175935266</v>
      </c>
      <c r="Z171" s="11">
        <f t="shared" si="188"/>
        <v>6.6263817278386634</v>
      </c>
      <c r="AA171" s="11">
        <f t="shared" si="188"/>
        <v>6.6025732852558772</v>
      </c>
      <c r="AB171" s="11">
        <f t="shared" si="188"/>
        <v>6.6218133424945638</v>
      </c>
      <c r="AD171" s="40">
        <f t="shared" si="153"/>
        <v>-1.2906417741520571</v>
      </c>
      <c r="AE171" s="40">
        <f t="shared" si="154"/>
        <v>-4.5976381247370135E-3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0.42841869257490539</v>
      </c>
      <c r="C172" s="11">
        <f t="shared" si="146"/>
        <v>0.37524844925008727</v>
      </c>
      <c r="D172" s="11">
        <f t="shared" si="146"/>
        <v>0.46337761483922252</v>
      </c>
      <c r="E172" s="11">
        <f t="shared" si="146"/>
        <v>0.38034622960864906</v>
      </c>
      <c r="F172" s="11">
        <f t="shared" si="146"/>
        <v>0.40021531390218285</v>
      </c>
      <c r="H172" s="40">
        <f t="shared" si="147"/>
        <v>1.58119736052722</v>
      </c>
      <c r="I172" s="40">
        <f t="shared" si="148"/>
        <v>-0.9721743159264995</v>
      </c>
      <c r="L172" s="10" t="str">
        <f t="shared" ref="L172:Q172" si="189">L27</f>
        <v>63 Community and civil enforcement occupations</v>
      </c>
      <c r="M172" s="11">
        <f t="shared" si="189"/>
        <v>0.31985222695257515</v>
      </c>
      <c r="N172" s="11">
        <f t="shared" si="189"/>
        <v>0.24108332791995285</v>
      </c>
      <c r="O172" s="11">
        <f t="shared" si="189"/>
        <v>0.34641842273535811</v>
      </c>
      <c r="P172" s="11">
        <f t="shared" si="189"/>
        <v>0.22461007133748073</v>
      </c>
      <c r="Q172" s="11">
        <f t="shared" si="189"/>
        <v>0.2470364387748977</v>
      </c>
      <c r="S172" s="40">
        <f t="shared" si="150"/>
        <v>1.6085655366282037</v>
      </c>
      <c r="T172" s="40">
        <f t="shared" si="151"/>
        <v>-2.228862214434546</v>
      </c>
      <c r="W172" s="10" t="str">
        <f t="shared" ref="W172:AB172" si="190">W27</f>
        <v>63 Community and civil enforcement occupations</v>
      </c>
      <c r="X172" s="11">
        <f t="shared" si="190"/>
        <v>0.1085664656223303</v>
      </c>
      <c r="Y172" s="11">
        <f t="shared" si="190"/>
        <v>0.134165121330134</v>
      </c>
      <c r="Z172" s="11">
        <f t="shared" si="190"/>
        <v>0.11695919210386475</v>
      </c>
      <c r="AA172" s="11">
        <f t="shared" si="190"/>
        <v>0.15573615827116902</v>
      </c>
      <c r="AB172" s="11">
        <f t="shared" si="190"/>
        <v>0.1531788751272849</v>
      </c>
      <c r="AD172" s="40">
        <f t="shared" si="153"/>
        <v>1.5003949219452251</v>
      </c>
      <c r="AE172" s="40">
        <f t="shared" si="154"/>
        <v>1.8148129541240898</v>
      </c>
    </row>
    <row r="173" spans="1:31" x14ac:dyDescent="0.2">
      <c r="A173" s="10" t="str">
        <f t="shared" si="142"/>
        <v>71 Sales occupations</v>
      </c>
      <c r="B173" s="11">
        <f t="shared" si="142"/>
        <v>23.458218752483063</v>
      </c>
      <c r="C173" s="11">
        <f t="shared" si="146"/>
        <v>23.623097735516552</v>
      </c>
      <c r="D173" s="11">
        <f t="shared" si="146"/>
        <v>23.52381887055645</v>
      </c>
      <c r="E173" s="11">
        <f t="shared" si="146"/>
        <v>21.852177507352046</v>
      </c>
      <c r="F173" s="11">
        <f t="shared" si="146"/>
        <v>20.853534455803903</v>
      </c>
      <c r="H173" s="40">
        <f t="shared" si="147"/>
        <v>5.5866868868825748E-2</v>
      </c>
      <c r="I173" s="40">
        <f t="shared" si="148"/>
        <v>-0.80004926399481757</v>
      </c>
      <c r="L173" s="10" t="str">
        <f t="shared" ref="L173:Q173" si="191">L28</f>
        <v>71 Sales occupations</v>
      </c>
      <c r="M173" s="11">
        <f t="shared" si="191"/>
        <v>10.030815095701094</v>
      </c>
      <c r="N173" s="11">
        <f t="shared" si="191"/>
        <v>10.625478001495283</v>
      </c>
      <c r="O173" s="11">
        <f t="shared" si="191"/>
        <v>10.52724461677168</v>
      </c>
      <c r="P173" s="11">
        <f t="shared" si="191"/>
        <v>10.047331570546799</v>
      </c>
      <c r="Q173" s="11">
        <f t="shared" si="191"/>
        <v>9.991522167699781</v>
      </c>
      <c r="S173" s="40">
        <f t="shared" si="150"/>
        <v>0.97077691658669085</v>
      </c>
      <c r="T173" s="40">
        <f t="shared" si="151"/>
        <v>-0.34759230700299737</v>
      </c>
      <c r="W173" s="10" t="str">
        <f t="shared" ref="W173:AB173" si="192">W28</f>
        <v>71 Sales occupations</v>
      </c>
      <c r="X173" s="11">
        <f t="shared" si="192"/>
        <v>13.427403656782021</v>
      </c>
      <c r="Y173" s="11">
        <f t="shared" si="192"/>
        <v>12.997619734021255</v>
      </c>
      <c r="Z173" s="11">
        <f t="shared" si="192"/>
        <v>12.996574253784765</v>
      </c>
      <c r="AA173" s="11">
        <f t="shared" si="192"/>
        <v>11.804845936805256</v>
      </c>
      <c r="AB173" s="11">
        <f t="shared" si="192"/>
        <v>10.862012288104074</v>
      </c>
      <c r="AD173" s="40">
        <f t="shared" si="153"/>
        <v>-0.65011482783482455</v>
      </c>
      <c r="AE173" s="40">
        <f t="shared" si="154"/>
        <v>-1.1889699739712434</v>
      </c>
    </row>
    <row r="174" spans="1:31" x14ac:dyDescent="0.2">
      <c r="A174" s="10" t="str">
        <f t="shared" si="142"/>
        <v>72 Customer service occupations</v>
      </c>
      <c r="B174" s="11">
        <f t="shared" si="142"/>
        <v>5.3559336722297184</v>
      </c>
      <c r="C174" s="11">
        <f t="shared" si="146"/>
        <v>6.0126384857722242</v>
      </c>
      <c r="D174" s="11">
        <f t="shared" si="146"/>
        <v>6.0683832137913587</v>
      </c>
      <c r="E174" s="11">
        <f t="shared" si="146"/>
        <v>7.7465265889766934</v>
      </c>
      <c r="F174" s="11">
        <f t="shared" si="146"/>
        <v>8.8549596064648632</v>
      </c>
      <c r="H174" s="40">
        <f t="shared" si="147"/>
        <v>2.5291983277228258</v>
      </c>
      <c r="I174" s="40">
        <f t="shared" si="148"/>
        <v>2.5512375732447801</v>
      </c>
      <c r="L174" s="10" t="str">
        <f t="shared" ref="L174:Q174" si="193">L29</f>
        <v>72 Customer service occupations</v>
      </c>
      <c r="M174" s="11">
        <f t="shared" si="193"/>
        <v>1.9027575498560565</v>
      </c>
      <c r="N174" s="11">
        <f t="shared" si="193"/>
        <v>1.8271305969309106</v>
      </c>
      <c r="O174" s="11">
        <f t="shared" si="193"/>
        <v>2.0793100827916366</v>
      </c>
      <c r="P174" s="11">
        <f t="shared" si="193"/>
        <v>2.8790112179687788</v>
      </c>
      <c r="Q174" s="11">
        <f t="shared" si="193"/>
        <v>3.4691759974624361</v>
      </c>
      <c r="S174" s="40">
        <f t="shared" si="150"/>
        <v>1.7904797236035552</v>
      </c>
      <c r="T174" s="40">
        <f t="shared" si="151"/>
        <v>3.4714348552978835</v>
      </c>
      <c r="W174" s="10" t="str">
        <f t="shared" ref="W174:AB174" si="194">W29</f>
        <v>72 Customer service occupations</v>
      </c>
      <c r="X174" s="11">
        <f t="shared" si="194"/>
        <v>3.4531761223736654</v>
      </c>
      <c r="Y174" s="11">
        <f t="shared" si="194"/>
        <v>4.1855078888413146</v>
      </c>
      <c r="Z174" s="11">
        <f t="shared" si="194"/>
        <v>3.9890731309997309</v>
      </c>
      <c r="AA174" s="11">
        <f t="shared" si="194"/>
        <v>4.8675153710079169</v>
      </c>
      <c r="AB174" s="11">
        <f t="shared" si="194"/>
        <v>5.3857836090024183</v>
      </c>
      <c r="AD174" s="40">
        <f t="shared" si="153"/>
        <v>2.9273173796670049</v>
      </c>
      <c r="AE174" s="40">
        <f>IF(AB$151-Z$151 &lt;&gt; 0,(EXP(LN(AB174/Z174)/(AB$151-Z$151))-1)*100,0)</f>
        <v>2.0215208812344176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6.0896285361459732</v>
      </c>
      <c r="C175" s="11">
        <f t="shared" si="146"/>
        <v>6.4191634214632396</v>
      </c>
      <c r="D175" s="11">
        <f t="shared" si="146"/>
        <v>5.5764004552530819</v>
      </c>
      <c r="E175" s="11">
        <f t="shared" si="146"/>
        <v>6.794321411074761</v>
      </c>
      <c r="F175" s="11">
        <f t="shared" si="146"/>
        <v>6.7228909362093807</v>
      </c>
      <c r="H175" s="40">
        <f t="shared" si="147"/>
        <v>-1.7454591617743542</v>
      </c>
      <c r="I175" s="40">
        <f t="shared" si="148"/>
        <v>1.2542996546697882</v>
      </c>
      <c r="L175" s="10" t="str">
        <f t="shared" ref="L175:Q175" si="195">L30</f>
        <v>81 Process, plant and machine operatives</v>
      </c>
      <c r="M175" s="11">
        <f t="shared" si="195"/>
        <v>5.0607934182011327</v>
      </c>
      <c r="N175" s="11">
        <f t="shared" si="195"/>
        <v>5.3391288977963294</v>
      </c>
      <c r="O175" s="11">
        <f t="shared" si="195"/>
        <v>4.6415900279215201</v>
      </c>
      <c r="P175" s="11">
        <f t="shared" si="195"/>
        <v>5.6904437691864986</v>
      </c>
      <c r="Q175" s="11">
        <f t="shared" si="195"/>
        <v>5.6098277794792821</v>
      </c>
      <c r="S175" s="40">
        <f t="shared" si="150"/>
        <v>-1.7144587265602307</v>
      </c>
      <c r="T175" s="40">
        <f t="shared" si="151"/>
        <v>1.2710975290789683</v>
      </c>
      <c r="W175" s="10" t="str">
        <f t="shared" ref="W175:AB175" si="196">W30</f>
        <v>81 Process, plant and machine operatives</v>
      </c>
      <c r="X175" s="11">
        <f t="shared" si="196"/>
        <v>1.0288351179448316</v>
      </c>
      <c r="Y175" s="11">
        <f t="shared" si="196"/>
        <v>1.0800345236669062</v>
      </c>
      <c r="Z175" s="11">
        <f t="shared" si="196"/>
        <v>0.93481042733156372</v>
      </c>
      <c r="AA175" s="11">
        <f t="shared" si="196"/>
        <v>1.1038776418882632</v>
      </c>
      <c r="AB175" s="11">
        <f t="shared" si="196"/>
        <v>1.1130631567301046</v>
      </c>
      <c r="AD175" s="40">
        <f t="shared" si="153"/>
        <v>-1.8985212973989918</v>
      </c>
      <c r="AE175" s="40">
        <f t="shared" si="154"/>
        <v>1.1703107515279809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11.854514137978359</v>
      </c>
      <c r="C176" s="11">
        <f t="shared" si="146"/>
        <v>13.60346176443848</v>
      </c>
      <c r="D176" s="11">
        <f t="shared" si="146"/>
        <v>11.314926163769284</v>
      </c>
      <c r="E176" s="11">
        <f t="shared" si="146"/>
        <v>12.205146209447481</v>
      </c>
      <c r="F176" s="11">
        <f t="shared" si="146"/>
        <v>12.279684636813505</v>
      </c>
      <c r="H176" s="40">
        <f t="shared" si="147"/>
        <v>-0.92739256996458019</v>
      </c>
      <c r="I176" s="40">
        <f t="shared" si="148"/>
        <v>0.54698042388496848</v>
      </c>
      <c r="L176" s="10" t="str">
        <f t="shared" ref="L176:Q176" si="197">L31</f>
        <v>82 Transport and mobile machine drivers and operatives</v>
      </c>
      <c r="M176" s="11">
        <f t="shared" si="197"/>
        <v>10.59521190556689</v>
      </c>
      <c r="N176" s="11">
        <f t="shared" si="197"/>
        <v>12.317801298702795</v>
      </c>
      <c r="O176" s="11">
        <f t="shared" si="197"/>
        <v>10.235941137586742</v>
      </c>
      <c r="P176" s="11">
        <f t="shared" si="197"/>
        <v>10.662850401176911</v>
      </c>
      <c r="Q176" s="11">
        <f t="shared" si="197"/>
        <v>10.499960820180695</v>
      </c>
      <c r="S176" s="40">
        <f t="shared" si="150"/>
        <v>-0.68756586080516158</v>
      </c>
      <c r="T176" s="40">
        <f t="shared" si="151"/>
        <v>0.16991992052299842</v>
      </c>
      <c r="W176" s="10" t="str">
        <f t="shared" ref="W176:AB176" si="198">W31</f>
        <v>82 Transport and mobile machine drivers and operatives</v>
      </c>
      <c r="X176" s="11">
        <f t="shared" si="198"/>
        <v>1.2593022324114689</v>
      </c>
      <c r="Y176" s="11">
        <f t="shared" si="198"/>
        <v>1.285660465735682</v>
      </c>
      <c r="Z176" s="11">
        <f t="shared" si="198"/>
        <v>1.0789850261825409</v>
      </c>
      <c r="AA176" s="11">
        <f t="shared" si="198"/>
        <v>1.5422958082705656</v>
      </c>
      <c r="AB176" s="11">
        <f t="shared" si="198"/>
        <v>1.7797238166328009</v>
      </c>
      <c r="AD176" s="40">
        <f t="shared" si="153"/>
        <v>-3.0434644497673635</v>
      </c>
      <c r="AE176" s="40">
        <f t="shared" si="154"/>
        <v>3.3925261258413553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5.1151495032646306</v>
      </c>
      <c r="C177" s="11">
        <f t="shared" si="146"/>
        <v>4.770477637050428</v>
      </c>
      <c r="D177" s="11">
        <f t="shared" si="146"/>
        <v>4.2093302718981009</v>
      </c>
      <c r="E177" s="11">
        <f t="shared" si="146"/>
        <v>3.5607561049909053</v>
      </c>
      <c r="F177" s="11">
        <f t="shared" si="146"/>
        <v>3.3983276570343697</v>
      </c>
      <c r="H177" s="40">
        <f t="shared" si="147"/>
        <v>-3.8230646682582692</v>
      </c>
      <c r="I177" s="40">
        <f t="shared" si="148"/>
        <v>-1.4166701678630655</v>
      </c>
      <c r="L177" s="10" t="str">
        <f t="shared" ref="L177:Q178" si="199">L32</f>
        <v>91 Elementary trades and related occupations</v>
      </c>
      <c r="M177" s="11">
        <f t="shared" si="199"/>
        <v>4.1131988587123169</v>
      </c>
      <c r="N177" s="11">
        <f t="shared" si="199"/>
        <v>3.940735126206985</v>
      </c>
      <c r="O177" s="11">
        <f t="shared" si="199"/>
        <v>3.495688417121674</v>
      </c>
      <c r="P177" s="11">
        <f t="shared" si="199"/>
        <v>2.9273016608749685</v>
      </c>
      <c r="Q177" s="11">
        <f t="shared" si="199"/>
        <v>2.7868122096978709</v>
      </c>
      <c r="S177" s="40">
        <f t="shared" si="150"/>
        <v>-3.2010599559668673</v>
      </c>
      <c r="T177" s="40">
        <f t="shared" si="151"/>
        <v>-1.4995232306636241</v>
      </c>
      <c r="W177" s="10" t="str">
        <f t="shared" ref="W177:AB178" si="200">W32</f>
        <v>91 Elementary trades and related occupations</v>
      </c>
      <c r="X177" s="11">
        <f t="shared" si="200"/>
        <v>1.0019506445523183</v>
      </c>
      <c r="Y177" s="11">
        <f t="shared" si="200"/>
        <v>0.82974251084342976</v>
      </c>
      <c r="Z177" s="11">
        <f t="shared" si="200"/>
        <v>0.71364185477642794</v>
      </c>
      <c r="AA177" s="11">
        <f t="shared" si="200"/>
        <v>0.63345444411593677</v>
      </c>
      <c r="AB177" s="11">
        <f t="shared" si="200"/>
        <v>0.61151544733649665</v>
      </c>
      <c r="AD177" s="40">
        <f t="shared" si="153"/>
        <v>-6.5612979925112391</v>
      </c>
      <c r="AE177" s="40">
        <f t="shared" si="154"/>
        <v>-1.0243244696233389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39.170568123113298</v>
      </c>
      <c r="C178" s="11">
        <f t="shared" si="146"/>
        <v>41.082016935992378</v>
      </c>
      <c r="D178" s="11">
        <f t="shared" si="146"/>
        <v>36.926551004399613</v>
      </c>
      <c r="E178" s="11">
        <f t="shared" si="146"/>
        <v>38.069260802996119</v>
      </c>
      <c r="F178" s="11">
        <f t="shared" si="146"/>
        <v>37.256950391868479</v>
      </c>
      <c r="H178" s="40">
        <f>IF(D$151-B$151 &lt;&gt; 0,(EXP(LN(D178/B178)/(D$151-B$151))-1)*100,0)</f>
        <v>-1.1729629163907518</v>
      </c>
      <c r="I178" s="40">
        <f t="shared" ref="I178" si="201">IF(F$151-D$151 &lt;&gt; 0,(EXP(LN(F178/D178)/(F$151-D$151))-1)*100,0)</f>
        <v>5.940219214957132E-2</v>
      </c>
      <c r="L178" s="10" t="str">
        <f t="shared" si="199"/>
        <v>92 Elementary administration and service occupations</v>
      </c>
      <c r="M178" s="11">
        <f t="shared" si="199"/>
        <v>17.872225034542936</v>
      </c>
      <c r="N178" s="11">
        <f t="shared" si="199"/>
        <v>18.556171199715585</v>
      </c>
      <c r="O178" s="11">
        <f t="shared" si="199"/>
        <v>16.912060169072326</v>
      </c>
      <c r="P178" s="11">
        <f t="shared" si="199"/>
        <v>18.181131366847197</v>
      </c>
      <c r="Q178" s="11">
        <f t="shared" si="199"/>
        <v>17.515893044846283</v>
      </c>
      <c r="S178" s="40">
        <f t="shared" ref="S178" si="202">IF(O$151-M$151 &lt;&gt; 0,(EXP(LN(O178/M178)/(O$151-M$151))-1)*100,0)</f>
        <v>-1.0983406421427366</v>
      </c>
      <c r="T178" s="40">
        <f t="shared" ref="T178" si="203">IF(Q$151-O$151 &lt;&gt; 0,(EXP(LN(Q178/O178)/(Q$151-O$151))-1)*100,0)</f>
        <v>0.23415141314331311</v>
      </c>
      <c r="W178" s="10" t="str">
        <f t="shared" si="200"/>
        <v>92 Elementary administration and service occupations</v>
      </c>
      <c r="X178" s="11">
        <f t="shared" si="200"/>
        <v>21.298343088570356</v>
      </c>
      <c r="Y178" s="11">
        <f t="shared" si="200"/>
        <v>22.525845736276796</v>
      </c>
      <c r="Z178" s="11">
        <f t="shared" si="200"/>
        <v>20.014490835327287</v>
      </c>
      <c r="AA178" s="11">
        <f t="shared" si="200"/>
        <v>19.888129436148898</v>
      </c>
      <c r="AB178" s="11">
        <f t="shared" si="200"/>
        <v>19.741057347022213</v>
      </c>
      <c r="AD178" s="40">
        <f t="shared" ref="AD178" si="204">IF(Z$151-X$151 &lt;&gt; 0,(EXP(LN(Z178/X178)/(Z$151-X$151))-1)*100,0)</f>
        <v>-1.2357555970298861</v>
      </c>
      <c r="AE178" s="40">
        <f t="shared" ref="AE178" si="205">IF(AB$151-Z$151 &lt;&gt; 0,(EXP(LN(AB178/Z178)/(AB$151-Z$151))-1)*100,0)</f>
        <v>-9.1664340665031929E-2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406.3449999999998</v>
      </c>
      <c r="C180" s="34">
        <f t="shared" si="206"/>
        <v>436.37899999999996</v>
      </c>
      <c r="D180" s="34">
        <f t="shared" si="206"/>
        <v>423.75799999999992</v>
      </c>
      <c r="E180" s="34">
        <f t="shared" si="206"/>
        <v>434.68200000000007</v>
      </c>
      <c r="F180" s="34">
        <f t="shared" si="206"/>
        <v>453.35100000000011</v>
      </c>
      <c r="H180" s="43">
        <f>IF(D$151-B$151 &lt;&gt; 0,(EXP(LN(D180/B180)/(D$151-B$151))-1)*100,0)</f>
        <v>0.8427308538432321</v>
      </c>
      <c r="I180" s="43">
        <f t="shared" si="148"/>
        <v>0.45104162653475388</v>
      </c>
      <c r="L180" s="231" t="str">
        <f t="shared" ref="L180:Q180" si="207">L35</f>
        <v>All occupations</v>
      </c>
      <c r="M180" s="34">
        <f t="shared" si="207"/>
        <v>203.01075377654874</v>
      </c>
      <c r="N180" s="34">
        <f t="shared" si="207"/>
        <v>217.64576864073317</v>
      </c>
      <c r="O180" s="34">
        <f t="shared" si="207"/>
        <v>209.26741319733071</v>
      </c>
      <c r="P180" s="34">
        <f t="shared" si="207"/>
        <v>215.19974665982619</v>
      </c>
      <c r="Q180" s="34">
        <f t="shared" si="207"/>
        <v>224.19418898353985</v>
      </c>
      <c r="S180" s="43">
        <f t="shared" ref="S180" si="208">IF(O$151-M$151 &lt;&gt; 0,(EXP(LN(O180/M180)/(O$151-M$151))-1)*100,0)</f>
        <v>0.60892588556669125</v>
      </c>
      <c r="T180" s="43">
        <f t="shared" ref="T180" si="209">IF(Q$151-O$151 &lt;&gt; 0,(EXP(LN(Q180/O180)/(Q$151-O$151))-1)*100,0)</f>
        <v>0.46038766450506863</v>
      </c>
      <c r="W180" s="231" t="str">
        <f t="shared" ref="W180:AB180" si="210">W35</f>
        <v>All occupations</v>
      </c>
      <c r="X180" s="34">
        <f t="shared" si="210"/>
        <v>203.33424622345112</v>
      </c>
      <c r="Y180" s="34">
        <f t="shared" si="210"/>
        <v>218.73323135926682</v>
      </c>
      <c r="Z180" s="34">
        <f t="shared" si="210"/>
        <v>214.49058680266933</v>
      </c>
      <c r="AA180" s="34">
        <f t="shared" si="210"/>
        <v>219.48225334017377</v>
      </c>
      <c r="AB180" s="34">
        <f t="shared" si="210"/>
        <v>229.1568110164601</v>
      </c>
      <c r="AD180" s="43">
        <f t="shared" ref="AD180" si="211">IF(Z$151-X$151 &lt;&gt; 0,(EXP(LN(Z180/X180)/(Z$151-X$151))-1)*100,0)</f>
        <v>1.0740205319774043</v>
      </c>
      <c r="AE180" s="43">
        <f t="shared" ref="AE180" si="212">IF(AB$151-Z$151 &lt;&gt; 0,(EXP(LN(AB180/Z180)/(AB$151-Z$151))-1)*100,0)</f>
        <v>0.44191143102458863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Oxfordshire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43.89622257107758</v>
      </c>
      <c r="C7" s="31">
        <f>'Occ T1'!C8</f>
        <v>51.123461098984407</v>
      </c>
      <c r="D7" s="31">
        <f>'Occ T1'!D8</f>
        <v>50.73287321864759</v>
      </c>
      <c r="E7" s="31">
        <f>'Occ T1'!E8</f>
        <v>52.320390796948409</v>
      </c>
      <c r="F7" s="31">
        <f>'Occ T1'!F8</f>
        <v>58.566730495897666</v>
      </c>
      <c r="H7" s="31">
        <f>C7-B7</f>
        <v>7.2272385279068274</v>
      </c>
      <c r="I7" s="31">
        <f>D7-C7</f>
        <v>-0.3905878803368168</v>
      </c>
      <c r="J7" s="31">
        <f>E7-D7</f>
        <v>1.5875175783008189</v>
      </c>
      <c r="K7" s="31">
        <f>F7-E7</f>
        <v>6.2463396989492566</v>
      </c>
      <c r="L7" s="31">
        <f>F7-D7</f>
        <v>7.8338572772500754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29.920115047612224</v>
      </c>
      <c r="C8" s="32">
        <f>'Occ T2'!C8</f>
        <v>36.081629271105172</v>
      </c>
      <c r="D8" s="32">
        <f>'Occ T2'!D8</f>
        <v>36.064140793220794</v>
      </c>
      <c r="E8" s="32">
        <f>'Occ T2'!E8</f>
        <v>33.87615497863343</v>
      </c>
      <c r="F8" s="32">
        <f>'Occ T2'!F8</f>
        <v>37.079671758109818</v>
      </c>
      <c r="H8" s="31">
        <f t="shared" ref="H8:H9" si="0">C8-B8</f>
        <v>6.1615142234929472</v>
      </c>
      <c r="I8" s="31">
        <f t="shared" ref="I8:I9" si="1">D8-C8</f>
        <v>-1.7488477884377573E-2</v>
      </c>
      <c r="J8" s="31">
        <f t="shared" ref="J8:J9" si="2">E8-D8</f>
        <v>-2.1879858145873641</v>
      </c>
      <c r="K8" s="31">
        <f t="shared" ref="K8:K9" si="3">F8-E8</f>
        <v>3.2035167794763879</v>
      </c>
      <c r="L8" s="31">
        <f t="shared" ref="L8:L49" si="4">F8-D8</f>
        <v>1.0155309648890238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13.976107523465355</v>
      </c>
      <c r="C9" s="32">
        <f>'Occ T2'!C9</f>
        <v>15.041831827879234</v>
      </c>
      <c r="D9" s="32">
        <f>'Occ T2'!D9</f>
        <v>14.668732425426795</v>
      </c>
      <c r="E9" s="32">
        <f>'Occ T2'!E9</f>
        <v>18.444235818314979</v>
      </c>
      <c r="F9" s="32">
        <f>'Occ T2'!F9</f>
        <v>21.487058737787848</v>
      </c>
      <c r="H9" s="31">
        <f t="shared" si="0"/>
        <v>1.0657243044138784</v>
      </c>
      <c r="I9" s="31">
        <f t="shared" si="1"/>
        <v>-0.37309940245243922</v>
      </c>
      <c r="J9" s="31">
        <f t="shared" si="2"/>
        <v>3.7755033928881847</v>
      </c>
      <c r="K9" s="31">
        <f t="shared" si="3"/>
        <v>3.0428229194728686</v>
      </c>
      <c r="L9" s="31">
        <f t="shared" si="4"/>
        <v>6.8183263123610534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94.251051155460289</v>
      </c>
      <c r="C11" s="31">
        <f>'Occ T1'!C9</f>
        <v>107.11889639145764</v>
      </c>
      <c r="D11" s="31">
        <f>'Occ T1'!D9</f>
        <v>108.43592396291504</v>
      </c>
      <c r="E11" s="31">
        <f>'Occ T1'!E9</f>
        <v>115.82644522148121</v>
      </c>
      <c r="F11" s="31">
        <f>'Occ T1'!F9</f>
        <v>126.76861387464325</v>
      </c>
      <c r="H11" s="31">
        <f>C11-B11</f>
        <v>12.867845235997351</v>
      </c>
      <c r="I11" s="31">
        <f t="shared" ref="I11:I49" si="5">D11-C11</f>
        <v>1.3170275714574018</v>
      </c>
      <c r="J11" s="31">
        <f>E11-D11</f>
        <v>7.3905212585661673</v>
      </c>
      <c r="K11" s="31">
        <f>F11-E11</f>
        <v>10.942168653162042</v>
      </c>
      <c r="L11" s="31">
        <f t="shared" si="4"/>
        <v>18.33268991172821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26.135651848662313</v>
      </c>
      <c r="C12" s="10">
        <f>'Occ T2'!C10</f>
        <v>29.69660484502765</v>
      </c>
      <c r="D12" s="10">
        <f>'Occ T2'!D10</f>
        <v>30.325544808782457</v>
      </c>
      <c r="E12" s="10">
        <f>'Occ T2'!E10</f>
        <v>32.224299134806145</v>
      </c>
      <c r="F12" s="10">
        <f>'Occ T2'!F10</f>
        <v>35.601119733880466</v>
      </c>
      <c r="H12" s="11">
        <f t="shared" ref="H12:K14" si="6">C12-B12</f>
        <v>3.5609529963653372</v>
      </c>
      <c r="I12" s="31">
        <f t="shared" si="5"/>
        <v>0.62893996375480654</v>
      </c>
      <c r="J12" s="11">
        <f t="shared" si="6"/>
        <v>1.8987543260236883</v>
      </c>
      <c r="K12" s="11">
        <f t="shared" si="6"/>
        <v>3.3768205990743212</v>
      </c>
      <c r="L12" s="31">
        <f t="shared" si="4"/>
        <v>5.2755749250980095</v>
      </c>
    </row>
    <row r="13" spans="1:12" x14ac:dyDescent="0.2">
      <c r="A13" s="10" t="str">
        <f>'Occ T2'!A11</f>
        <v>22 Health professionals</v>
      </c>
      <c r="B13" s="10">
        <f>'Occ T2'!B11</f>
        <v>13.951855954474537</v>
      </c>
      <c r="C13" s="10">
        <f>'Occ T2'!C11</f>
        <v>16.972359070822066</v>
      </c>
      <c r="D13" s="10">
        <f>'Occ T2'!D11</f>
        <v>16.817834814004556</v>
      </c>
      <c r="E13" s="10">
        <f>'Occ T2'!E11</f>
        <v>17.726636554517285</v>
      </c>
      <c r="F13" s="10">
        <f>'Occ T2'!F11</f>
        <v>18.593276181012953</v>
      </c>
      <c r="H13" s="11">
        <f t="shared" si="6"/>
        <v>3.0205031163475287</v>
      </c>
      <c r="I13" s="31">
        <f t="shared" si="5"/>
        <v>-0.15452425681750981</v>
      </c>
      <c r="J13" s="11">
        <f t="shared" si="6"/>
        <v>0.90880174051272888</v>
      </c>
      <c r="K13" s="11">
        <f t="shared" si="6"/>
        <v>0.86663962649566884</v>
      </c>
      <c r="L13" s="31">
        <f t="shared" si="4"/>
        <v>1.7754413670083977</v>
      </c>
    </row>
    <row r="14" spans="1:12" x14ac:dyDescent="0.2">
      <c r="A14" s="10" t="str">
        <f>'Occ T2'!A12</f>
        <v>23 Teaching and other educational professionals</v>
      </c>
      <c r="B14" s="10">
        <f>'Occ T2'!B12</f>
        <v>27.616635951174082</v>
      </c>
      <c r="C14" s="10">
        <f>'Occ T2'!C12</f>
        <v>29.903518535244306</v>
      </c>
      <c r="D14" s="10">
        <f>'Occ T2'!D12</f>
        <v>29.406964118299957</v>
      </c>
      <c r="E14" s="10">
        <f>'Occ T2'!E12</f>
        <v>30.21228630240492</v>
      </c>
      <c r="F14" s="10">
        <f>'Occ T2'!F12</f>
        <v>32.800006910555354</v>
      </c>
      <c r="H14" s="11">
        <f t="shared" si="6"/>
        <v>2.2868825840702236</v>
      </c>
      <c r="I14" s="31">
        <f t="shared" si="5"/>
        <v>-0.49655441694434899</v>
      </c>
      <c r="J14" s="11">
        <f t="shared" si="6"/>
        <v>0.8053221841049627</v>
      </c>
      <c r="K14" s="11">
        <f t="shared" si="6"/>
        <v>2.587720608150434</v>
      </c>
      <c r="L14" s="31">
        <f t="shared" si="4"/>
        <v>3.3930427922553967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26.546907401149362</v>
      </c>
      <c r="C15" s="10">
        <f>'Occ T2'!C13</f>
        <v>30.546413940363614</v>
      </c>
      <c r="D15" s="10">
        <f>'Occ T2'!D13</f>
        <v>31.885580221828082</v>
      </c>
      <c r="E15" s="10">
        <f>'Occ T2'!E13</f>
        <v>35.663223229752866</v>
      </c>
      <c r="F15" s="10">
        <f>'Occ T2'!F13</f>
        <v>39.774211049194477</v>
      </c>
      <c r="H15" s="11">
        <f t="shared" ref="H15" si="7">C15-B15</f>
        <v>3.9995065392142521</v>
      </c>
      <c r="I15" s="31">
        <f t="shared" si="5"/>
        <v>1.3391662814644683</v>
      </c>
      <c r="J15" s="11">
        <f t="shared" ref="J15" si="8">E15-D15</f>
        <v>3.7776430079247838</v>
      </c>
      <c r="K15" s="11">
        <f t="shared" ref="K15" si="9">F15-E15</f>
        <v>4.1109878194416112</v>
      </c>
      <c r="L15" s="31">
        <f t="shared" si="4"/>
        <v>7.888630827366395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54.087898311047333</v>
      </c>
      <c r="C17" s="31">
        <f>'Occ T1'!C10</f>
        <v>57.791758170556768</v>
      </c>
      <c r="D17" s="31">
        <f>'Occ T1'!D10</f>
        <v>59.469479671391049</v>
      </c>
      <c r="E17" s="31">
        <f>'Occ T1'!E10</f>
        <v>58.473243861558274</v>
      </c>
      <c r="F17" s="31">
        <f>'Occ T1'!F10</f>
        <v>62.643603572092672</v>
      </c>
      <c r="H17" s="31">
        <f t="shared" ref="H17:K21" si="10">C17-B17</f>
        <v>3.7038598595094356</v>
      </c>
      <c r="I17" s="31">
        <f t="shared" si="5"/>
        <v>1.6777215008342807</v>
      </c>
      <c r="J17" s="31">
        <f t="shared" si="10"/>
        <v>-0.99623580983277549</v>
      </c>
      <c r="K17" s="31">
        <f t="shared" si="10"/>
        <v>4.1703597105343988</v>
      </c>
      <c r="L17" s="31">
        <f t="shared" si="4"/>
        <v>3.1741239007016233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7.0296086519778598</v>
      </c>
      <c r="C18" s="10">
        <f>'Occ T2'!C14</f>
        <v>8.1679727418820249</v>
      </c>
      <c r="D18" s="10">
        <f>'Occ T2'!D14</f>
        <v>8.7388596933544544</v>
      </c>
      <c r="E18" s="10">
        <f>'Occ T2'!E14</f>
        <v>7.7313145408372339</v>
      </c>
      <c r="F18" s="10">
        <f>'Occ T2'!F14</f>
        <v>8.3205727284269209</v>
      </c>
      <c r="H18" s="11">
        <f t="shared" si="10"/>
        <v>1.1383640899041652</v>
      </c>
      <c r="I18" s="31">
        <f t="shared" si="5"/>
        <v>0.57088695147242952</v>
      </c>
      <c r="J18" s="11">
        <f t="shared" si="10"/>
        <v>-1.0075451525172205</v>
      </c>
      <c r="K18" s="11">
        <f t="shared" si="10"/>
        <v>0.58925818758968695</v>
      </c>
      <c r="L18" s="31">
        <f t="shared" si="4"/>
        <v>-0.41828696492753359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6.5320112227195111</v>
      </c>
      <c r="C19" s="10">
        <f>'Occ T2'!C15</f>
        <v>7.5581709590494501</v>
      </c>
      <c r="D19" s="10">
        <f>'Occ T2'!D15</f>
        <v>7.6678664924069384</v>
      </c>
      <c r="E19" s="10">
        <f>'Occ T2'!E15</f>
        <v>7.6240614399689717</v>
      </c>
      <c r="F19" s="10">
        <f>'Occ T2'!F15</f>
        <v>8.1270148342667365</v>
      </c>
      <c r="H19" s="11">
        <f t="shared" si="10"/>
        <v>1.0261597363299391</v>
      </c>
      <c r="I19" s="31">
        <f t="shared" si="5"/>
        <v>0.10969553335748827</v>
      </c>
      <c r="J19" s="11">
        <f t="shared" si="10"/>
        <v>-4.3805052437966729E-2</v>
      </c>
      <c r="K19" s="11">
        <f t="shared" si="10"/>
        <v>0.50295339429776487</v>
      </c>
      <c r="L19" s="31">
        <f t="shared" si="4"/>
        <v>0.45914834185979814</v>
      </c>
    </row>
    <row r="20" spans="1:12" x14ac:dyDescent="0.2">
      <c r="A20" s="10" t="str">
        <f>'Occ T2'!A16</f>
        <v>33 Protective service occupations</v>
      </c>
      <c r="B20" s="10">
        <f>'Occ T2'!B16</f>
        <v>4.8438469002589954</v>
      </c>
      <c r="C20" s="10">
        <f>'Occ T2'!C16</f>
        <v>4.8681578431362613</v>
      </c>
      <c r="D20" s="10">
        <f>'Occ T2'!D16</f>
        <v>5.1280747635210586</v>
      </c>
      <c r="E20" s="10">
        <f>'Occ T2'!E16</f>
        <v>6.1696853648059991</v>
      </c>
      <c r="F20" s="10">
        <f>'Occ T2'!F16</f>
        <v>7.0521825824540008</v>
      </c>
      <c r="H20" s="11">
        <f t="shared" si="10"/>
        <v>2.4310942877265873E-2</v>
      </c>
      <c r="I20" s="31">
        <f t="shared" si="5"/>
        <v>0.2599169203847973</v>
      </c>
      <c r="J20" s="11">
        <f t="shared" si="10"/>
        <v>1.0416106012849404</v>
      </c>
      <c r="K20" s="11">
        <f t="shared" si="10"/>
        <v>0.88249721764800171</v>
      </c>
      <c r="L20" s="31">
        <f t="shared" si="4"/>
        <v>1.9241078189329421</v>
      </c>
    </row>
    <row r="21" spans="1:12" x14ac:dyDescent="0.2">
      <c r="A21" s="10" t="str">
        <f>'Occ T2'!A17</f>
        <v>34 Culture, media and sports occupations</v>
      </c>
      <c r="B21" s="10">
        <f>'Occ T2'!B17</f>
        <v>10.284912740143923</v>
      </c>
      <c r="C21" s="10">
        <f>'Occ T2'!C17</f>
        <v>9.6294284762620226</v>
      </c>
      <c r="D21" s="10">
        <f>'Occ T2'!D17</f>
        <v>10.118952698033439</v>
      </c>
      <c r="E21" s="10">
        <f>'Occ T2'!E17</f>
        <v>9.9374102584062509</v>
      </c>
      <c r="F21" s="10">
        <f>'Occ T2'!F17</f>
        <v>10.821214622591748</v>
      </c>
      <c r="H21" s="11">
        <f t="shared" si="10"/>
        <v>-0.65548426388190073</v>
      </c>
      <c r="I21" s="31">
        <f t="shared" si="5"/>
        <v>0.48952422177141663</v>
      </c>
      <c r="J21" s="11">
        <f t="shared" si="10"/>
        <v>-0.1815424396271883</v>
      </c>
      <c r="K21" s="11">
        <f t="shared" si="10"/>
        <v>0.88380436418549735</v>
      </c>
      <c r="L21" s="31">
        <f t="shared" si="4"/>
        <v>0.70226192455830905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25.397518795947043</v>
      </c>
      <c r="C22" s="10">
        <f>'Occ T2'!C18</f>
        <v>27.568028150227008</v>
      </c>
      <c r="D22" s="10">
        <f>'Occ T2'!D18</f>
        <v>27.815726024075158</v>
      </c>
      <c r="E22" s="10">
        <f>'Occ T2'!E18</f>
        <v>27.010772257539816</v>
      </c>
      <c r="F22" s="10">
        <f>'Occ T2'!F18</f>
        <v>28.322618804353269</v>
      </c>
      <c r="H22" s="11">
        <f t="shared" ref="H22" si="11">C22-B22</f>
        <v>2.1705093542799645</v>
      </c>
      <c r="I22" s="31">
        <f t="shared" si="5"/>
        <v>0.2476978738481499</v>
      </c>
      <c r="J22" s="11">
        <f t="shared" ref="J22" si="12">E22-D22</f>
        <v>-0.80495376653534123</v>
      </c>
      <c r="K22" s="11">
        <f t="shared" ref="K22" si="13">F22-E22</f>
        <v>1.3118465468134524</v>
      </c>
      <c r="L22" s="31">
        <f t="shared" si="4"/>
        <v>0.50689278027811113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43.623315073873428</v>
      </c>
      <c r="C24" s="31">
        <f>'Occ T1'!C11</f>
        <v>42.467670734373549</v>
      </c>
      <c r="D24" s="31">
        <f>'Occ T1'!D11</f>
        <v>42.569444649366268</v>
      </c>
      <c r="E24" s="31">
        <f>'Occ T1'!E11</f>
        <v>39.467494161204286</v>
      </c>
      <c r="F24" s="31">
        <f>'Occ T1'!F11</f>
        <v>34.95831044437827</v>
      </c>
      <c r="H24" s="31">
        <f t="shared" ref="H24:K26" si="14">C24-B24</f>
        <v>-1.1556443394998794</v>
      </c>
      <c r="I24" s="31">
        <f t="shared" si="5"/>
        <v>0.10177391499271948</v>
      </c>
      <c r="J24" s="31">
        <f t="shared" si="14"/>
        <v>-3.1019504881619824</v>
      </c>
      <c r="K24" s="31">
        <f t="shared" si="14"/>
        <v>-4.5091837168260156</v>
      </c>
      <c r="L24" s="31">
        <f t="shared" si="4"/>
        <v>-7.611134204987998</v>
      </c>
    </row>
    <row r="25" spans="1:12" x14ac:dyDescent="0.2">
      <c r="A25" t="str">
        <f>'Occ T2'!A19</f>
        <v>41 Administrative occupations</v>
      </c>
      <c r="B25" s="32">
        <f>'Occ T2'!B19</f>
        <v>32.902082805130661</v>
      </c>
      <c r="C25" s="32">
        <f>'Occ T2'!C19</f>
        <v>32.759834609611197</v>
      </c>
      <c r="D25" s="32">
        <f>'Occ T2'!D19</f>
        <v>33.222127654874356</v>
      </c>
      <c r="E25" s="32">
        <f>'Occ T2'!E19</f>
        <v>30.065005227663864</v>
      </c>
      <c r="F25" s="32">
        <f>'Occ T2'!F19</f>
        <v>27.564573983952418</v>
      </c>
      <c r="H25" s="11">
        <f t="shared" si="14"/>
        <v>-0.1422481955194641</v>
      </c>
      <c r="I25" s="31">
        <f t="shared" si="5"/>
        <v>0.46229304526315929</v>
      </c>
      <c r="J25" s="11">
        <f t="shared" si="14"/>
        <v>-3.1571224272104921</v>
      </c>
      <c r="K25" s="11">
        <f t="shared" si="14"/>
        <v>-2.5004312437114464</v>
      </c>
      <c r="L25" s="31">
        <f t="shared" si="4"/>
        <v>-5.6575536709219385</v>
      </c>
    </row>
    <row r="26" spans="1:12" x14ac:dyDescent="0.2">
      <c r="A26" t="str">
        <f>'Occ T2'!A20</f>
        <v>42 Secretarial and related occupations</v>
      </c>
      <c r="B26" s="32">
        <f>'Occ T2'!B20</f>
        <v>10.721232268742767</v>
      </c>
      <c r="C26" s="32">
        <f>'Occ T2'!C20</f>
        <v>9.7078361247623519</v>
      </c>
      <c r="D26" s="32">
        <f>'Occ T2'!D20</f>
        <v>9.3473169944919103</v>
      </c>
      <c r="E26" s="32">
        <f>'Occ T2'!E20</f>
        <v>9.4024889335404254</v>
      </c>
      <c r="F26" s="32">
        <f>'Occ T2'!F20</f>
        <v>7.3937364604258518</v>
      </c>
      <c r="H26" s="11">
        <f t="shared" si="14"/>
        <v>-1.0133961439804153</v>
      </c>
      <c r="I26" s="31">
        <f t="shared" si="5"/>
        <v>-0.36051913027044158</v>
      </c>
      <c r="J26" s="11">
        <f t="shared" si="14"/>
        <v>5.5171939048515029E-2</v>
      </c>
      <c r="K26" s="11">
        <f t="shared" si="14"/>
        <v>-2.0087524731145736</v>
      </c>
      <c r="L26" s="31">
        <f t="shared" si="4"/>
        <v>-1.9535805340660586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36.54716908547951</v>
      </c>
      <c r="C28" s="31">
        <f>'Occ T1'!C12</f>
        <v>37.53052461679674</v>
      </c>
      <c r="D28" s="31">
        <f>'Occ T1'!D12</f>
        <v>32.858271018153118</v>
      </c>
      <c r="E28" s="31">
        <f>'Occ T1'!E12</f>
        <v>34.19306271124151</v>
      </c>
      <c r="F28" s="31">
        <f>'Occ T1'!F12</f>
        <v>33.906994124790891</v>
      </c>
      <c r="H28" s="31">
        <f t="shared" ref="H28:K30" si="15">C28-B28</f>
        <v>0.98335553131722975</v>
      </c>
      <c r="I28" s="31">
        <f t="shared" si="5"/>
        <v>-4.6722535986436213</v>
      </c>
      <c r="J28" s="31">
        <f t="shared" si="15"/>
        <v>1.3347916930883912</v>
      </c>
      <c r="K28" s="31">
        <f t="shared" si="15"/>
        <v>-0.28606858645061806</v>
      </c>
      <c r="L28" s="31">
        <f t="shared" si="4"/>
        <v>1.0487231066377731</v>
      </c>
    </row>
    <row r="29" spans="1:12" x14ac:dyDescent="0.2">
      <c r="A29" s="10" t="str">
        <f>'Occ T2'!A21</f>
        <v>51 Skilled agricultural and related trades</v>
      </c>
      <c r="B29" s="10">
        <f>'Occ T2'!B21</f>
        <v>3.6003629781646938</v>
      </c>
      <c r="C29" s="10">
        <f>'Occ T2'!C21</f>
        <v>4.1255469247055752</v>
      </c>
      <c r="D29" s="10">
        <f>'Occ T2'!D21</f>
        <v>3.1952181198867056</v>
      </c>
      <c r="E29" s="10">
        <f>'Occ T2'!E21</f>
        <v>3.3990322297498365</v>
      </c>
      <c r="F29" s="10">
        <f>'Occ T2'!F21</f>
        <v>3.9711818535803656</v>
      </c>
      <c r="H29" s="11">
        <f t="shared" si="15"/>
        <v>0.52518394654088141</v>
      </c>
      <c r="I29" s="31">
        <f t="shared" si="5"/>
        <v>-0.93032880481886959</v>
      </c>
      <c r="J29" s="11">
        <f t="shared" si="15"/>
        <v>0.20381410986313098</v>
      </c>
      <c r="K29" s="11">
        <f t="shared" si="15"/>
        <v>0.57214962383052903</v>
      </c>
      <c r="L29" s="31">
        <f t="shared" si="4"/>
        <v>0.77596373369366001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12.584244848944884</v>
      </c>
      <c r="C30" s="10">
        <f>'Occ T2'!C22</f>
        <v>13.563840084275695</v>
      </c>
      <c r="D30" s="10">
        <f>'Occ T2'!D22</f>
        <v>11.76482936430811</v>
      </c>
      <c r="E30" s="10">
        <f>'Occ T2'!E22</f>
        <v>12.029510982393536</v>
      </c>
      <c r="F30" s="10">
        <f>'Occ T2'!F22</f>
        <v>11.684131084071511</v>
      </c>
      <c r="H30" s="11">
        <f t="shared" si="15"/>
        <v>0.97959523533081061</v>
      </c>
      <c r="I30" s="31">
        <f t="shared" si="5"/>
        <v>-1.7990107199675851</v>
      </c>
      <c r="J30" s="11">
        <f t="shared" si="15"/>
        <v>0.2646816180854259</v>
      </c>
      <c r="K30" s="11">
        <f t="shared" si="15"/>
        <v>-0.3453798983220242</v>
      </c>
      <c r="L30" s="31">
        <f t="shared" si="4"/>
        <v>-8.0698280236598308E-2</v>
      </c>
    </row>
    <row r="31" spans="1:12" x14ac:dyDescent="0.2">
      <c r="A31" s="10" t="str">
        <f>'Occ T2'!A23</f>
        <v>53 Skilled construction and building trades</v>
      </c>
      <c r="B31" s="10">
        <f>'Occ T2'!B23</f>
        <v>11.035016726344285</v>
      </c>
      <c r="C31" s="10">
        <f>'Occ T2'!C23</f>
        <v>11.184709932888271</v>
      </c>
      <c r="D31" s="10">
        <f>'Occ T2'!D23</f>
        <v>9.9969555548942264</v>
      </c>
      <c r="E31" s="10">
        <f>'Occ T2'!E23</f>
        <v>10.64205895730929</v>
      </c>
      <c r="F31" s="10">
        <f>'Occ T2'!F23</f>
        <v>9.8331014902066336</v>
      </c>
      <c r="H31" s="11">
        <f t="shared" ref="H31:H32" si="16">C31-B31</f>
        <v>0.14969320654398643</v>
      </c>
      <c r="I31" s="31">
        <f t="shared" si="5"/>
        <v>-1.1877543779940449</v>
      </c>
      <c r="J31" s="11">
        <f t="shared" ref="J31:J32" si="17">E31-D31</f>
        <v>0.6451034024150637</v>
      </c>
      <c r="K31" s="11">
        <f t="shared" ref="K31:K32" si="18">F31-E31</f>
        <v>-0.80895746710265648</v>
      </c>
      <c r="L31" s="31">
        <f t="shared" si="4"/>
        <v>-0.16385406468759278</v>
      </c>
    </row>
    <row r="32" spans="1:12" x14ac:dyDescent="0.2">
      <c r="A32" s="10" t="str">
        <f>'Occ T2'!A24</f>
        <v>54 Textiles, printing and other skilled trades</v>
      </c>
      <c r="B32" s="10">
        <f>'Occ T2'!B24</f>
        <v>9.3275445320256498</v>
      </c>
      <c r="C32" s="10">
        <f>'Occ T2'!C24</f>
        <v>8.6564276749271993</v>
      </c>
      <c r="D32" s="10">
        <f>'Occ T2'!D24</f>
        <v>7.9012679790640741</v>
      </c>
      <c r="E32" s="10">
        <f>'Occ T2'!E24</f>
        <v>8.1224605417888469</v>
      </c>
      <c r="F32" s="10">
        <f>'Occ T2'!F24</f>
        <v>8.4185796969323814</v>
      </c>
      <c r="H32" s="11">
        <f t="shared" si="16"/>
        <v>-0.67111685709845048</v>
      </c>
      <c r="I32" s="31">
        <f t="shared" si="5"/>
        <v>-0.75515969586312526</v>
      </c>
      <c r="J32" s="11">
        <f t="shared" si="17"/>
        <v>0.22119256272477283</v>
      </c>
      <c r="K32" s="11">
        <f t="shared" si="18"/>
        <v>0.29611915514353448</v>
      </c>
      <c r="L32" s="31">
        <f t="shared" si="4"/>
        <v>0.51731171786830732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42.895331077846635</v>
      </c>
      <c r="C34" s="31">
        <f>'Occ T1'!C13</f>
        <v>44.835833007597593</v>
      </c>
      <c r="D34" s="31">
        <f>'Occ T1'!D13</f>
        <v>42.072597499858979</v>
      </c>
      <c r="E34" s="31">
        <f>'Occ T1'!E13</f>
        <v>44.173174622728325</v>
      </c>
      <c r="F34" s="31">
        <f>'Occ T1'!F13</f>
        <v>47.140399804002783</v>
      </c>
      <c r="H34" s="31">
        <f t="shared" ref="H34:K36" si="19">C34-B34</f>
        <v>1.9405019297509583</v>
      </c>
      <c r="I34" s="31">
        <f t="shared" si="5"/>
        <v>-2.7632355077386137</v>
      </c>
      <c r="J34" s="31">
        <f t="shared" si="19"/>
        <v>2.1005771228693462</v>
      </c>
      <c r="K34" s="31">
        <f t="shared" si="19"/>
        <v>2.9672251812744577</v>
      </c>
      <c r="L34" s="31">
        <f t="shared" si="4"/>
        <v>5.0678023041438038</v>
      </c>
    </row>
    <row r="35" spans="1:12" x14ac:dyDescent="0.2">
      <c r="A35" s="10" t="str">
        <f>'Occ T2'!A25</f>
        <v>61 Caring personal service occupations</v>
      </c>
      <c r="B35" s="10">
        <f>'Occ T2'!B25</f>
        <v>32.302127899765516</v>
      </c>
      <c r="C35" s="10">
        <f>'Occ T2'!C25</f>
        <v>33.826252226128766</v>
      </c>
      <c r="D35" s="10">
        <f>'Occ T2'!D25</f>
        <v>32.002926826065256</v>
      </c>
      <c r="E35" s="10">
        <f>'Occ T2'!E25</f>
        <v>34.107850551249889</v>
      </c>
      <c r="F35" s="10">
        <f>'Occ T2'!F25</f>
        <v>36.665399419378119</v>
      </c>
      <c r="G35" s="10"/>
      <c r="H35" s="11">
        <f t="shared" si="19"/>
        <v>1.5241243263632498</v>
      </c>
      <c r="I35" s="31">
        <f t="shared" si="5"/>
        <v>-1.82332540006351</v>
      </c>
      <c r="J35" s="11">
        <f t="shared" si="19"/>
        <v>2.1049237251846336</v>
      </c>
      <c r="K35" s="11">
        <f t="shared" si="19"/>
        <v>2.5575488681282295</v>
      </c>
      <c r="L35" s="31">
        <f t="shared" si="4"/>
        <v>4.662472593312863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10.164784485506207</v>
      </c>
      <c r="C36" s="10">
        <f>'Occ T2'!C26</f>
        <v>10.634332332218742</v>
      </c>
      <c r="D36" s="10">
        <f>'Occ T2'!D26</f>
        <v>9.6062930589544973</v>
      </c>
      <c r="E36" s="10">
        <f>'Occ T2'!E26</f>
        <v>9.6849778418697898</v>
      </c>
      <c r="F36" s="10">
        <f>'Occ T2'!F26</f>
        <v>10.074785070722488</v>
      </c>
      <c r="G36" s="10"/>
      <c r="H36" s="11">
        <f t="shared" si="19"/>
        <v>0.46954784671253513</v>
      </c>
      <c r="I36" s="31">
        <f t="shared" si="5"/>
        <v>-1.0280392732642447</v>
      </c>
      <c r="J36" s="11">
        <f t="shared" si="19"/>
        <v>7.8684782915292573E-2</v>
      </c>
      <c r="K36" s="11">
        <f t="shared" si="19"/>
        <v>0.38980722885269792</v>
      </c>
      <c r="L36" s="31">
        <f t="shared" si="4"/>
        <v>0.46849201176799049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0.42841869257490539</v>
      </c>
      <c r="C37" s="10">
        <f>'Occ T2'!C27</f>
        <v>0.37524844925008727</v>
      </c>
      <c r="D37" s="10">
        <f>'Occ T2'!D27</f>
        <v>0.46337761483922252</v>
      </c>
      <c r="E37" s="10">
        <f>'Occ T2'!E27</f>
        <v>0.38034622960864906</v>
      </c>
      <c r="F37" s="10">
        <f>'Occ T2'!F27</f>
        <v>0.40021531390218285</v>
      </c>
      <c r="G37" s="10"/>
      <c r="H37" s="11">
        <f t="shared" ref="H37" si="20">C37-B37</f>
        <v>-5.3170243324818123E-2</v>
      </c>
      <c r="I37" s="31">
        <f t="shared" ref="I37" si="21">D37-C37</f>
        <v>8.812916558913525E-2</v>
      </c>
      <c r="J37" s="11">
        <f t="shared" ref="J37" si="22">E37-D37</f>
        <v>-8.3031385230573462E-2</v>
      </c>
      <c r="K37" s="11">
        <f t="shared" ref="K37" si="23">F37-E37</f>
        <v>1.986908429353379E-2</v>
      </c>
      <c r="L37" s="31">
        <f t="shared" ref="L37" si="24">F37-D37</f>
        <v>-6.3162300937039673E-2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28.81415242471278</v>
      </c>
      <c r="C39" s="31">
        <f>'Occ T1'!C14</f>
        <v>29.635736221288777</v>
      </c>
      <c r="D39" s="31">
        <f>'Occ T1'!D14</f>
        <v>29.592202084347811</v>
      </c>
      <c r="E39" s="31">
        <f>'Occ T1'!E14</f>
        <v>29.598704096328738</v>
      </c>
      <c r="F39" s="31">
        <f>'Occ T1'!F14</f>
        <v>29.708494062268766</v>
      </c>
      <c r="H39" s="31">
        <f>C39-B39</f>
        <v>0.82158379657599667</v>
      </c>
      <c r="I39" s="31">
        <f t="shared" si="5"/>
        <v>-4.3534136940966306E-2</v>
      </c>
      <c r="J39" s="31">
        <f>E39-D39</f>
        <v>6.5020119809275911E-3</v>
      </c>
      <c r="K39" s="31">
        <f>F39-E39</f>
        <v>0.10978996594002766</v>
      </c>
      <c r="L39" s="31">
        <f t="shared" si="4"/>
        <v>0.11629197792095525</v>
      </c>
    </row>
    <row r="40" spans="1:12" s="30" customFormat="1" x14ac:dyDescent="0.2">
      <c r="A40" s="126" t="str">
        <f>'Occ T2'!A28</f>
        <v>71 Sales occupations</v>
      </c>
      <c r="B40" s="126">
        <f>'Occ T2'!B28</f>
        <v>23.458218752483063</v>
      </c>
      <c r="C40" s="126">
        <f>'Occ T2'!C28</f>
        <v>23.623097735516552</v>
      </c>
      <c r="D40" s="126">
        <f>'Occ T2'!D28</f>
        <v>23.52381887055645</v>
      </c>
      <c r="E40" s="126">
        <f>'Occ T2'!E28</f>
        <v>21.852177507352046</v>
      </c>
      <c r="F40" s="126">
        <f>'Occ T2'!F28</f>
        <v>20.853534455803903</v>
      </c>
      <c r="G40"/>
      <c r="H40" s="11">
        <f>C40-B40</f>
        <v>0.16487898303348913</v>
      </c>
      <c r="I40" s="31">
        <f t="shared" si="5"/>
        <v>-9.9278864960101743E-2</v>
      </c>
      <c r="J40" s="11">
        <f t="shared" ref="J40" si="25">E40-D40</f>
        <v>-1.6716413632044045</v>
      </c>
      <c r="K40" s="11">
        <f t="shared" ref="K40" si="26">F40-E40</f>
        <v>-0.99864305154814303</v>
      </c>
      <c r="L40" s="31">
        <f t="shared" si="4"/>
        <v>-2.6702844147525475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5.3559336722297184</v>
      </c>
      <c r="C41" s="126">
        <f>'Occ T2'!C29</f>
        <v>6.0126384857722242</v>
      </c>
      <c r="D41" s="126">
        <f>'Occ T2'!D29</f>
        <v>6.0683832137913587</v>
      </c>
      <c r="E41" s="126">
        <f>'Occ T2'!E29</f>
        <v>7.7465265889766934</v>
      </c>
      <c r="F41" s="126">
        <f>'Occ T2'!F29</f>
        <v>8.8549596064648632</v>
      </c>
      <c r="G41"/>
      <c r="H41" s="11">
        <f t="shared" ref="H41" si="27">C41-B41</f>
        <v>0.65670481354250576</v>
      </c>
      <c r="I41" s="31">
        <f t="shared" si="5"/>
        <v>5.5744728019134548E-2</v>
      </c>
      <c r="J41" s="11">
        <f t="shared" ref="J41" si="28">E41-D41</f>
        <v>1.6781433751853347</v>
      </c>
      <c r="K41" s="11">
        <f t="shared" ref="K41" si="29">F41-E41</f>
        <v>1.1084330174881698</v>
      </c>
      <c r="L41" s="31">
        <f t="shared" si="4"/>
        <v>2.7865763926735045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17.944142674124333</v>
      </c>
      <c r="C43" s="31">
        <f>'Occ T1'!C15</f>
        <v>20.02262518590172</v>
      </c>
      <c r="D43" s="31">
        <f>'Occ T1'!D15</f>
        <v>16.891326619022365</v>
      </c>
      <c r="E43" s="31">
        <f>'Occ T1'!E15</f>
        <v>18.999467620522243</v>
      </c>
      <c r="F43" s="31">
        <f>'Occ T1'!F15</f>
        <v>19.002575573022884</v>
      </c>
      <c r="H43" s="31">
        <f t="shared" ref="H43:K45" si="30">C43-B43</f>
        <v>2.0784825117773877</v>
      </c>
      <c r="I43" s="31">
        <f t="shared" si="5"/>
        <v>-3.1312985668793551</v>
      </c>
      <c r="J43" s="31">
        <f t="shared" si="30"/>
        <v>2.1081410014998774</v>
      </c>
      <c r="K43" s="31">
        <f t="shared" si="30"/>
        <v>3.1079525006418862E-3</v>
      </c>
      <c r="L43" s="31">
        <f t="shared" si="4"/>
        <v>2.1112489540005193</v>
      </c>
    </row>
    <row r="44" spans="1:12" x14ac:dyDescent="0.2">
      <c r="A44" s="10" t="str">
        <f>'Occ T2'!A30</f>
        <v>81 Process, plant and machine operatives</v>
      </c>
      <c r="B44" s="10">
        <f>'Occ T2'!B30</f>
        <v>6.0896285361459732</v>
      </c>
      <c r="C44" s="10">
        <f>'Occ T2'!C30</f>
        <v>6.4191634214632396</v>
      </c>
      <c r="D44" s="10">
        <f>'Occ T2'!D30</f>
        <v>5.5764004552530819</v>
      </c>
      <c r="E44" s="10">
        <f>'Occ T2'!E30</f>
        <v>6.794321411074761</v>
      </c>
      <c r="F44" s="10">
        <f>'Occ T2'!F30</f>
        <v>6.7228909362093807</v>
      </c>
      <c r="H44" s="11">
        <f t="shared" si="30"/>
        <v>0.32953488531726638</v>
      </c>
      <c r="I44" s="31">
        <f t="shared" si="5"/>
        <v>-0.84276296621015767</v>
      </c>
      <c r="J44" s="11">
        <f t="shared" si="30"/>
        <v>1.217920955821679</v>
      </c>
      <c r="K44" s="11">
        <f t="shared" si="30"/>
        <v>-7.1430474865380233E-2</v>
      </c>
      <c r="L44" s="31">
        <f t="shared" si="4"/>
        <v>1.1464904809562988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11.854514137978359</v>
      </c>
      <c r="C45" s="10">
        <f>'Occ T2'!C31</f>
        <v>13.60346176443848</v>
      </c>
      <c r="D45" s="10">
        <f>'Occ T2'!D31</f>
        <v>11.314926163769284</v>
      </c>
      <c r="E45" s="10">
        <f>'Occ T2'!E31</f>
        <v>12.205146209447481</v>
      </c>
      <c r="F45" s="10">
        <f>'Occ T2'!F31</f>
        <v>12.279684636813505</v>
      </c>
      <c r="H45" s="11">
        <f t="shared" si="30"/>
        <v>1.7489476264601205</v>
      </c>
      <c r="I45" s="31">
        <f t="shared" si="5"/>
        <v>-2.2885356006691957</v>
      </c>
      <c r="J45" s="11">
        <f t="shared" si="30"/>
        <v>0.89022004567819657</v>
      </c>
      <c r="K45" s="11">
        <f t="shared" si="30"/>
        <v>7.4538427366023896E-2</v>
      </c>
      <c r="L45" s="31">
        <f t="shared" si="4"/>
        <v>0.96475847304422047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44.285717626377931</v>
      </c>
      <c r="C47" s="31">
        <f>'Occ T1'!C16</f>
        <v>45.852494573042804</v>
      </c>
      <c r="D47" s="31">
        <f>'Occ T1'!D16</f>
        <v>41.135881276297717</v>
      </c>
      <c r="E47" s="31">
        <f>'Occ T1'!E16</f>
        <v>41.630016907987027</v>
      </c>
      <c r="F47" s="31">
        <f>'Occ T1'!F16</f>
        <v>40.655278048902851</v>
      </c>
      <c r="H47" s="31">
        <f t="shared" ref="H47:K49" si="31">C47-B47</f>
        <v>1.5667769466648735</v>
      </c>
      <c r="I47" s="31">
        <f t="shared" si="5"/>
        <v>-4.7166132967450878</v>
      </c>
      <c r="J47" s="31">
        <f t="shared" si="31"/>
        <v>0.49413563168931063</v>
      </c>
      <c r="K47" s="31">
        <f t="shared" si="31"/>
        <v>-0.97473885908417657</v>
      </c>
      <c r="L47" s="31">
        <f t="shared" si="4"/>
        <v>-0.48060322739486594</v>
      </c>
    </row>
    <row r="48" spans="1:12" x14ac:dyDescent="0.2">
      <c r="A48" s="10" t="str">
        <f>'Occ T2'!A32</f>
        <v>91 Elementary trades and related occupations</v>
      </c>
      <c r="B48" s="10">
        <f>'Occ T2'!B32</f>
        <v>5.1151495032646306</v>
      </c>
      <c r="C48" s="10">
        <f>'Occ T2'!C32</f>
        <v>4.770477637050428</v>
      </c>
      <c r="D48" s="10">
        <f>'Occ T2'!D32</f>
        <v>4.2093302718981009</v>
      </c>
      <c r="E48" s="10">
        <f>'Occ T2'!E32</f>
        <v>3.5607561049909053</v>
      </c>
      <c r="F48" s="10">
        <f>'Occ T2'!F32</f>
        <v>3.3983276570343697</v>
      </c>
      <c r="H48" s="11">
        <f t="shared" si="31"/>
        <v>-0.34467186621420254</v>
      </c>
      <c r="I48" s="31">
        <f t="shared" si="5"/>
        <v>-0.5611473651523271</v>
      </c>
      <c r="J48" s="11">
        <f t="shared" si="31"/>
        <v>-0.6485741669071956</v>
      </c>
      <c r="K48" s="11">
        <f t="shared" si="31"/>
        <v>-0.16242844795653566</v>
      </c>
      <c r="L48" s="31">
        <f t="shared" si="4"/>
        <v>-0.81100261486373126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39.170568123113298</v>
      </c>
      <c r="C49" s="10">
        <f>'Occ T2'!C33</f>
        <v>41.082016935992378</v>
      </c>
      <c r="D49" s="10">
        <f>'Occ T2'!D33</f>
        <v>36.926551004399613</v>
      </c>
      <c r="E49" s="10">
        <f>'Occ T2'!E33</f>
        <v>38.069260802996119</v>
      </c>
      <c r="F49" s="10">
        <f>'Occ T2'!F33</f>
        <v>37.256950391868479</v>
      </c>
      <c r="H49" s="11">
        <f t="shared" si="31"/>
        <v>1.9114488128790796</v>
      </c>
      <c r="I49" s="31">
        <f t="shared" si="5"/>
        <v>-4.1554659315927651</v>
      </c>
      <c r="J49" s="11">
        <f t="shared" si="31"/>
        <v>1.1427097985965062</v>
      </c>
      <c r="K49" s="11">
        <f t="shared" si="31"/>
        <v>-0.81231041112764046</v>
      </c>
      <c r="L49" s="31">
        <f t="shared" si="4"/>
        <v>0.33039938746886577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406.34499999999991</v>
      </c>
      <c r="C51" s="34">
        <f>'Occ T1'!C18</f>
        <v>436.37900000000002</v>
      </c>
      <c r="D51" s="34">
        <f>'Occ T1'!D18</f>
        <v>423.75799999999998</v>
      </c>
      <c r="E51" s="34">
        <f>'Occ T1'!E18</f>
        <v>434.68200000000002</v>
      </c>
      <c r="F51" s="34">
        <f>'Occ T1'!F18</f>
        <v>453.35100000000006</v>
      </c>
      <c r="G51" s="24"/>
      <c r="H51" s="34">
        <f>C51-B51</f>
        <v>30.034000000000106</v>
      </c>
      <c r="I51" s="205">
        <f>D51-C51</f>
        <v>-12.621000000000038</v>
      </c>
      <c r="J51" s="34">
        <f>E51-D51</f>
        <v>10.924000000000035</v>
      </c>
      <c r="K51" s="34">
        <f>F51-E51</f>
        <v>18.66900000000004</v>
      </c>
      <c r="L51" s="205">
        <f>F51-D51</f>
        <v>29.593000000000075</v>
      </c>
    </row>
    <row r="53" spans="1:12" ht="15.75" x14ac:dyDescent="0.25">
      <c r="A53" s="19" t="str">
        <f>CONCATENATE(A1," (Continued)")</f>
        <v>Occupation Table 3  Employment Change by Occupation in Occupation Group (SOC 2020), 2015-2035, Oxfordshire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3.8839069942640192</v>
      </c>
      <c r="C59" s="44">
        <f>IF(AND(D$5-C$5 &lt;&gt; 0,D7 &lt;&gt; 0,C7 &lt;&gt; 0),(EXP(LN(D7/C7)/(D$5-C$5))-1)*100,0)</f>
        <v>-0.76400907125706574</v>
      </c>
      <c r="D59" s="44">
        <f>IF(AND(E$5-D$5 &lt;&gt; 0,E7 &lt;&gt; 0,D7 &lt;&gt; 0),(EXP(LN(E7/D7)/(E$5-D$5))-1)*100,0)</f>
        <v>0.61814445683527897</v>
      </c>
      <c r="E59" s="44">
        <f>IF(AND(F$5-E$5 &lt;&gt; 0,F7 &lt;&gt; 0,E7 &lt;&gt; 0),(EXP(LN(F7/E7)/(F$5-E$5))-1)*100,0)</f>
        <v>1.1341899091532159</v>
      </c>
      <c r="F59" s="44">
        <f>IF(AND(F$5-D$5 &lt;&gt; 0,F7 &lt;&gt; 0,D7 &lt;&gt; 0),(EXP(LN(F7/D7)/(F$5-D$5))-1)*100,0)</f>
        <v>0.961881352391325</v>
      </c>
      <c r="H59" s="44">
        <f>(B7/B$51)*100</f>
        <v>10.802697848153068</v>
      </c>
      <c r="I59" s="44">
        <f>(C7/C$51)*100</f>
        <v>11.715380689488818</v>
      </c>
      <c r="J59" s="44">
        <f>(D7/D$51)*100</f>
        <v>11.97213343904955</v>
      </c>
      <c r="K59" s="44">
        <f>(E7/E$51)*100</f>
        <v>12.036475123641745</v>
      </c>
      <c r="L59" s="44">
        <f>(F7/F$51)*100</f>
        <v>12.918628280492964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4.79262520807473</v>
      </c>
      <c r="C60" s="44">
        <f t="shared" si="32"/>
        <v>-4.8469202299528114E-2</v>
      </c>
      <c r="D60" s="44">
        <f t="shared" si="32"/>
        <v>-1.2439515129336054</v>
      </c>
      <c r="E60" s="44">
        <f t="shared" si="32"/>
        <v>0.90766970807656389</v>
      </c>
      <c r="F60" s="44">
        <f>IF(AND(F$5-D$5 &lt;&gt; 0,F8 &lt;&gt; 0,D8 &lt;&gt; 0),(EXP(LN(F8/D8)/(F$5-D$5))-1)*100,0)</f>
        <v>0.18530378609065146</v>
      </c>
      <c r="H60" s="44">
        <f t="shared" ref="H60:L60" si="33">(B8/B$51)*100</f>
        <v>7.3632295334290401</v>
      </c>
      <c r="I60" s="44">
        <f t="shared" si="33"/>
        <v>8.2684155908293402</v>
      </c>
      <c r="J60" s="44">
        <f t="shared" si="33"/>
        <v>8.5105510204458188</v>
      </c>
      <c r="K60" s="44">
        <f t="shared" si="33"/>
        <v>7.7933190191067094</v>
      </c>
      <c r="L60" s="44">
        <f t="shared" si="33"/>
        <v>8.1790206171619371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1.8541253954273973</v>
      </c>
      <c r="C61" s="44">
        <f>IF(AND(D$5-C$5 &lt;&gt; 0,D9 &lt;&gt; 0,C9 &lt;&gt; 0),(EXP(LN(D9/C9)/(D$5-C$5))-1)*100,0)</f>
        <v>-2.4804120051450051</v>
      </c>
      <c r="D61" s="44">
        <f t="shared" si="34"/>
        <v>4.6872076547932906</v>
      </c>
      <c r="E61" s="44">
        <f t="shared" si="34"/>
        <v>1.5387073991756317</v>
      </c>
      <c r="F61" s="44">
        <f>IF(AND(F$5-D$5 &lt;&gt; 0,F9 &lt;&gt; 0,D9 &lt;&gt; 0),(EXP(LN(F9/D9)/(F$5-D$5))-1)*100,0)</f>
        <v>2.5775429827905372</v>
      </c>
      <c r="H61" s="44">
        <f t="shared" ref="H61:L61" si="35">(B9/B$51)*100</f>
        <v>3.4394683147240297</v>
      </c>
      <c r="I61" s="44">
        <f t="shared" si="35"/>
        <v>3.4469650986594753</v>
      </c>
      <c r="J61" s="44">
        <f t="shared" si="35"/>
        <v>3.4615824186037298</v>
      </c>
      <c r="K61" s="44">
        <f t="shared" si="35"/>
        <v>4.2431561045350348</v>
      </c>
      <c r="L61" s="44">
        <f t="shared" si="35"/>
        <v>4.7396076633310278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3.25116766767648</v>
      </c>
      <c r="C63" s="44">
        <f t="shared" si="36"/>
        <v>1.2295006911240192</v>
      </c>
      <c r="D63" s="44">
        <f t="shared" si="36"/>
        <v>1.3274022465889379</v>
      </c>
      <c r="E63" s="44">
        <f t="shared" si="36"/>
        <v>0.90679245485698612</v>
      </c>
      <c r="F63" s="44">
        <f>IF(AND(F$5-D$5 &lt;&gt; 0,F11 &lt;&gt; 0,D11 &lt;&gt; 0),(EXP(LN(F11/D11)/(F$5-D$5))-1)*100,0)</f>
        <v>1.0468013655353658</v>
      </c>
      <c r="H63" s="44">
        <f>(B11/B$51)*100</f>
        <v>23.194834723070372</v>
      </c>
      <c r="I63" s="44">
        <f>(C11/C$51)*100</f>
        <v>24.547216156473532</v>
      </c>
      <c r="J63" s="44">
        <f>(D11/D$51)*100</f>
        <v>25.589115476973895</v>
      </c>
      <c r="K63" s="44">
        <f>(E11/E$51)*100</f>
        <v>26.646248342807205</v>
      </c>
      <c r="L63" s="44">
        <f>(F11/F$51)*100</f>
        <v>27.962575107288444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3.2448424668029663</v>
      </c>
      <c r="C64" s="44">
        <f t="shared" si="36"/>
        <v>2.1178850816008898</v>
      </c>
      <c r="D64" s="49">
        <f t="shared" si="36"/>
        <v>1.2220138962360405</v>
      </c>
      <c r="E64" s="49">
        <f t="shared" si="36"/>
        <v>1.0015451356311544</v>
      </c>
      <c r="F64" s="44">
        <f>IF(AND(F$5-D$5 &lt;&gt; 0,F12 &lt;&gt; 0,D12 &lt;&gt; 0),(EXP(LN(F12/D12)/(F$5-D$5))-1)*100,0)</f>
        <v>1.0749813155982224</v>
      </c>
      <c r="H64" s="40">
        <f t="shared" ref="H64:L67" si="37">(B12/B$11)*100</f>
        <v>27.729825321049677</v>
      </c>
      <c r="I64" s="40">
        <f t="shared" si="37"/>
        <v>27.723030992126475</v>
      </c>
      <c r="J64" s="40">
        <f t="shared" si="37"/>
        <v>27.96632674901517</v>
      </c>
      <c r="K64" s="40">
        <f t="shared" si="37"/>
        <v>27.821193228530351</v>
      </c>
      <c r="L64" s="40">
        <f t="shared" si="37"/>
        <v>28.083544219458833</v>
      </c>
    </row>
    <row r="65" spans="1:12" x14ac:dyDescent="0.2">
      <c r="A65" t="str">
        <f>A13</f>
        <v>22 Health professionals</v>
      </c>
      <c r="B65" s="49">
        <f t="shared" si="36"/>
        <v>5.0213403824818315</v>
      </c>
      <c r="C65" s="44">
        <f t="shared" si="36"/>
        <v>-0.91044654530765268</v>
      </c>
      <c r="D65" s="49">
        <f t="shared" si="36"/>
        <v>1.0581285819522446</v>
      </c>
      <c r="E65" s="49">
        <f t="shared" si="36"/>
        <v>0.4784571811166316</v>
      </c>
      <c r="F65" s="44">
        <f>IF(AND(F$5-D$5 &lt;&gt; 0,F13 &lt;&gt; 0,D13 &lt;&gt; 0),(EXP(LN(F13/D13)/(F$5-D$5))-1)*100,0)</f>
        <v>0.67131059122451653</v>
      </c>
      <c r="H65" s="40">
        <f t="shared" si="37"/>
        <v>14.802865096392356</v>
      </c>
      <c r="I65" s="40">
        <f t="shared" si="37"/>
        <v>15.844411810216849</v>
      </c>
      <c r="J65" s="40">
        <f t="shared" si="37"/>
        <v>15.509467895303992</v>
      </c>
      <c r="K65" s="40">
        <f t="shared" si="37"/>
        <v>15.304481218102426</v>
      </c>
      <c r="L65" s="40">
        <f t="shared" si="37"/>
        <v>14.667097487868052</v>
      </c>
    </row>
    <row r="66" spans="1:12" x14ac:dyDescent="0.2">
      <c r="A66" t="str">
        <f>A14</f>
        <v>23 Teaching and other educational professionals</v>
      </c>
      <c r="B66" s="49">
        <f t="shared" si="36"/>
        <v>2.0088564849350066</v>
      </c>
      <c r="C66" s="44">
        <f t="shared" si="36"/>
        <v>-1.6605217087049762</v>
      </c>
      <c r="D66" s="49">
        <f t="shared" si="36"/>
        <v>0.54180552167302221</v>
      </c>
      <c r="E66" s="49">
        <f t="shared" si="36"/>
        <v>0.82518658199159933</v>
      </c>
      <c r="F66" s="44">
        <f>IF(AND(F$5-D$5 &lt;&gt; 0,F14 &lt;&gt; 0,D14 &lt;&gt; 0),(EXP(LN(F14/D14)/(F$5-D$5))-1)*100,0)</f>
        <v>0.73063759279234919</v>
      </c>
      <c r="H66" s="40">
        <f t="shared" si="37"/>
        <v>29.301143714166582</v>
      </c>
      <c r="I66" s="40">
        <f t="shared" si="37"/>
        <v>27.916193634001075</v>
      </c>
      <c r="J66" s="40">
        <f t="shared" si="37"/>
        <v>27.119208324685001</v>
      </c>
      <c r="K66" s="40">
        <f t="shared" si="37"/>
        <v>26.084100435469239</v>
      </c>
      <c r="L66" s="40">
        <f t="shared" si="37"/>
        <v>25.873917768786253</v>
      </c>
    </row>
    <row r="67" spans="1:12" x14ac:dyDescent="0.2">
      <c r="A67" t="str">
        <f>A15</f>
        <v>24 Business, media and public service professionals</v>
      </c>
      <c r="B67" s="49">
        <f t="shared" si="36"/>
        <v>3.5706196131396029</v>
      </c>
      <c r="C67" s="44">
        <f t="shared" si="36"/>
        <v>4.3840376290289029</v>
      </c>
      <c r="D67" s="49">
        <f t="shared" si="36"/>
        <v>2.2645834148030231</v>
      </c>
      <c r="E67" s="49">
        <f t="shared" si="36"/>
        <v>1.0969603945983009</v>
      </c>
      <c r="F67" s="44">
        <f>IF(AND(F$5-D$5 &lt;&gt; 0,F15 &lt;&gt; 0,D15 &lt;&gt; 0),(EXP(LN(F15/D15)/(F$5-D$5))-1)*100,0)</f>
        <v>1.4846792194814551</v>
      </c>
      <c r="H67" s="40">
        <f t="shared" si="37"/>
        <v>28.166165868391385</v>
      </c>
      <c r="I67" s="40">
        <f t="shared" si="37"/>
        <v>28.516363563655595</v>
      </c>
      <c r="J67" s="40">
        <f t="shared" si="37"/>
        <v>29.404997030995851</v>
      </c>
      <c r="K67" s="40">
        <f t="shared" si="37"/>
        <v>30.79022511789799</v>
      </c>
      <c r="L67" s="40">
        <f t="shared" si="37"/>
        <v>31.375440523886862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1.6696784790110719</v>
      </c>
      <c r="C69" s="44">
        <f t="shared" si="39"/>
        <v>2.9030463061582967</v>
      </c>
      <c r="D69" s="44">
        <f t="shared" si="39"/>
        <v>-0.33730892145646951</v>
      </c>
      <c r="E69" s="44">
        <f t="shared" si="39"/>
        <v>0.69130151928882277</v>
      </c>
      <c r="F69" s="44">
        <f t="shared" ref="F69:F74" si="40">IF(AND(F$5-D$5 &lt;&gt; 0,F17 &lt;&gt; 0,D17 &lt;&gt; 0),(EXP(LN(F17/D17)/(F$5-D$5))-1)*100,0)</f>
        <v>0.34725717263441869</v>
      </c>
      <c r="H69" s="44">
        <f>(B17/B$51)*100</f>
        <v>13.31083151288864</v>
      </c>
      <c r="I69" s="44">
        <f>(C17/C$51)*100</f>
        <v>13.243478299954115</v>
      </c>
      <c r="J69" s="44">
        <f>(D17/D$51)*100</f>
        <v>14.033830552199852</v>
      </c>
      <c r="K69" s="44">
        <f>(E17/E$51)*100</f>
        <v>13.451958871441255</v>
      </c>
      <c r="L69" s="44">
        <f>(F17/F$51)*100</f>
        <v>13.8179034726057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3.8235281240796226</v>
      </c>
      <c r="C70" s="44">
        <f t="shared" si="39"/>
        <v>6.9893346796464417</v>
      </c>
      <c r="D70" s="49">
        <f t="shared" si="39"/>
        <v>-2.4202468402987343</v>
      </c>
      <c r="E70" s="49">
        <f t="shared" si="39"/>
        <v>0.73722607717039423</v>
      </c>
      <c r="F70" s="44">
        <f t="shared" si="40"/>
        <v>-0.32645677577614052</v>
      </c>
      <c r="H70" s="40">
        <f t="shared" ref="H70:L74" si="41">(B18/B$17)*100</f>
        <v>12.996638567008395</v>
      </c>
      <c r="I70" s="40">
        <f t="shared" si="41"/>
        <v>14.133456050560806</v>
      </c>
      <c r="J70" s="40">
        <f t="shared" si="41"/>
        <v>14.694696744687432</v>
      </c>
      <c r="K70" s="40">
        <f t="shared" si="41"/>
        <v>13.221969622793559</v>
      </c>
      <c r="L70" s="40">
        <f t="shared" si="41"/>
        <v>13.282397968774715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3.7152090851325204</v>
      </c>
      <c r="C71" s="44">
        <f t="shared" si="39"/>
        <v>1.4513502532798483</v>
      </c>
      <c r="D71" s="49">
        <f t="shared" si="39"/>
        <v>-0.11451815683015676</v>
      </c>
      <c r="E71" s="49">
        <f t="shared" si="39"/>
        <v>0.64088948398612899</v>
      </c>
      <c r="F71" s="44">
        <f t="shared" si="40"/>
        <v>0.38845428913278912</v>
      </c>
      <c r="H71" s="40">
        <f t="shared" si="41"/>
        <v>12.076659339128661</v>
      </c>
      <c r="I71" s="40">
        <f t="shared" si="41"/>
        <v>13.078285205900034</v>
      </c>
      <c r="J71" s="40">
        <f t="shared" si="41"/>
        <v>12.893784399623248</v>
      </c>
      <c r="K71" s="40">
        <f t="shared" si="41"/>
        <v>13.038547096890607</v>
      </c>
      <c r="L71" s="40">
        <f t="shared" si="41"/>
        <v>12.973415274416414</v>
      </c>
    </row>
    <row r="72" spans="1:12" x14ac:dyDescent="0.2">
      <c r="A72" t="str">
        <f t="shared" si="38"/>
        <v>33 Protective service occupations</v>
      </c>
      <c r="B72" s="49">
        <f t="shared" si="39"/>
        <v>0.12523785977056612</v>
      </c>
      <c r="C72" s="44">
        <f t="shared" si="39"/>
        <v>5.339122698152865</v>
      </c>
      <c r="D72" s="49">
        <f t="shared" si="39"/>
        <v>3.7675908025929905</v>
      </c>
      <c r="E72" s="49">
        <f t="shared" si="39"/>
        <v>1.3458695012588562</v>
      </c>
      <c r="F72" s="44">
        <f t="shared" si="40"/>
        <v>2.1467641228579692</v>
      </c>
      <c r="H72" s="40">
        <f t="shared" si="41"/>
        <v>8.9555095529930231</v>
      </c>
      <c r="I72" s="40">
        <f t="shared" si="41"/>
        <v>8.4236195562163179</v>
      </c>
      <c r="J72" s="40">
        <f t="shared" si="41"/>
        <v>8.6230362058943975</v>
      </c>
      <c r="K72" s="40">
        <f t="shared" si="41"/>
        <v>10.551296554392289</v>
      </c>
      <c r="L72" s="40">
        <f t="shared" si="41"/>
        <v>11.257625967091879</v>
      </c>
    </row>
    <row r="73" spans="1:12" x14ac:dyDescent="0.2">
      <c r="A73" t="str">
        <f t="shared" si="38"/>
        <v>34 Culture, media and sports occupations</v>
      </c>
      <c r="B73" s="49">
        <f t="shared" si="39"/>
        <v>-1.6328757370263958</v>
      </c>
      <c r="C73" s="44">
        <f t="shared" si="39"/>
        <v>5.083626956450904</v>
      </c>
      <c r="D73" s="49">
        <f t="shared" si="39"/>
        <v>-0.36141971755596636</v>
      </c>
      <c r="E73" s="49">
        <f t="shared" si="39"/>
        <v>0.85566077687380115</v>
      </c>
      <c r="F73" s="44">
        <f t="shared" si="40"/>
        <v>0.44832434075341432</v>
      </c>
      <c r="H73" s="40">
        <f t="shared" si="41"/>
        <v>19.015182806693108</v>
      </c>
      <c r="I73" s="40">
        <f t="shared" si="41"/>
        <v>16.66228677079414</v>
      </c>
      <c r="J73" s="40">
        <f t="shared" si="41"/>
        <v>17.01537116845056</v>
      </c>
      <c r="K73" s="40">
        <f t="shared" si="41"/>
        <v>16.994798992055486</v>
      </c>
      <c r="L73" s="40">
        <f t="shared" si="41"/>
        <v>17.274253084975033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2.0712899469019996</v>
      </c>
      <c r="C74" s="44">
        <f t="shared" si="39"/>
        <v>0.89849688377552361</v>
      </c>
      <c r="D74" s="49">
        <f t="shared" si="39"/>
        <v>-0.58559439551958414</v>
      </c>
      <c r="E74" s="49">
        <f t="shared" si="39"/>
        <v>0.47537611928329948</v>
      </c>
      <c r="F74" s="44">
        <f t="shared" si="40"/>
        <v>0.12046711259412479</v>
      </c>
      <c r="H74" s="40">
        <f t="shared" si="41"/>
        <v>46.956009734176817</v>
      </c>
      <c r="I74" s="40">
        <f t="shared" si="41"/>
        <v>47.702352416528697</v>
      </c>
      <c r="J74" s="40">
        <f t="shared" si="41"/>
        <v>46.773111481344358</v>
      </c>
      <c r="K74" s="40">
        <f t="shared" si="41"/>
        <v>46.193387733868057</v>
      </c>
      <c r="L74" s="40">
        <f t="shared" si="41"/>
        <v>45.212307704741967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-0.66896884812801538</v>
      </c>
      <c r="C76" s="44">
        <f t="shared" si="42"/>
        <v>0.23965033455517482</v>
      </c>
      <c r="D76" s="44">
        <f t="shared" si="42"/>
        <v>-1.5017955329134192</v>
      </c>
      <c r="E76" s="44">
        <f t="shared" si="42"/>
        <v>-1.2058820486094635</v>
      </c>
      <c r="F76" s="44">
        <f>IF(AND(F$5-D$5 &lt;&gt; 0,F24 &lt;&gt; 0,D24 &lt;&gt; 0),(EXP(LN(F24/D24)/(F$5-D$5))-1)*100,0)</f>
        <v>-1.3046185227008844</v>
      </c>
      <c r="H76" s="44">
        <f>(B24/B$51)*100</f>
        <v>10.735536323536266</v>
      </c>
      <c r="I76" s="44">
        <f>(C24/C$51)*100</f>
        <v>9.7318319017123986</v>
      </c>
      <c r="J76" s="44">
        <f>(D24/D$51)*100</f>
        <v>10.045696989641794</v>
      </c>
      <c r="K76" s="44">
        <f>(E24/E$51)*100</f>
        <v>9.0796246822284523</v>
      </c>
      <c r="L76" s="44">
        <f>(F24/F$51)*100</f>
        <v>7.7110915040174755</v>
      </c>
    </row>
    <row r="77" spans="1:12" x14ac:dyDescent="0.2">
      <c r="A77" t="str">
        <f>A25</f>
        <v>41 Administrative occupations</v>
      </c>
      <c r="B77" s="49">
        <f t="shared" si="42"/>
        <v>-0.10826016857263809</v>
      </c>
      <c r="C77" s="44">
        <f t="shared" si="42"/>
        <v>1.4111580561140258</v>
      </c>
      <c r="D77" s="49">
        <f t="shared" si="42"/>
        <v>-1.9772757636017047</v>
      </c>
      <c r="E77" s="49">
        <f t="shared" si="42"/>
        <v>-0.86454593523296319</v>
      </c>
      <c r="F77" s="44">
        <f>IF(AND(F$5-D$5 &lt;&gt; 0,F25 &lt;&gt; 0,D25 &lt;&gt; 0),(EXP(LN(F25/D25)/(F$5-D$5))-1)*100,0)</f>
        <v>-1.2368523364033823</v>
      </c>
      <c r="H77" s="40">
        <f t="shared" ref="H77:L78" si="43">(B25/B$24)*100</f>
        <v>75.423160182606452</v>
      </c>
      <c r="I77" s="40">
        <f t="shared" si="43"/>
        <v>77.14064379588217</v>
      </c>
      <c r="J77" s="40">
        <f t="shared" si="43"/>
        <v>78.042191831527532</v>
      </c>
      <c r="K77" s="40">
        <f t="shared" si="43"/>
        <v>76.176625515833052</v>
      </c>
      <c r="L77" s="40">
        <f t="shared" si="43"/>
        <v>78.849846098283464</v>
      </c>
    </row>
    <row r="78" spans="1:12" x14ac:dyDescent="0.2">
      <c r="A78" t="str">
        <f>A26</f>
        <v>42 Secretarial and related occupations</v>
      </c>
      <c r="B78" s="49">
        <f t="shared" si="42"/>
        <v>-2.4517611643225856</v>
      </c>
      <c r="C78" s="44">
        <f t="shared" si="42"/>
        <v>-3.7136919663368073</v>
      </c>
      <c r="D78" s="49">
        <f t="shared" si="42"/>
        <v>0.11777099024228299</v>
      </c>
      <c r="E78" s="49">
        <f t="shared" si="42"/>
        <v>-2.3747602188942785</v>
      </c>
      <c r="F78" s="44">
        <f>IF(AND(F$5-D$5 &lt;&gt; 0,F26 &lt;&gt; 0,D26 &lt;&gt; 0),(EXP(LN(F26/D26)/(F$5-D$5))-1)*100,0)</f>
        <v>-1.5508887933513571</v>
      </c>
      <c r="H78" s="40">
        <f t="shared" si="43"/>
        <v>24.576839817393552</v>
      </c>
      <c r="I78" s="40">
        <f t="shared" si="43"/>
        <v>22.85935620411783</v>
      </c>
      <c r="J78" s="40">
        <f t="shared" si="43"/>
        <v>21.957808168472461</v>
      </c>
      <c r="K78" s="40">
        <f t="shared" si="43"/>
        <v>23.823374484166955</v>
      </c>
      <c r="L78" s="40">
        <f t="shared" si="43"/>
        <v>21.150153901716539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0.66597938693699898</v>
      </c>
      <c r="C80" s="44">
        <f t="shared" si="44"/>
        <v>-12.449209400479733</v>
      </c>
      <c r="D80" s="44">
        <f t="shared" si="44"/>
        <v>0.79956526934337191</v>
      </c>
      <c r="E80" s="44">
        <f t="shared" si="44"/>
        <v>-8.3979410744405847E-2</v>
      </c>
      <c r="F80" s="44">
        <f>IF(AND(F$5-D$5 &lt;&gt; 0,F28 &lt;&gt; 0,D28 &lt;&gt; 0),(EXP(LN(F28/D28)/(F$5-D$5))-1)*100,0)</f>
        <v>0.20967160318818845</v>
      </c>
      <c r="H80" s="44">
        <f>(B28/B$51)*100</f>
        <v>8.9941229953560438</v>
      </c>
      <c r="I80" s="44">
        <f>(C28/C$51)*100</f>
        <v>8.6004424174391385</v>
      </c>
      <c r="J80" s="44">
        <f>(D28/D$51)*100</f>
        <v>7.7540178635336963</v>
      </c>
      <c r="K80" s="44">
        <f>(E28/E$51)*100</f>
        <v>7.8662246679737162</v>
      </c>
      <c r="L80" s="44">
        <f>(F28/F$51)*100</f>
        <v>7.4791925295832336</v>
      </c>
    </row>
    <row r="81" spans="1:12" x14ac:dyDescent="0.2">
      <c r="A81" t="str">
        <f>A29</f>
        <v>51 Skilled agricultural and related trades</v>
      </c>
      <c r="B81" s="49">
        <f t="shared" si="44"/>
        <v>3.4627007760064332</v>
      </c>
      <c r="C81" s="44">
        <f t="shared" si="44"/>
        <v>-22.550435658546377</v>
      </c>
      <c r="D81" s="49">
        <f t="shared" si="44"/>
        <v>1.2443868185200824</v>
      </c>
      <c r="E81" s="49">
        <f t="shared" si="44"/>
        <v>1.5678944156272134</v>
      </c>
      <c r="F81" s="44">
        <f>IF(AND(F$5-D$5 &lt;&gt; 0,F29 &lt;&gt; 0,D29 &lt;&gt; 0),(EXP(LN(F29/D29)/(F$5-D$5))-1)*100,0)</f>
        <v>1.4599438562532541</v>
      </c>
      <c r="H81" s="40">
        <f t="shared" ref="H81:L84" si="45">(B29/B$28)*100</f>
        <v>9.8512773171127712</v>
      </c>
      <c r="I81" s="40">
        <f t="shared" si="45"/>
        <v>10.992510674522231</v>
      </c>
      <c r="J81" s="40">
        <f t="shared" si="45"/>
        <v>9.7242430014697128</v>
      </c>
      <c r="K81" s="40">
        <f t="shared" si="45"/>
        <v>9.9407071500276896</v>
      </c>
      <c r="L81" s="40">
        <f t="shared" si="45"/>
        <v>11.711984373975694</v>
      </c>
    </row>
    <row r="82" spans="1:12" x14ac:dyDescent="0.2">
      <c r="A82" t="str">
        <f>A30</f>
        <v>52 Skilled metal, electrical and electronic trades</v>
      </c>
      <c r="B82" s="49">
        <f t="shared" si="44"/>
        <v>1.8917157338925072</v>
      </c>
      <c r="C82" s="44">
        <f t="shared" si="44"/>
        <v>-13.263284650879548</v>
      </c>
      <c r="D82" s="49">
        <f t="shared" si="44"/>
        <v>0.44595866741921064</v>
      </c>
      <c r="E82" s="49">
        <f t="shared" si="44"/>
        <v>-0.29088885357564376</v>
      </c>
      <c r="F82" s="44">
        <f>IF(AND(F$5-D$5 &lt;&gt; 0,F30 &lt;&gt; 0,D30 &lt;&gt; 0),(EXP(LN(F30/D30)/(F$5-D$5))-1)*100,0)</f>
        <v>-4.5875572814368937E-2</v>
      </c>
      <c r="H82" s="40">
        <f t="shared" si="45"/>
        <v>34.432885402182102</v>
      </c>
      <c r="I82" s="40">
        <f t="shared" si="45"/>
        <v>36.140821964969852</v>
      </c>
      <c r="J82" s="40">
        <f t="shared" si="45"/>
        <v>35.804773044231169</v>
      </c>
      <c r="K82" s="40">
        <f t="shared" si="45"/>
        <v>35.181145029277076</v>
      </c>
      <c r="L82" s="40">
        <f t="shared" si="45"/>
        <v>34.459353846198745</v>
      </c>
    </row>
    <row r="83" spans="1:12" x14ac:dyDescent="0.2">
      <c r="A83" t="str">
        <f>A31</f>
        <v>53 Skilled construction and building trades</v>
      </c>
      <c r="B83" s="49">
        <f t="shared" si="44"/>
        <v>0.33742062514745541</v>
      </c>
      <c r="C83" s="44">
        <f t="shared" si="44"/>
        <v>-10.619447309057984</v>
      </c>
      <c r="D83" s="49">
        <f t="shared" si="44"/>
        <v>1.2585210339485453</v>
      </c>
      <c r="E83" s="49">
        <f t="shared" si="44"/>
        <v>-0.78747880200096265</v>
      </c>
      <c r="F83" s="44">
        <f>IF(AND(F$5-D$5 &lt;&gt; 0,F31 &lt;&gt; 0,D31 &lt;&gt; 0),(EXP(LN(F31/D31)/(F$5-D$5))-1)*100,0)</f>
        <v>-0.11011402994870467</v>
      </c>
      <c r="H83" s="40">
        <f t="shared" si="45"/>
        <v>30.193902845209941</v>
      </c>
      <c r="I83" s="40">
        <f t="shared" si="45"/>
        <v>29.801634928072833</v>
      </c>
      <c r="J83" s="40">
        <f t="shared" si="45"/>
        <v>30.424472271749281</v>
      </c>
      <c r="K83" s="40">
        <f t="shared" si="45"/>
        <v>31.123444679936629</v>
      </c>
      <c r="L83" s="40">
        <f t="shared" si="45"/>
        <v>29.000215867018486</v>
      </c>
    </row>
    <row r="84" spans="1:12" x14ac:dyDescent="0.2">
      <c r="A84" t="str">
        <f>A32</f>
        <v>54 Textiles, printing and other skilled trades</v>
      </c>
      <c r="B84" s="49">
        <f t="shared" si="44"/>
        <v>-1.8494260787443761</v>
      </c>
      <c r="C84" s="44">
        <f t="shared" si="44"/>
        <v>-8.723687463483321</v>
      </c>
      <c r="D84" s="49">
        <f t="shared" si="44"/>
        <v>0.55372502889134978</v>
      </c>
      <c r="E84" s="49">
        <f t="shared" si="44"/>
        <v>0.35872188530761129</v>
      </c>
      <c r="F84" s="44">
        <f>IF(AND(F$5-D$5 &lt;&gt; 0,F32 &lt;&gt; 0,D32 &lt;&gt; 0),(EXP(LN(F32/D32)/(F$5-D$5))-1)*100,0)</f>
        <v>0.42368087821738065</v>
      </c>
      <c r="H84" s="40">
        <f t="shared" si="45"/>
        <v>25.521934435495197</v>
      </c>
      <c r="I84" s="40">
        <f t="shared" si="45"/>
        <v>23.065032432435078</v>
      </c>
      <c r="J84" s="40">
        <f t="shared" si="45"/>
        <v>24.046511682549827</v>
      </c>
      <c r="K84" s="40">
        <f t="shared" si="45"/>
        <v>23.754703140758608</v>
      </c>
      <c r="L84" s="40">
        <f t="shared" si="45"/>
        <v>24.82844591280708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1.1122569987666031</v>
      </c>
      <c r="C86" s="44">
        <f t="shared" si="46"/>
        <v>-6.1630069575608681</v>
      </c>
      <c r="D86" s="44">
        <f t="shared" si="46"/>
        <v>0.97918409723800615</v>
      </c>
      <c r="E86" s="44">
        <f t="shared" si="46"/>
        <v>0.65224473993246157</v>
      </c>
      <c r="F86" s="44">
        <f>IF(AND(F$5-D$5 &lt;&gt; 0,F34 &lt;&gt; 0,D34 &lt;&gt; 0),(EXP(LN(F34/D34)/(F$5-D$5))-1)*100,0)</f>
        <v>0.76110674186002925</v>
      </c>
      <c r="H86" s="44">
        <f>(B34/B$51)*100</f>
        <v>10.5563821574885</v>
      </c>
      <c r="I86" s="44">
        <f>(C34/C$51)*100</f>
        <v>10.274516648967433</v>
      </c>
      <c r="J86" s="44">
        <f>(D34/D$51)*100</f>
        <v>9.9284491383900679</v>
      </c>
      <c r="K86" s="44">
        <f>(E34/E$51)*100</f>
        <v>10.162181692071059</v>
      </c>
      <c r="L86" s="44">
        <f>(F34/F$51)*100</f>
        <v>10.398212379371122</v>
      </c>
    </row>
    <row r="87" spans="1:12" x14ac:dyDescent="0.2">
      <c r="A87" t="str">
        <f>A35</f>
        <v>61 Caring personal service occupations</v>
      </c>
      <c r="B87" s="49">
        <f t="shared" si="46"/>
        <v>1.1592702226744356</v>
      </c>
      <c r="C87" s="44">
        <f t="shared" si="46"/>
        <v>-5.3902672630552262</v>
      </c>
      <c r="D87" s="49">
        <f t="shared" si="46"/>
        <v>1.2821543551854608</v>
      </c>
      <c r="E87" s="49">
        <f t="shared" si="46"/>
        <v>0.72567974603698904</v>
      </c>
      <c r="F87" s="44">
        <f>IF(AND(F$5-D$5 &lt;&gt; 0,F35 &lt;&gt; 0,D35 &lt;&gt; 0),(EXP(LN(F35/D35)/(F$5-D$5))-1)*100,0)</f>
        <v>0.91083073477176146</v>
      </c>
      <c r="H87" s="40">
        <f t="shared" ref="H87:L89" si="47">(B35/B$34)*100</f>
        <v>75.304531024934789</v>
      </c>
      <c r="I87" s="40">
        <f t="shared" si="47"/>
        <v>75.444683319247758</v>
      </c>
      <c r="J87" s="40">
        <f t="shared" si="47"/>
        <v>76.065963900071836</v>
      </c>
      <c r="K87" s="40">
        <f t="shared" si="47"/>
        <v>77.213944532074578</v>
      </c>
      <c r="L87" s="40">
        <f t="shared" si="47"/>
        <v>77.779143944096944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1.1353573395946448</v>
      </c>
      <c r="C88" s="44">
        <f t="shared" si="46"/>
        <v>-9.6671727114414416</v>
      </c>
      <c r="D88" s="49">
        <f t="shared" si="46"/>
        <v>0.16328513104646447</v>
      </c>
      <c r="E88" s="49">
        <f t="shared" si="46"/>
        <v>0.39537721858817765</v>
      </c>
      <c r="F88" s="44">
        <f>IF(AND(F$5-D$5 &lt;&gt; 0,F36 &lt;&gt; 0,D36 &lt;&gt; 0),(EXP(LN(F36/D36)/(F$5-D$5))-1)*100,0)</f>
        <v>0.31795349650178828</v>
      </c>
      <c r="H88" s="40">
        <f t="shared" si="47"/>
        <v>23.696715306985535</v>
      </c>
      <c r="I88" s="40">
        <f t="shared" si="47"/>
        <v>23.718377955455221</v>
      </c>
      <c r="J88" s="40">
        <f t="shared" si="47"/>
        <v>22.832659806627571</v>
      </c>
      <c r="K88" s="40">
        <f t="shared" si="47"/>
        <v>21.92502106671455</v>
      </c>
      <c r="L88" s="40">
        <f t="shared" si="47"/>
        <v>21.37187022725891</v>
      </c>
    </row>
    <row r="89" spans="1:12" x14ac:dyDescent="0.2">
      <c r="A89" t="str">
        <f>A37</f>
        <v>63 Community and civil enforcement occupations</v>
      </c>
      <c r="B89" s="49">
        <f t="shared" si="46"/>
        <v>-3.2585430552001915</v>
      </c>
      <c r="C89" s="44">
        <f t="shared" si="46"/>
        <v>23.485550910405205</v>
      </c>
      <c r="D89" s="49">
        <f t="shared" si="46"/>
        <v>-3.8722420425203463</v>
      </c>
      <c r="E89" s="49">
        <f t="shared" si="46"/>
        <v>0.51050584913239216</v>
      </c>
      <c r="F89" s="44">
        <f>IF(AND(F$5-D$5 &lt;&gt; 0,F37 &lt;&gt; 0,D37 &lt;&gt; 0),(EXP(LN(F37/D37)/(F$5-D$5))-1)*100,0)</f>
        <v>-0.9721743159264995</v>
      </c>
      <c r="H89" s="40">
        <f t="shared" si="47"/>
        <v>0.99875366807965471</v>
      </c>
      <c r="I89" s="40">
        <f t="shared" si="47"/>
        <v>0.83693872529701874</v>
      </c>
      <c r="J89" s="40">
        <f t="shared" si="47"/>
        <v>1.1013762933005875</v>
      </c>
      <c r="K89" s="40">
        <f t="shared" si="47"/>
        <v>0.86103440121088859</v>
      </c>
      <c r="L89" s="40">
        <f t="shared" si="47"/>
        <v>0.84898582864415972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0.70533253025615306</v>
      </c>
      <c r="C91" s="44">
        <f t="shared" si="48"/>
        <v>-0.1468974369858711</v>
      </c>
      <c r="D91" s="44">
        <f t="shared" si="48"/>
        <v>4.3940228494854239E-3</v>
      </c>
      <c r="E91" s="44">
        <f t="shared" si="48"/>
        <v>3.7031059206271699E-2</v>
      </c>
      <c r="F91" s="44">
        <f t="shared" ref="F91:F93" si="49">IF(AND(F$5-D$5 &lt;&gt; 0,F39 &lt;&gt; 0,D39 &lt;&gt; 0),(EXP(LN(F39/D39)/(F$5-D$5))-1)*100,0)</f>
        <v>2.6150863781926326E-2</v>
      </c>
      <c r="H91" s="44">
        <f>(B39/B$51)*100</f>
        <v>7.0910562267808857</v>
      </c>
      <c r="I91" s="44">
        <f>(C39/C$51)*100</f>
        <v>6.7912837742624594</v>
      </c>
      <c r="J91" s="44">
        <f>(D39/D$51)*100</f>
        <v>6.9832786836703518</v>
      </c>
      <c r="K91" s="44">
        <f>(E39/E$51)*100</f>
        <v>6.8092776089943312</v>
      </c>
      <c r="L91" s="44">
        <f>(F39/F$51)*100</f>
        <v>6.55308890071242</v>
      </c>
    </row>
    <row r="92" spans="1:12" s="30" customFormat="1" x14ac:dyDescent="0.2">
      <c r="A92" t="str">
        <f>A40</f>
        <v>71 Sales occupations</v>
      </c>
      <c r="B92" s="49">
        <f t="shared" si="48"/>
        <v>0.17525433291056824</v>
      </c>
      <c r="C92" s="44">
        <f t="shared" si="48"/>
        <v>-0.4202618389494206</v>
      </c>
      <c r="D92" s="49">
        <f t="shared" si="48"/>
        <v>-1.4634440856737263</v>
      </c>
      <c r="E92" s="49">
        <f t="shared" si="48"/>
        <v>-0.46667886955124027</v>
      </c>
      <c r="F92" s="44">
        <f t="shared" si="49"/>
        <v>-0.80004926399481757</v>
      </c>
      <c r="G92"/>
      <c r="H92" s="40">
        <f>(B40/B$34)*100</f>
        <v>54.687114338646751</v>
      </c>
      <c r="I92" s="40">
        <f t="shared" ref="H92:L93" si="50">(C40/C$34)*100</f>
        <v>52.687986708116995</v>
      </c>
      <c r="J92" s="40">
        <f t="shared" si="50"/>
        <v>55.912447218490136</v>
      </c>
      <c r="K92" s="40">
        <f t="shared" si="50"/>
        <v>49.469339013973638</v>
      </c>
      <c r="L92" s="40">
        <f t="shared" si="50"/>
        <v>44.237075931700495</v>
      </c>
    </row>
    <row r="93" spans="1:12" s="30" customFormat="1" x14ac:dyDescent="0.2">
      <c r="A93" t="str">
        <f>A41</f>
        <v>72 Customer service occupations</v>
      </c>
      <c r="B93" s="49">
        <f t="shared" si="48"/>
        <v>2.933674306715961</v>
      </c>
      <c r="C93" s="44">
        <f t="shared" si="48"/>
        <v>0.92712588909251714</v>
      </c>
      <c r="D93" s="49">
        <f t="shared" si="48"/>
        <v>5.0042321578777083</v>
      </c>
      <c r="E93" s="49">
        <f t="shared" si="48"/>
        <v>1.3463137610584486</v>
      </c>
      <c r="F93" s="44">
        <f t="shared" si="49"/>
        <v>2.5512375732447801</v>
      </c>
      <c r="G93"/>
      <c r="H93" s="40">
        <f t="shared" si="50"/>
        <v>12.486052765299203</v>
      </c>
      <c r="I93" s="40">
        <f t="shared" si="50"/>
        <v>13.410341868195827</v>
      </c>
      <c r="J93" s="40">
        <f t="shared" si="50"/>
        <v>14.423600096979271</v>
      </c>
      <c r="K93" s="40">
        <f t="shared" si="50"/>
        <v>17.536721449471941</v>
      </c>
      <c r="L93" s="40">
        <f t="shared" si="50"/>
        <v>18.784226784841504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2.7778612447181938</v>
      </c>
      <c r="C95" s="44">
        <f t="shared" si="51"/>
        <v>-15.638801295067728</v>
      </c>
      <c r="D95" s="44">
        <f t="shared" si="51"/>
        <v>2.3800964669097313</v>
      </c>
      <c r="E95" s="44">
        <f t="shared" si="51"/>
        <v>1.6356899074532194E-3</v>
      </c>
      <c r="F95" s="44">
        <f>IF(AND(F$5-D$5 &lt;&gt; 0,F43 &lt;&gt; 0,D43 &lt;&gt; 0),(EXP(LN(F43/D43)/(F$5-D$5))-1)*100,0)</f>
        <v>0.78825217138773773</v>
      </c>
      <c r="H95" s="44">
        <f>(B43/B$51)*100</f>
        <v>4.4159870735764777</v>
      </c>
      <c r="I95" s="44">
        <f>(C43/C$51)*100</f>
        <v>4.5883567233761751</v>
      </c>
      <c r="J95" s="44">
        <f>(D43/D$51)*100</f>
        <v>3.9860785210007519</v>
      </c>
      <c r="K95" s="44">
        <f>(E43/E$51)*100</f>
        <v>4.3708889764292618</v>
      </c>
      <c r="L95" s="44">
        <f>(F43/F$51)*100</f>
        <v>4.1915812633087564</v>
      </c>
    </row>
    <row r="96" spans="1:12" x14ac:dyDescent="0.2">
      <c r="A96" t="str">
        <f>A44</f>
        <v>81 Process, plant and machine operatives</v>
      </c>
      <c r="B96" s="49">
        <f t="shared" si="51"/>
        <v>1.3262354320446201</v>
      </c>
      <c r="C96" s="44">
        <f t="shared" si="51"/>
        <v>-13.128859804258585</v>
      </c>
      <c r="D96" s="49">
        <f t="shared" si="51"/>
        <v>4.0299588600285707</v>
      </c>
      <c r="E96" s="49">
        <f t="shared" si="51"/>
        <v>-0.1056333269759957</v>
      </c>
      <c r="F96" s="44">
        <f>IF(AND(F$5-D$5 &lt;&gt; 0,F44 &lt;&gt; 0,D44 &lt;&gt; 0),(EXP(LN(F44/D44)/(F$5-D$5))-1)*100,0)</f>
        <v>1.2542996546697882</v>
      </c>
      <c r="H96" s="40">
        <f>(B44/B$43)*100</f>
        <v>33.936581126984073</v>
      </c>
      <c r="I96" s="40">
        <f t="shared" ref="H96:L97" si="52">(C44/C$43)*100</f>
        <v>32.059549444011395</v>
      </c>
      <c r="J96" s="40">
        <f t="shared" si="52"/>
        <v>33.013395460443903</v>
      </c>
      <c r="K96" s="40">
        <f t="shared" si="52"/>
        <v>35.7605883847813</v>
      </c>
      <c r="L96" s="40">
        <f t="shared" si="52"/>
        <v>35.378840675437552</v>
      </c>
    </row>
    <row r="97" spans="1:12" x14ac:dyDescent="0.2">
      <c r="A97" t="str">
        <f>A45</f>
        <v>82 Transport and mobile machine drivers and operatives</v>
      </c>
      <c r="B97" s="49">
        <f t="shared" si="51"/>
        <v>3.5002551285797212</v>
      </c>
      <c r="C97" s="44">
        <f t="shared" si="51"/>
        <v>-16.823185453071776</v>
      </c>
      <c r="D97" s="49">
        <f t="shared" si="51"/>
        <v>1.5262282929509707</v>
      </c>
      <c r="E97" s="49">
        <f t="shared" si="51"/>
        <v>6.0904120067184486E-2</v>
      </c>
      <c r="F97" s="44">
        <f>IF(AND(F$5-D$5 &lt;&gt; 0,F45 &lt;&gt; 0,D45 &lt;&gt; 0),(EXP(LN(F45/D45)/(F$5-D$5))-1)*100,0)</f>
        <v>0.54698042388496848</v>
      </c>
      <c r="H97" s="40">
        <f t="shared" si="52"/>
        <v>66.063418873015934</v>
      </c>
      <c r="I97" s="40">
        <f t="shared" si="52"/>
        <v>67.940450555988605</v>
      </c>
      <c r="J97" s="40">
        <f t="shared" si="52"/>
        <v>66.986604539556112</v>
      </c>
      <c r="K97" s="40">
        <f t="shared" si="52"/>
        <v>64.2394116152187</v>
      </c>
      <c r="L97" s="40">
        <f t="shared" si="52"/>
        <v>64.621159324562456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0.87297289235090947</v>
      </c>
      <c r="C99" s="44">
        <f t="shared" si="53"/>
        <v>-10.28649224140149</v>
      </c>
      <c r="D99" s="44">
        <f t="shared" si="53"/>
        <v>0.23909944717335208</v>
      </c>
      <c r="E99" s="44">
        <f t="shared" si="53"/>
        <v>-0.23664753207710554</v>
      </c>
      <c r="F99" s="44">
        <f>IF(AND(F$5-D$5 &lt;&gt; 0,F47 &lt;&gt; 0,D47 &lt;&gt; 0),(EXP(LN(F47/D47)/(F$5-D$5))-1)*100,0)</f>
        <v>-7.8316620022023109E-2</v>
      </c>
      <c r="H99" s="44">
        <f>(B47/B$51)*100</f>
        <v>10.898551139149722</v>
      </c>
      <c r="I99" s="44">
        <f>(C47/C$51)*100</f>
        <v>10.507493388325928</v>
      </c>
      <c r="J99" s="44">
        <f>(D47/D$51)*100</f>
        <v>9.7073993355400283</v>
      </c>
      <c r="K99" s="44">
        <f>(E47/E$51)*100</f>
        <v>9.5771200344129799</v>
      </c>
      <c r="L99" s="44">
        <f>(F47/F$51)*100</f>
        <v>8.9677265626198785</v>
      </c>
    </row>
    <row r="100" spans="1:12" x14ac:dyDescent="0.2">
      <c r="A100" t="str">
        <f>A48</f>
        <v>91 Elementary trades and related occupations</v>
      </c>
      <c r="B100" s="49">
        <f t="shared" si="53"/>
        <v>-1.7288851077601475</v>
      </c>
      <c r="C100" s="44">
        <f t="shared" si="53"/>
        <v>-11.762917842735821</v>
      </c>
      <c r="D100" s="49">
        <f t="shared" si="53"/>
        <v>-3.2912332782755072</v>
      </c>
      <c r="E100" s="49">
        <f t="shared" si="53"/>
        <v>-0.46580640436573173</v>
      </c>
      <c r="F100" s="44">
        <f>IF(AND(F$5-D$5 &lt;&gt; 0,F48 &lt;&gt; 0,D48 &lt;&gt; 0),(EXP(LN(F48/D48)/(F$5-D$5))-1)*100,0)</f>
        <v>-1.4166701678630655</v>
      </c>
      <c r="H100" s="40">
        <f t="shared" ref="H100:L101" si="54">(B48/B$47)*100</f>
        <v>11.550336716724876</v>
      </c>
      <c r="I100" s="40">
        <f t="shared" si="54"/>
        <v>10.403965327232262</v>
      </c>
      <c r="J100" s="40">
        <f t="shared" si="54"/>
        <v>10.232746063285376</v>
      </c>
      <c r="K100" s="40">
        <f t="shared" si="54"/>
        <v>8.553338118649064</v>
      </c>
      <c r="L100" s="40">
        <f t="shared" si="54"/>
        <v>8.3588843075839669</v>
      </c>
    </row>
    <row r="101" spans="1:12" x14ac:dyDescent="0.2">
      <c r="A101" t="str">
        <f>A49</f>
        <v>92 Elementary administration and service occupations</v>
      </c>
      <c r="B101" s="49">
        <f t="shared" si="53"/>
        <v>1.1982428428471525</v>
      </c>
      <c r="C101" s="44">
        <f t="shared" si="53"/>
        <v>-10.115048484759569</v>
      </c>
      <c r="D101" s="49">
        <f t="shared" si="53"/>
        <v>0.61138782642415901</v>
      </c>
      <c r="E101" s="49">
        <f t="shared" si="53"/>
        <v>-0.21545394705697607</v>
      </c>
      <c r="F101" s="44">
        <f>IF(AND(F$5-D$5 &lt;&gt; 0,F49 &lt;&gt; 0,D49 &lt;&gt; 0),(EXP(LN(F49/D49)/(F$5-D$5))-1)*100,0)</f>
        <v>5.940219214957132E-2</v>
      </c>
      <c r="H101" s="40">
        <f t="shared" si="54"/>
        <v>88.449663283275115</v>
      </c>
      <c r="I101" s="40">
        <f t="shared" si="54"/>
        <v>89.596034672767743</v>
      </c>
      <c r="J101" s="40">
        <f t="shared" si="54"/>
        <v>89.767253936714624</v>
      </c>
      <c r="K101" s="40">
        <f t="shared" si="54"/>
        <v>91.446661881350934</v>
      </c>
      <c r="L101" s="40">
        <f t="shared" si="54"/>
        <v>91.641115692416037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1.7986996873261329</v>
      </c>
      <c r="C103" s="206">
        <f t="shared" ref="C103" si="56">IF(AND(D$5-C$5 &lt;&gt; 0,D51 &lt;&gt; 0,C51 &lt;&gt; 0),(EXP(LN(D51/C51)/(D$5-C$5))-1)*100,0)</f>
        <v>-2.8922106700826622</v>
      </c>
      <c r="D103" s="50">
        <f>IF(AND(E$5-D$5 &lt;&gt; 0,E51 &lt;&gt; 0,D51 &lt;&gt; 0),(EXP(LN(E51/D51)/(E$5-D$5))-1)*100,0)</f>
        <v>0.51034166331180852</v>
      </c>
      <c r="E103" s="50">
        <f>IF(AND(F$5-E$5 &lt;&gt; 0,F51 &lt;&gt; 0,E51 &lt;&gt; 0),(EXP(LN(F51/E51)/(F$5-E$5))-1)*100,0)</f>
        <v>0.42140472933416273</v>
      </c>
      <c r="F103" s="206">
        <f>IF(AND(F$5-D$5 &lt;&gt; 0,F51 &lt;&gt; 0,D51 &lt;&gt; 0),(EXP(LN(F51/D51)/(F$5-D$5))-1)*100,0)</f>
        <v>0.45104162653475388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Oxfordshire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9.6657790840886832</v>
      </c>
      <c r="C9" s="330">
        <v>20.254335963523516</v>
      </c>
      <c r="D9" s="330">
        <f>SUM(B9:C9)</f>
        <v>29.9201150476122</v>
      </c>
      <c r="E9" s="331"/>
      <c r="F9" s="330">
        <v>12.751085209250059</v>
      </c>
      <c r="G9" s="330">
        <v>23.313055583970819</v>
      </c>
      <c r="H9" s="330">
        <f>SUM(F9:G9)</f>
        <v>36.064140793220879</v>
      </c>
      <c r="I9" s="331"/>
      <c r="J9" s="330">
        <v>14.720477954533466</v>
      </c>
      <c r="K9" s="330">
        <v>22.359193803576339</v>
      </c>
      <c r="L9" s="330">
        <f>SUM(J9:K9)</f>
        <v>37.079671758109804</v>
      </c>
      <c r="M9" s="236"/>
      <c r="N9" s="328">
        <f>IF(B9&gt;0,(EXP(LN(F9/B9)/($F$6-$B$6))-1)*100,0)</f>
        <v>5.6968529303473625</v>
      </c>
      <c r="O9" s="328">
        <f>IF(F9&gt;0,(EXP(LN(J9/F9)/($J$6-$F$6))-1)*100,0)</f>
        <v>0.96208658210992226</v>
      </c>
      <c r="P9" s="328"/>
      <c r="Q9" s="328">
        <f>IF(C9&gt;0,(EXP(LN(G9/C9)/($F$6-$B$6))-1)*100,0)</f>
        <v>2.8528281320453264</v>
      </c>
      <c r="R9" s="328">
        <f>IF(G9&gt;0,(EXP(LN(K9/G9)/($J$6-$F$6))-1)*100,0)</f>
        <v>-0.27811877647894168</v>
      </c>
      <c r="S9" s="327"/>
      <c r="T9" s="328">
        <f>IF(D9&gt;0,(EXP(LN(H9/D9)/($F$6-$B$6))-1)*100,0)</f>
        <v>3.8060023014268252</v>
      </c>
      <c r="U9" s="328">
        <f>IF(H9&gt;0,(EXP(LN(L9/H9)/($J$6-$F$6))-1)*100,0)</f>
        <v>0.18530378609062925</v>
      </c>
    </row>
    <row r="10" spans="1:21" x14ac:dyDescent="0.2">
      <c r="A10" s="329" t="str">
        <f>name!D5</f>
        <v>12 Other managers and proprietors</v>
      </c>
      <c r="B10" s="330">
        <v>6.0163492066029143</v>
      </c>
      <c r="C10" s="330">
        <v>7.9597583168624491</v>
      </c>
      <c r="D10" s="330">
        <f t="shared" ref="D10:D33" si="0">SUM(B10:C10)</f>
        <v>13.976107523465362</v>
      </c>
      <c r="E10" s="331"/>
      <c r="F10" s="330">
        <v>6.6915446171375068</v>
      </c>
      <c r="G10" s="330">
        <v>7.977187808289278</v>
      </c>
      <c r="H10" s="330">
        <f t="shared" ref="H10:H33" si="1">SUM(F10:G10)</f>
        <v>14.668732425426786</v>
      </c>
      <c r="I10" s="331"/>
      <c r="J10" s="330">
        <v>9.673054249050633</v>
      </c>
      <c r="K10" s="330">
        <v>11.814004488737195</v>
      </c>
      <c r="L10" s="330">
        <f t="shared" ref="L10:L33" si="2">SUM(J10:K10)</f>
        <v>21.487058737787827</v>
      </c>
      <c r="M10" s="236"/>
      <c r="N10" s="328">
        <f t="shared" ref="N10:N36" si="3">IF(B10&gt;0,(EXP(LN(F10/B10)/($F$6-$B$6))-1)*100,0)</f>
        <v>2.1500699587680083</v>
      </c>
      <c r="O10" s="328">
        <f t="shared" ref="O10:O34" si="4">IF(F10&gt;0,(EXP(LN(J10/F10)/($J$6-$F$6))-1)*100,0)</f>
        <v>2.4870870889607044</v>
      </c>
      <c r="P10" s="328"/>
      <c r="Q10" s="328">
        <f t="shared" ref="Q10:Q34" si="5">IF(C10&gt;0,(EXP(LN(G10/C10)/($F$6-$B$6))-1)*100,0)</f>
        <v>4.3755713702275933E-2</v>
      </c>
      <c r="R10" s="328">
        <f t="shared" ref="R10:R34" si="6">IF(G10&gt;0,(EXP(LN(K10/G10)/($J$6-$F$6))-1)*100,0)</f>
        <v>2.6525686246555713</v>
      </c>
      <c r="S10" s="327"/>
      <c r="T10" s="328">
        <f t="shared" ref="T10:T34" si="7">IF(D10&gt;0,(EXP(LN(H10/D10)/($F$6-$B$6))-1)*100,0)</f>
        <v>0.97207255453579666</v>
      </c>
      <c r="U10" s="328">
        <f t="shared" ref="U10:U34" si="8">IF(H10&gt;0,(EXP(LN(L10/H10)/($J$6-$F$6))-1)*100,0)</f>
        <v>2.5775429827905372</v>
      </c>
    </row>
    <row r="11" spans="1:21" x14ac:dyDescent="0.2">
      <c r="A11" s="329" t="str">
        <f>name!D6</f>
        <v>21 Science, research, engineering and technology professionals</v>
      </c>
      <c r="B11" s="330">
        <v>5.6769604890262686</v>
      </c>
      <c r="C11" s="330">
        <v>20.458691359636095</v>
      </c>
      <c r="D11" s="330">
        <f t="shared" si="0"/>
        <v>26.135651848662363</v>
      </c>
      <c r="E11" s="331"/>
      <c r="F11" s="330">
        <v>7.3398003739649855</v>
      </c>
      <c r="G11" s="330">
        <v>22.985744434817498</v>
      </c>
      <c r="H11" s="330">
        <f t="shared" si="1"/>
        <v>30.325544808782482</v>
      </c>
      <c r="I11" s="331"/>
      <c r="J11" s="330">
        <v>10.286951826578207</v>
      </c>
      <c r="K11" s="330">
        <v>25.314167907302267</v>
      </c>
      <c r="L11" s="330">
        <f t="shared" si="2"/>
        <v>35.601119733880473</v>
      </c>
      <c r="M11" s="236"/>
      <c r="N11" s="328">
        <f t="shared" si="3"/>
        <v>5.2721942611124062</v>
      </c>
      <c r="O11" s="328">
        <f t="shared" si="4"/>
        <v>2.2759441153591853</v>
      </c>
      <c r="P11" s="328"/>
      <c r="Q11" s="328">
        <f t="shared" si="5"/>
        <v>2.3566691064437428</v>
      </c>
      <c r="R11" s="328">
        <f t="shared" si="6"/>
        <v>0.64534019589996827</v>
      </c>
      <c r="S11" s="327"/>
      <c r="T11" s="328">
        <f t="shared" si="7"/>
        <v>3.0184604009882543</v>
      </c>
      <c r="U11" s="328">
        <f t="shared" si="8"/>
        <v>1.0749813155982224</v>
      </c>
    </row>
    <row r="12" spans="1:21" x14ac:dyDescent="0.2">
      <c r="A12" s="329" t="str">
        <f>name!D7</f>
        <v>22 Health professionals</v>
      </c>
      <c r="B12" s="330">
        <v>10.998182950097794</v>
      </c>
      <c r="C12" s="330">
        <v>2.9536730043767538</v>
      </c>
      <c r="D12" s="330">
        <f t="shared" si="0"/>
        <v>13.951855954474548</v>
      </c>
      <c r="E12" s="331"/>
      <c r="F12" s="330">
        <v>12.995596877477206</v>
      </c>
      <c r="G12" s="330">
        <v>3.8222379365273484</v>
      </c>
      <c r="H12" s="330">
        <f t="shared" si="1"/>
        <v>16.817834814004556</v>
      </c>
      <c r="I12" s="331"/>
      <c r="J12" s="330">
        <v>14.400559179325251</v>
      </c>
      <c r="K12" s="330">
        <v>4.1927170016876927</v>
      </c>
      <c r="L12" s="330">
        <f t="shared" si="2"/>
        <v>18.593276181012943</v>
      </c>
      <c r="M12" s="236"/>
      <c r="N12" s="328">
        <f t="shared" si="3"/>
        <v>3.393933599180321</v>
      </c>
      <c r="O12" s="328">
        <f t="shared" si="4"/>
        <v>0.68672346832099329</v>
      </c>
      <c r="P12" s="328"/>
      <c r="Q12" s="328">
        <f t="shared" si="5"/>
        <v>5.290954075516896</v>
      </c>
      <c r="R12" s="328">
        <f t="shared" si="6"/>
        <v>0.61865833120102742</v>
      </c>
      <c r="S12" s="327"/>
      <c r="T12" s="328">
        <f t="shared" si="7"/>
        <v>3.8072341346585548</v>
      </c>
      <c r="U12" s="328">
        <f t="shared" si="8"/>
        <v>0.67131059122451653</v>
      </c>
    </row>
    <row r="13" spans="1:21" x14ac:dyDescent="0.2">
      <c r="A13" s="329" t="str">
        <f>name!D8</f>
        <v>23 Teaching and other educational professionals</v>
      </c>
      <c r="B13" s="330">
        <v>19.032983516629635</v>
      </c>
      <c r="C13" s="330">
        <v>8.5836524345444616</v>
      </c>
      <c r="D13" s="330">
        <f t="shared" si="0"/>
        <v>27.616635951174096</v>
      </c>
      <c r="E13" s="331"/>
      <c r="F13" s="330">
        <v>20.258346394086466</v>
      </c>
      <c r="G13" s="330">
        <v>9.1486177242134765</v>
      </c>
      <c r="H13" s="330">
        <f t="shared" si="1"/>
        <v>29.406964118299943</v>
      </c>
      <c r="I13" s="331"/>
      <c r="J13" s="330">
        <v>22.412443445248737</v>
      </c>
      <c r="K13" s="330">
        <v>10.387563465306609</v>
      </c>
      <c r="L13" s="330">
        <f t="shared" si="2"/>
        <v>32.800006910555346</v>
      </c>
      <c r="M13" s="236"/>
      <c r="N13" s="328">
        <f t="shared" si="3"/>
        <v>1.2556869183516284</v>
      </c>
      <c r="O13" s="328">
        <f t="shared" si="4"/>
        <v>0.67593714152613948</v>
      </c>
      <c r="P13" s="328"/>
      <c r="Q13" s="328">
        <f t="shared" si="5"/>
        <v>1.2830267545546503</v>
      </c>
      <c r="R13" s="328">
        <f t="shared" si="6"/>
        <v>0.85030452896390774</v>
      </c>
      <c r="S13" s="327"/>
      <c r="T13" s="328">
        <f t="shared" si="7"/>
        <v>1.2641877000206359</v>
      </c>
      <c r="U13" s="328">
        <f t="shared" si="8"/>
        <v>0.73063759279234919</v>
      </c>
    </row>
    <row r="14" spans="1:21" x14ac:dyDescent="0.2">
      <c r="A14" s="329" t="str">
        <f>name!D9</f>
        <v>24 Business, media and public service professionals</v>
      </c>
      <c r="B14" s="330">
        <v>11.006059133753624</v>
      </c>
      <c r="C14" s="330">
        <v>15.540848267395743</v>
      </c>
      <c r="D14" s="330">
        <f t="shared" si="0"/>
        <v>26.546907401149369</v>
      </c>
      <c r="E14" s="331"/>
      <c r="F14" s="330">
        <v>14.337258757578157</v>
      </c>
      <c r="G14" s="330">
        <v>17.548321464249909</v>
      </c>
      <c r="H14" s="330">
        <f t="shared" si="1"/>
        <v>31.885580221828064</v>
      </c>
      <c r="I14" s="331"/>
      <c r="J14" s="330">
        <v>18.088132125391695</v>
      </c>
      <c r="K14" s="330">
        <v>21.686078923802832</v>
      </c>
      <c r="L14" s="330">
        <f t="shared" si="2"/>
        <v>39.774211049194527</v>
      </c>
      <c r="M14" s="236"/>
      <c r="N14" s="328">
        <f t="shared" si="3"/>
        <v>5.4306432693269624</v>
      </c>
      <c r="O14" s="328">
        <f t="shared" si="4"/>
        <v>1.561359697583331</v>
      </c>
      <c r="P14" s="328"/>
      <c r="Q14" s="328">
        <f t="shared" si="5"/>
        <v>2.4594858600640812</v>
      </c>
      <c r="R14" s="328">
        <f t="shared" si="6"/>
        <v>1.4214223407955417</v>
      </c>
      <c r="S14" s="327"/>
      <c r="T14" s="328">
        <f t="shared" si="7"/>
        <v>3.7327945407457097</v>
      </c>
      <c r="U14" s="328">
        <f t="shared" si="8"/>
        <v>1.4846792194814773</v>
      </c>
    </row>
    <row r="15" spans="1:21" x14ac:dyDescent="0.2">
      <c r="A15" s="329" t="str">
        <f>name!D10</f>
        <v>31 Science, engineering and technology associate professionals</v>
      </c>
      <c r="B15" s="330">
        <v>2.2641431386055033</v>
      </c>
      <c r="C15" s="330">
        <v>4.765465513372364</v>
      </c>
      <c r="D15" s="330">
        <f t="shared" si="0"/>
        <v>7.0296086519778669</v>
      </c>
      <c r="E15" s="331"/>
      <c r="F15" s="330">
        <v>2.7944622240687065</v>
      </c>
      <c r="G15" s="330">
        <v>5.9443974692857493</v>
      </c>
      <c r="H15" s="330">
        <f t="shared" si="1"/>
        <v>8.7388596933544562</v>
      </c>
      <c r="I15" s="331"/>
      <c r="J15" s="330">
        <v>3.4134393932178497</v>
      </c>
      <c r="K15" s="330">
        <v>4.9071333352090925</v>
      </c>
      <c r="L15" s="330">
        <f t="shared" si="2"/>
        <v>8.3205727284269422</v>
      </c>
      <c r="M15" s="236"/>
      <c r="N15" s="328">
        <f t="shared" si="3"/>
        <v>4.2986945784768693</v>
      </c>
      <c r="O15" s="328">
        <f t="shared" si="4"/>
        <v>1.3428072252390066</v>
      </c>
      <c r="P15" s="328"/>
      <c r="Q15" s="328">
        <f t="shared" si="5"/>
        <v>4.5202649419900043</v>
      </c>
      <c r="R15" s="328">
        <f t="shared" si="6"/>
        <v>-1.2702582083129466</v>
      </c>
      <c r="S15" s="327"/>
      <c r="T15" s="328">
        <f t="shared" si="7"/>
        <v>4.4491051853643437</v>
      </c>
      <c r="U15" s="328">
        <f t="shared" si="8"/>
        <v>-0.32645677577611831</v>
      </c>
    </row>
    <row r="16" spans="1:21" x14ac:dyDescent="0.2">
      <c r="A16" s="329" t="str">
        <f>name!D11</f>
        <v>32 Health and social care associate professionals</v>
      </c>
      <c r="B16" s="330">
        <v>5.2522069433394938</v>
      </c>
      <c r="C16" s="330">
        <v>1.2798042793800182</v>
      </c>
      <c r="D16" s="330">
        <f t="shared" si="0"/>
        <v>6.532011222719512</v>
      </c>
      <c r="E16" s="331"/>
      <c r="F16" s="330">
        <v>6.1551350532263553</v>
      </c>
      <c r="G16" s="330">
        <v>1.5127314391805853</v>
      </c>
      <c r="H16" s="330">
        <f t="shared" si="1"/>
        <v>7.6678664924069402</v>
      </c>
      <c r="I16" s="331"/>
      <c r="J16" s="330">
        <v>6.7139385192198873</v>
      </c>
      <c r="K16" s="330">
        <v>1.4130763150468495</v>
      </c>
      <c r="L16" s="330">
        <f t="shared" si="2"/>
        <v>8.1270148342667365</v>
      </c>
      <c r="M16" s="236"/>
      <c r="N16" s="328">
        <f t="shared" si="3"/>
        <v>3.2236356651541564</v>
      </c>
      <c r="O16" s="328">
        <f t="shared" si="4"/>
        <v>0.58100827695857227</v>
      </c>
      <c r="P16" s="328"/>
      <c r="Q16" s="328">
        <f t="shared" si="5"/>
        <v>3.4007419373671466</v>
      </c>
      <c r="R16" s="328">
        <f t="shared" si="6"/>
        <v>-0.45328823623717041</v>
      </c>
      <c r="S16" s="327"/>
      <c r="T16" s="328">
        <f t="shared" si="7"/>
        <v>3.2584315645525663</v>
      </c>
      <c r="U16" s="328">
        <f t="shared" si="8"/>
        <v>0.38845428913278912</v>
      </c>
    </row>
    <row r="17" spans="1:21" x14ac:dyDescent="0.2">
      <c r="A17" s="329" t="str">
        <f>name!D12</f>
        <v>33 Protective service occupations</v>
      </c>
      <c r="B17" s="330">
        <v>1.0986436072395744</v>
      </c>
      <c r="C17" s="330">
        <v>3.7452032930194123</v>
      </c>
      <c r="D17" s="330">
        <f t="shared" si="0"/>
        <v>4.8438469002589866</v>
      </c>
      <c r="E17" s="331"/>
      <c r="F17" s="330">
        <v>1.3815496574646251</v>
      </c>
      <c r="G17" s="330">
        <v>3.7465251060564371</v>
      </c>
      <c r="H17" s="330">
        <f t="shared" si="1"/>
        <v>5.1280747635210622</v>
      </c>
      <c r="I17" s="331"/>
      <c r="J17" s="330">
        <v>2.4410772061472654</v>
      </c>
      <c r="K17" s="330">
        <v>4.6111053763067362</v>
      </c>
      <c r="L17" s="330">
        <f t="shared" si="2"/>
        <v>7.0521825824540016</v>
      </c>
      <c r="M17" s="236"/>
      <c r="N17" s="328">
        <f t="shared" si="3"/>
        <v>4.6892125879436808</v>
      </c>
      <c r="O17" s="328">
        <f t="shared" si="4"/>
        <v>3.867816271861324</v>
      </c>
      <c r="P17" s="328"/>
      <c r="Q17" s="328">
        <f t="shared" si="5"/>
        <v>7.0577021727968869E-3</v>
      </c>
      <c r="R17" s="328">
        <f t="shared" si="6"/>
        <v>1.3938841195321405</v>
      </c>
      <c r="S17" s="327"/>
      <c r="T17" s="328">
        <f t="shared" si="7"/>
        <v>1.1469491944920307</v>
      </c>
      <c r="U17" s="328">
        <f t="shared" si="8"/>
        <v>2.1467641228579692</v>
      </c>
    </row>
    <row r="18" spans="1:21" x14ac:dyDescent="0.2">
      <c r="A18" s="329" t="str">
        <f>name!D13</f>
        <v>34 Culture, media and sports occupations</v>
      </c>
      <c r="B18" s="330">
        <v>4.8845183492568793</v>
      </c>
      <c r="C18" s="330">
        <v>5.4003943908870413</v>
      </c>
      <c r="D18" s="330">
        <f t="shared" si="0"/>
        <v>10.28491274014392</v>
      </c>
      <c r="E18" s="331"/>
      <c r="F18" s="330">
        <v>5.3191006535441012</v>
      </c>
      <c r="G18" s="330">
        <v>4.799852044489338</v>
      </c>
      <c r="H18" s="330">
        <f t="shared" si="1"/>
        <v>10.118952698033439</v>
      </c>
      <c r="I18" s="331"/>
      <c r="J18" s="330">
        <v>5.476746345265382</v>
      </c>
      <c r="K18" s="330">
        <v>5.3444682773263565</v>
      </c>
      <c r="L18" s="330">
        <f t="shared" si="2"/>
        <v>10.821214622591739</v>
      </c>
      <c r="M18" s="236"/>
      <c r="N18" s="328">
        <f t="shared" si="3"/>
        <v>1.7192835563142106</v>
      </c>
      <c r="O18" s="328">
        <f t="shared" si="4"/>
        <v>0.19490270914981345</v>
      </c>
      <c r="P18" s="327"/>
      <c r="Q18" s="328">
        <f t="shared" si="5"/>
        <v>-2.3301603786017089</v>
      </c>
      <c r="R18" s="328">
        <f t="shared" si="6"/>
        <v>0.71908620211347252</v>
      </c>
      <c r="S18" s="327"/>
      <c r="T18" s="328">
        <f t="shared" si="7"/>
        <v>-0.3248286607575146</v>
      </c>
      <c r="U18" s="328">
        <f t="shared" si="8"/>
        <v>0.44832434075339211</v>
      </c>
    </row>
    <row r="19" spans="1:21" x14ac:dyDescent="0.2">
      <c r="A19" s="329" t="str">
        <f>name!D14</f>
        <v>35 Business and public service associate professionals</v>
      </c>
      <c r="B19" s="330">
        <v>12.252242419786375</v>
      </c>
      <c r="C19" s="330">
        <v>13.145276376160659</v>
      </c>
      <c r="D19" s="330">
        <f t="shared" si="0"/>
        <v>25.397518795947036</v>
      </c>
      <c r="E19" s="331"/>
      <c r="F19" s="330">
        <v>13.570307032736652</v>
      </c>
      <c r="G19" s="330">
        <v>14.245418991338507</v>
      </c>
      <c r="H19" s="330">
        <f t="shared" si="1"/>
        <v>27.815726024075161</v>
      </c>
      <c r="I19" s="331"/>
      <c r="J19" s="330">
        <v>14.795080662141959</v>
      </c>
      <c r="K19" s="330">
        <v>13.527538142211288</v>
      </c>
      <c r="L19" s="330">
        <f t="shared" si="2"/>
        <v>28.322618804353247</v>
      </c>
      <c r="M19" s="236"/>
      <c r="N19" s="328">
        <f t="shared" si="3"/>
        <v>2.0645249566139778</v>
      </c>
      <c r="O19" s="328">
        <f t="shared" si="4"/>
        <v>0.5777334019370528</v>
      </c>
      <c r="P19" s="327"/>
      <c r="Q19" s="328">
        <f t="shared" si="5"/>
        <v>1.6204470618633282</v>
      </c>
      <c r="R19" s="328">
        <f t="shared" si="6"/>
        <v>-0.34412592881681858</v>
      </c>
      <c r="S19" s="327"/>
      <c r="T19" s="328">
        <f t="shared" si="7"/>
        <v>1.8356458162892775</v>
      </c>
      <c r="U19" s="328">
        <f t="shared" si="8"/>
        <v>0.12046711259410259</v>
      </c>
    </row>
    <row r="20" spans="1:21" x14ac:dyDescent="0.2">
      <c r="A20" s="329" t="str">
        <f>name!D15</f>
        <v>41 Administrative occupations</v>
      </c>
      <c r="B20" s="330">
        <v>24.865578564594411</v>
      </c>
      <c r="C20" s="330">
        <v>8.0365042405362495</v>
      </c>
      <c r="D20" s="330">
        <f t="shared" si="0"/>
        <v>32.902082805130661</v>
      </c>
      <c r="E20" s="331"/>
      <c r="F20" s="330">
        <v>24.357049254030095</v>
      </c>
      <c r="G20" s="330">
        <v>8.8650784008442738</v>
      </c>
      <c r="H20" s="330">
        <f t="shared" si="1"/>
        <v>33.22212765487437</v>
      </c>
      <c r="I20" s="331"/>
      <c r="J20" s="330">
        <v>18.780583062093843</v>
      </c>
      <c r="K20" s="330">
        <v>8.7839909218585905</v>
      </c>
      <c r="L20" s="330">
        <f t="shared" si="2"/>
        <v>27.564573983952435</v>
      </c>
      <c r="M20" s="236"/>
      <c r="N20" s="328">
        <f t="shared" si="3"/>
        <v>-0.41241035133932069</v>
      </c>
      <c r="O20" s="328">
        <f t="shared" si="4"/>
        <v>-1.718383014838365</v>
      </c>
      <c r="P20" s="327"/>
      <c r="Q20" s="328">
        <f t="shared" si="5"/>
        <v>1.9818956722130743</v>
      </c>
      <c r="R20" s="328">
        <f t="shared" si="6"/>
        <v>-6.1240787299221555E-2</v>
      </c>
      <c r="S20" s="327"/>
      <c r="T20" s="328">
        <f t="shared" si="7"/>
        <v>0.19379126557590443</v>
      </c>
      <c r="U20" s="328">
        <f t="shared" si="8"/>
        <v>-1.2368523364033823</v>
      </c>
    </row>
    <row r="21" spans="1:21" x14ac:dyDescent="0.2">
      <c r="A21" s="329" t="str">
        <f>name!D16</f>
        <v>42 Secretarial and related occupations</v>
      </c>
      <c r="B21" s="330">
        <v>10.251838407363174</v>
      </c>
      <c r="C21" s="330">
        <v>0.46939386137959088</v>
      </c>
      <c r="D21" s="330">
        <f t="shared" si="0"/>
        <v>10.721232268742764</v>
      </c>
      <c r="E21" s="331"/>
      <c r="F21" s="330">
        <v>9.0022102114074602</v>
      </c>
      <c r="G21" s="330">
        <v>0.34510678308444886</v>
      </c>
      <c r="H21" s="330">
        <f t="shared" si="1"/>
        <v>9.3473169944919086</v>
      </c>
      <c r="I21" s="331"/>
      <c r="J21" s="330">
        <v>6.8564437021237481</v>
      </c>
      <c r="K21" s="330">
        <v>0.53729275830210343</v>
      </c>
      <c r="L21" s="330">
        <f t="shared" si="2"/>
        <v>7.3937364604258518</v>
      </c>
      <c r="M21" s="236"/>
      <c r="N21" s="328">
        <f t="shared" si="3"/>
        <v>-2.5662361544067425</v>
      </c>
      <c r="O21" s="328">
        <f t="shared" si="4"/>
        <v>-1.7988325277577655</v>
      </c>
      <c r="P21" s="327"/>
      <c r="Q21" s="328">
        <f t="shared" si="5"/>
        <v>-5.9663664586202758</v>
      </c>
      <c r="R21" s="328">
        <f t="shared" si="6"/>
        <v>2.9952428883519122</v>
      </c>
      <c r="S21" s="327"/>
      <c r="T21" s="328">
        <f t="shared" si="7"/>
        <v>-2.7054635497891666</v>
      </c>
      <c r="U21" s="328">
        <f t="shared" si="8"/>
        <v>-1.5508887933513571</v>
      </c>
    </row>
    <row r="22" spans="1:21" x14ac:dyDescent="0.2">
      <c r="A22" s="329" t="str">
        <f>name!D17</f>
        <v>51 Skilled agricultural and related trades</v>
      </c>
      <c r="B22" s="330">
        <v>0.82709500696481042</v>
      </c>
      <c r="C22" s="330">
        <v>2.7732679711998807</v>
      </c>
      <c r="D22" s="330">
        <f t="shared" si="0"/>
        <v>3.6003629781646911</v>
      </c>
      <c r="E22" s="331"/>
      <c r="F22" s="330">
        <v>0.79964125885436466</v>
      </c>
      <c r="G22" s="330">
        <v>2.395576861032342</v>
      </c>
      <c r="H22" s="330">
        <f t="shared" si="1"/>
        <v>3.1952181198867065</v>
      </c>
      <c r="I22" s="331"/>
      <c r="J22" s="330">
        <v>1.1861259593173747</v>
      </c>
      <c r="K22" s="330">
        <v>2.7850558942629888</v>
      </c>
      <c r="L22" s="330">
        <f t="shared" si="2"/>
        <v>3.9711818535803634</v>
      </c>
      <c r="M22" s="236"/>
      <c r="N22" s="328">
        <f t="shared" si="3"/>
        <v>-0.67285351950306937</v>
      </c>
      <c r="O22" s="328">
        <f t="shared" si="4"/>
        <v>2.6634152898215691</v>
      </c>
      <c r="P22" s="327"/>
      <c r="Q22" s="328">
        <f t="shared" si="5"/>
        <v>-2.885594766825772</v>
      </c>
      <c r="R22" s="328">
        <f t="shared" si="6"/>
        <v>1.0093524789466679</v>
      </c>
      <c r="S22" s="327"/>
      <c r="T22" s="328">
        <f t="shared" si="7"/>
        <v>-2.3593089152308733</v>
      </c>
      <c r="U22" s="328">
        <f t="shared" si="8"/>
        <v>1.4599438562532541</v>
      </c>
    </row>
    <row r="23" spans="1:21" x14ac:dyDescent="0.2">
      <c r="A23" s="329" t="str">
        <f>name!D18</f>
        <v>52 Skilled metal, electrical and electronic trades</v>
      </c>
      <c r="B23" s="330">
        <v>0.30090736075118485</v>
      </c>
      <c r="C23" s="330">
        <v>12.283337488193679</v>
      </c>
      <c r="D23" s="330">
        <f t="shared" si="0"/>
        <v>12.584244848944863</v>
      </c>
      <c r="E23" s="331"/>
      <c r="F23" s="330">
        <v>0.39473645206076996</v>
      </c>
      <c r="G23" s="330">
        <v>11.370092912247342</v>
      </c>
      <c r="H23" s="330">
        <f t="shared" si="1"/>
        <v>11.764829364308111</v>
      </c>
      <c r="I23" s="331"/>
      <c r="J23" s="330">
        <v>1.212996194872805</v>
      </c>
      <c r="K23" s="330">
        <v>10.471134889198693</v>
      </c>
      <c r="L23" s="330">
        <f t="shared" si="2"/>
        <v>11.684131084071497</v>
      </c>
      <c r="M23" s="236"/>
      <c r="N23" s="328">
        <f t="shared" si="3"/>
        <v>5.5783533749371284</v>
      </c>
      <c r="O23" s="328">
        <f t="shared" si="4"/>
        <v>7.771389023640185</v>
      </c>
      <c r="P23" s="327"/>
      <c r="Q23" s="328">
        <f t="shared" si="5"/>
        <v>-1.5332676756152352</v>
      </c>
      <c r="R23" s="328">
        <f t="shared" si="6"/>
        <v>-0.54758900917899478</v>
      </c>
      <c r="S23" s="327"/>
      <c r="T23" s="328">
        <f t="shared" si="7"/>
        <v>-1.337595693883642</v>
      </c>
      <c r="U23" s="328">
        <f t="shared" si="8"/>
        <v>-4.5875572814380039E-2</v>
      </c>
    </row>
    <row r="24" spans="1:21" x14ac:dyDescent="0.2">
      <c r="A24" s="329" t="str">
        <f>name!D19</f>
        <v>53 Skilled construction and building trades</v>
      </c>
      <c r="B24" s="330">
        <v>0.17689136343591058</v>
      </c>
      <c r="C24" s="330">
        <v>10.858125362908362</v>
      </c>
      <c r="D24" s="330">
        <f t="shared" si="0"/>
        <v>11.035016726344272</v>
      </c>
      <c r="E24" s="331"/>
      <c r="F24" s="330">
        <v>0.20654110028793821</v>
      </c>
      <c r="G24" s="330">
        <v>9.790414454606287</v>
      </c>
      <c r="H24" s="330">
        <f t="shared" si="1"/>
        <v>9.9969555548942246</v>
      </c>
      <c r="I24" s="331"/>
      <c r="J24" s="330">
        <v>0.23783026859591014</v>
      </c>
      <c r="K24" s="330">
        <v>9.5952712216107336</v>
      </c>
      <c r="L24" s="330">
        <f t="shared" si="2"/>
        <v>9.8331014902066443</v>
      </c>
      <c r="M24" s="236"/>
      <c r="N24" s="328">
        <f t="shared" si="3"/>
        <v>3.1478004441578111</v>
      </c>
      <c r="O24" s="328">
        <f t="shared" si="4"/>
        <v>0.94482109543205794</v>
      </c>
      <c r="P24" s="327"/>
      <c r="Q24" s="328">
        <f t="shared" si="5"/>
        <v>-2.0489163333861304</v>
      </c>
      <c r="R24" s="328">
        <f t="shared" si="6"/>
        <v>-0.1341325890365952</v>
      </c>
      <c r="S24" s="327"/>
      <c r="T24" s="328">
        <f t="shared" si="7"/>
        <v>-1.9564669019919156</v>
      </c>
      <c r="U24" s="328">
        <f t="shared" si="8"/>
        <v>-0.11011402994870467</v>
      </c>
    </row>
    <row r="25" spans="1:21" x14ac:dyDescent="0.2">
      <c r="A25" s="329" t="str">
        <f>name!D20</f>
        <v>54 Textiles, printing and other skilled trades</v>
      </c>
      <c r="B25" s="330">
        <v>3.5309834999092478</v>
      </c>
      <c r="C25" s="330">
        <v>5.7965610321164203</v>
      </c>
      <c r="D25" s="330">
        <f t="shared" si="0"/>
        <v>9.3275445320256676</v>
      </c>
      <c r="E25" s="331"/>
      <c r="F25" s="330">
        <v>3.3932455968814814</v>
      </c>
      <c r="G25" s="330">
        <v>4.5080223821825918</v>
      </c>
      <c r="H25" s="330">
        <f t="shared" si="1"/>
        <v>7.9012679790640732</v>
      </c>
      <c r="I25" s="331"/>
      <c r="J25" s="330">
        <v>3.6293537792413653</v>
      </c>
      <c r="K25" s="330">
        <v>4.789225917691021</v>
      </c>
      <c r="L25" s="330">
        <f t="shared" si="2"/>
        <v>8.4185796969323867</v>
      </c>
      <c r="M25" s="236"/>
      <c r="N25" s="328">
        <f t="shared" si="3"/>
        <v>-0.79263351030914864</v>
      </c>
      <c r="O25" s="328">
        <f t="shared" si="4"/>
        <v>0.44945867309029719</v>
      </c>
      <c r="P25" s="327"/>
      <c r="Q25" s="328">
        <f t="shared" si="5"/>
        <v>-4.9038072116765807</v>
      </c>
      <c r="R25" s="328">
        <f t="shared" si="6"/>
        <v>0.40421631518716694</v>
      </c>
      <c r="S25" s="327"/>
      <c r="T25" s="328">
        <f t="shared" si="7"/>
        <v>-3.2644974761051104</v>
      </c>
      <c r="U25" s="328">
        <f t="shared" si="8"/>
        <v>0.42368087821738065</v>
      </c>
    </row>
    <row r="26" spans="1:21" x14ac:dyDescent="0.2">
      <c r="A26" s="329" t="str">
        <f>name!D21</f>
        <v>61 Caring personal service occupations</v>
      </c>
      <c r="B26" s="330">
        <v>26.584241180988183</v>
      </c>
      <c r="C26" s="330">
        <v>5.7178867187773301</v>
      </c>
      <c r="D26" s="330">
        <f t="shared" si="0"/>
        <v>32.302127899765516</v>
      </c>
      <c r="E26" s="331"/>
      <c r="F26" s="330">
        <v>26.272059630267499</v>
      </c>
      <c r="G26" s="330">
        <v>5.7308671957977335</v>
      </c>
      <c r="H26" s="330">
        <f t="shared" si="1"/>
        <v>32.002926826065234</v>
      </c>
      <c r="I26" s="331"/>
      <c r="J26" s="330">
        <v>28.563429261644799</v>
      </c>
      <c r="K26" s="330">
        <v>8.1019701577333034</v>
      </c>
      <c r="L26" s="330">
        <f t="shared" si="2"/>
        <v>36.665399419378105</v>
      </c>
      <c r="M26" s="236"/>
      <c r="N26" s="328">
        <f t="shared" si="3"/>
        <v>-0.23597315315075917</v>
      </c>
      <c r="O26" s="328">
        <f t="shared" si="4"/>
        <v>0.55903144457813969</v>
      </c>
      <c r="P26" s="327"/>
      <c r="Q26" s="328">
        <f t="shared" si="5"/>
        <v>4.5361884979211453E-2</v>
      </c>
      <c r="R26" s="328">
        <f t="shared" si="6"/>
        <v>2.3351160306018359</v>
      </c>
      <c r="S26" s="327"/>
      <c r="T26" s="328">
        <f t="shared" si="7"/>
        <v>-0.18594182113496061</v>
      </c>
      <c r="U26" s="328">
        <f t="shared" si="8"/>
        <v>0.91083073477176146</v>
      </c>
    </row>
    <row r="27" spans="1:21" x14ac:dyDescent="0.2">
      <c r="A27" s="329" t="str">
        <f>name!D22</f>
        <v>62 Leisure, travel and related personal service occupations</v>
      </c>
      <c r="B27" s="330">
        <v>7.0710646727604791</v>
      </c>
      <c r="C27" s="330">
        <v>3.0937198127457251</v>
      </c>
      <c r="D27" s="330">
        <f t="shared" si="0"/>
        <v>10.164784485506203</v>
      </c>
      <c r="E27" s="331"/>
      <c r="F27" s="330">
        <v>6.6263817278386634</v>
      </c>
      <c r="G27" s="330">
        <v>2.9799113311158263</v>
      </c>
      <c r="H27" s="330">
        <f t="shared" si="1"/>
        <v>9.6062930589544901</v>
      </c>
      <c r="I27" s="331"/>
      <c r="J27" s="330">
        <v>6.6218133424945638</v>
      </c>
      <c r="K27" s="330">
        <v>3.452971728227932</v>
      </c>
      <c r="L27" s="330">
        <f t="shared" si="2"/>
        <v>10.074785070722495</v>
      </c>
      <c r="M27" s="236"/>
      <c r="N27" s="328">
        <f t="shared" si="3"/>
        <v>-1.2906417741520571</v>
      </c>
      <c r="O27" s="328">
        <f t="shared" si="4"/>
        <v>-4.5976381247370135E-3</v>
      </c>
      <c r="P27" s="327"/>
      <c r="Q27" s="328">
        <f t="shared" si="5"/>
        <v>-0.74681029733402182</v>
      </c>
      <c r="R27" s="328">
        <f t="shared" si="6"/>
        <v>0.98711808684026625</v>
      </c>
      <c r="S27" s="327"/>
      <c r="T27" s="328">
        <f t="shared" si="7"/>
        <v>-1.1238537364164247</v>
      </c>
      <c r="U27" s="328">
        <f t="shared" si="8"/>
        <v>0.31795349650178828</v>
      </c>
    </row>
    <row r="28" spans="1:21" x14ac:dyDescent="0.2">
      <c r="A28" s="329" t="str">
        <f>name!D23</f>
        <v>63 Community and civil enforcement occupations</v>
      </c>
      <c r="B28" s="330">
        <v>0.1085664656223303</v>
      </c>
      <c r="C28" s="330">
        <v>0.31985222695257515</v>
      </c>
      <c r="D28" s="330">
        <f t="shared" si="0"/>
        <v>0.42841869257490545</v>
      </c>
      <c r="E28" s="331"/>
      <c r="F28" s="330">
        <v>0.11695919210386475</v>
      </c>
      <c r="G28" s="330">
        <v>0.34641842273535811</v>
      </c>
      <c r="H28" s="330">
        <f t="shared" si="1"/>
        <v>0.46337761483922285</v>
      </c>
      <c r="I28" s="331"/>
      <c r="J28" s="330">
        <v>0.1531788751272849</v>
      </c>
      <c r="K28" s="330">
        <v>0.2470364387748977</v>
      </c>
      <c r="L28" s="330">
        <f>SUM(J28:K28)</f>
        <v>0.40021531390218257</v>
      </c>
      <c r="M28" s="236"/>
      <c r="N28" s="328">
        <f t="shared" si="3"/>
        <v>1.5003949219452251</v>
      </c>
      <c r="O28" s="328">
        <f t="shared" si="4"/>
        <v>1.8148129541240898</v>
      </c>
      <c r="P28" s="327"/>
      <c r="Q28" s="328">
        <f t="shared" si="5"/>
        <v>1.6085655366282037</v>
      </c>
      <c r="R28" s="328">
        <f t="shared" si="6"/>
        <v>-2.228862214434546</v>
      </c>
      <c r="S28" s="327"/>
      <c r="T28" s="328">
        <f t="shared" si="7"/>
        <v>1.58119736052722</v>
      </c>
      <c r="U28" s="328">
        <f t="shared" si="8"/>
        <v>-0.9721743159265106</v>
      </c>
    </row>
    <row r="29" spans="1:21" x14ac:dyDescent="0.2">
      <c r="A29" s="329" t="str">
        <f>name!D24</f>
        <v>71 Sales occupations</v>
      </c>
      <c r="B29" s="330">
        <v>13.427403656782021</v>
      </c>
      <c r="C29" s="330">
        <v>10.030815095701094</v>
      </c>
      <c r="D29" s="330">
        <f t="shared" si="0"/>
        <v>23.458218752483113</v>
      </c>
      <c r="E29" s="331"/>
      <c r="F29" s="330">
        <v>12.996574253784765</v>
      </c>
      <c r="G29" s="330">
        <v>10.52724461677168</v>
      </c>
      <c r="H29" s="330">
        <f t="shared" si="1"/>
        <v>23.523818870556447</v>
      </c>
      <c r="I29" s="331"/>
      <c r="J29" s="330">
        <v>10.862012288104074</v>
      </c>
      <c r="K29" s="330">
        <v>9.991522167699781</v>
      </c>
      <c r="L29" s="330">
        <f t="shared" si="2"/>
        <v>20.853534455803853</v>
      </c>
      <c r="M29" s="236"/>
      <c r="N29" s="328">
        <f t="shared" si="3"/>
        <v>-0.65011482783482455</v>
      </c>
      <c r="O29" s="328">
        <f t="shared" si="4"/>
        <v>-1.1889699739712434</v>
      </c>
      <c r="P29" s="327"/>
      <c r="Q29" s="328">
        <f t="shared" si="5"/>
        <v>0.97077691658669085</v>
      </c>
      <c r="R29" s="328">
        <f t="shared" si="6"/>
        <v>-0.34759230700299737</v>
      </c>
      <c r="S29" s="327"/>
      <c r="T29" s="328">
        <f t="shared" si="7"/>
        <v>5.5866868868781339E-2</v>
      </c>
      <c r="U29" s="328">
        <f t="shared" si="8"/>
        <v>-0.80004926399482867</v>
      </c>
    </row>
    <row r="30" spans="1:21" x14ac:dyDescent="0.2">
      <c r="A30" s="329" t="str">
        <f>name!D25</f>
        <v>72 Customer service occupations</v>
      </c>
      <c r="B30" s="330">
        <v>3.4531761223736654</v>
      </c>
      <c r="C30" s="330">
        <v>1.9027575498560565</v>
      </c>
      <c r="D30" s="330">
        <f t="shared" si="0"/>
        <v>5.3559336722297219</v>
      </c>
      <c r="E30" s="331"/>
      <c r="F30" s="330">
        <v>3.9890731309997309</v>
      </c>
      <c r="G30" s="330">
        <v>2.0793100827916366</v>
      </c>
      <c r="H30" s="330">
        <f t="shared" si="1"/>
        <v>6.0683832137913676</v>
      </c>
      <c r="I30" s="331"/>
      <c r="J30" s="330">
        <v>5.3857836090024183</v>
      </c>
      <c r="K30" s="330">
        <v>3.4691759974624361</v>
      </c>
      <c r="L30" s="330">
        <f t="shared" si="2"/>
        <v>8.8549596064648544</v>
      </c>
      <c r="M30" s="236"/>
      <c r="N30" s="328">
        <f t="shared" si="3"/>
        <v>2.9273173796670049</v>
      </c>
      <c r="O30" s="328">
        <f t="shared" si="4"/>
        <v>2.0215208812344176</v>
      </c>
      <c r="P30" s="327"/>
      <c r="Q30" s="328">
        <f t="shared" si="5"/>
        <v>1.7904797236035552</v>
      </c>
      <c r="R30" s="328">
        <f t="shared" si="6"/>
        <v>3.4714348552978835</v>
      </c>
      <c r="S30" s="327"/>
      <c r="T30" s="328">
        <f t="shared" si="7"/>
        <v>2.529198327722848</v>
      </c>
      <c r="U30" s="328">
        <f t="shared" si="8"/>
        <v>2.5512375732447801</v>
      </c>
    </row>
    <row r="31" spans="1:21" x14ac:dyDescent="0.2">
      <c r="A31" s="329" t="str">
        <f>name!D26</f>
        <v>81 Process, plant and machine operatives</v>
      </c>
      <c r="B31" s="330">
        <v>1.0288351179448316</v>
      </c>
      <c r="C31" s="330">
        <v>5.0607934182011327</v>
      </c>
      <c r="D31" s="330">
        <f t="shared" si="0"/>
        <v>6.0896285361459643</v>
      </c>
      <c r="E31" s="331"/>
      <c r="F31" s="330">
        <v>0.93481042733156372</v>
      </c>
      <c r="G31" s="330">
        <v>4.6415900279215201</v>
      </c>
      <c r="H31" s="330">
        <f t="shared" si="1"/>
        <v>5.5764004552530837</v>
      </c>
      <c r="I31" s="331"/>
      <c r="J31" s="330">
        <v>1.1130631567301046</v>
      </c>
      <c r="K31" s="330">
        <v>5.6098277794792821</v>
      </c>
      <c r="L31" s="330">
        <f t="shared" si="2"/>
        <v>6.7228909362093869</v>
      </c>
      <c r="M31" s="236"/>
      <c r="N31" s="328">
        <f t="shared" si="3"/>
        <v>-1.8985212973989918</v>
      </c>
      <c r="O31" s="328">
        <f t="shared" si="4"/>
        <v>1.1703107515279809</v>
      </c>
      <c r="P31" s="327"/>
      <c r="Q31" s="328">
        <f t="shared" si="5"/>
        <v>-1.7144587265602307</v>
      </c>
      <c r="R31" s="328">
        <f t="shared" si="6"/>
        <v>1.2710975290789683</v>
      </c>
      <c r="S31" s="327"/>
      <c r="T31" s="328">
        <f t="shared" si="7"/>
        <v>-1.7454591617743209</v>
      </c>
      <c r="U31" s="328">
        <f t="shared" si="8"/>
        <v>1.2542996546697882</v>
      </c>
    </row>
    <row r="32" spans="1:21" x14ac:dyDescent="0.2">
      <c r="A32" s="329" t="str">
        <f>name!D27</f>
        <v>82 Transport and mobile machine drivers and operatives</v>
      </c>
      <c r="B32" s="330">
        <v>1.2593022324114689</v>
      </c>
      <c r="C32" s="330">
        <v>10.59521190556689</v>
      </c>
      <c r="D32" s="330">
        <f t="shared" si="0"/>
        <v>11.854514137978359</v>
      </c>
      <c r="E32" s="331"/>
      <c r="F32" s="330">
        <v>1.0789850261825409</v>
      </c>
      <c r="G32" s="330">
        <v>10.235941137586742</v>
      </c>
      <c r="H32" s="330">
        <f t="shared" si="1"/>
        <v>11.314926163769282</v>
      </c>
      <c r="I32" s="331"/>
      <c r="J32" s="330">
        <v>1.7797238166328009</v>
      </c>
      <c r="K32" s="330">
        <v>10.499960820180695</v>
      </c>
      <c r="L32" s="330">
        <f t="shared" si="2"/>
        <v>12.279684636813496</v>
      </c>
      <c r="M32" s="236"/>
      <c r="N32" s="328">
        <f t="shared" si="3"/>
        <v>-3.0434644497673635</v>
      </c>
      <c r="O32" s="328">
        <f t="shared" si="4"/>
        <v>3.3925261258413553</v>
      </c>
      <c r="P32" s="327"/>
      <c r="Q32" s="328">
        <f t="shared" si="5"/>
        <v>-0.68756586080516158</v>
      </c>
      <c r="R32" s="328">
        <f t="shared" si="6"/>
        <v>0.16991992052299842</v>
      </c>
      <c r="S32" s="327"/>
      <c r="T32" s="328">
        <f t="shared" si="7"/>
        <v>-0.92739256996458019</v>
      </c>
      <c r="U32" s="328">
        <f t="shared" si="8"/>
        <v>0.54698042388496848</v>
      </c>
    </row>
    <row r="33" spans="1:21" x14ac:dyDescent="0.2">
      <c r="A33" s="329" t="str">
        <f>name!D28</f>
        <v>91 Elementary trades and related occupations</v>
      </c>
      <c r="B33" s="330">
        <v>1.0019506445523183</v>
      </c>
      <c r="C33" s="330">
        <v>4.1131988587123169</v>
      </c>
      <c r="D33" s="330">
        <f t="shared" si="0"/>
        <v>5.115149503264635</v>
      </c>
      <c r="E33" s="331"/>
      <c r="F33" s="330">
        <v>0.71364185477642794</v>
      </c>
      <c r="G33" s="330">
        <v>3.495688417121674</v>
      </c>
      <c r="H33" s="330">
        <f t="shared" si="1"/>
        <v>4.2093302718981018</v>
      </c>
      <c r="I33" s="331"/>
      <c r="J33" s="330">
        <v>0.61151544733649665</v>
      </c>
      <c r="K33" s="330">
        <v>2.7868122096978709</v>
      </c>
      <c r="L33" s="330">
        <f t="shared" si="2"/>
        <v>3.3983276570343675</v>
      </c>
      <c r="M33" s="236"/>
      <c r="N33" s="328">
        <f t="shared" si="3"/>
        <v>-6.5612979925112391</v>
      </c>
      <c r="O33" s="328">
        <f t="shared" si="4"/>
        <v>-1.0243244696233389</v>
      </c>
      <c r="P33" s="327"/>
      <c r="Q33" s="328">
        <f t="shared" si="5"/>
        <v>-3.2010599559668673</v>
      </c>
      <c r="R33" s="328">
        <f t="shared" si="6"/>
        <v>-1.4995232306636241</v>
      </c>
      <c r="S33" s="327"/>
      <c r="T33" s="328">
        <f t="shared" si="7"/>
        <v>-3.8230646682582803</v>
      </c>
      <c r="U33" s="328">
        <f t="shared" si="8"/>
        <v>-1.4166701678630766</v>
      </c>
    </row>
    <row r="34" spans="1:21" x14ac:dyDescent="0.2">
      <c r="A34" s="329" t="str">
        <f>name!D29</f>
        <v>92 Elementary administration and service occupations</v>
      </c>
      <c r="B34" s="330">
        <v>21.298343088570356</v>
      </c>
      <c r="C34" s="330">
        <v>17.872225034542936</v>
      </c>
      <c r="D34" s="330">
        <f t="shared" ref="D34" si="9">SUM(B34:C34)</f>
        <v>39.170568123113291</v>
      </c>
      <c r="E34" s="331"/>
      <c r="F34" s="330">
        <v>20.014490835327287</v>
      </c>
      <c r="G34" s="330">
        <v>16.912060169072326</v>
      </c>
      <c r="H34" s="330">
        <f t="shared" ref="H34" si="10">SUM(F34:G34)</f>
        <v>36.926551004399613</v>
      </c>
      <c r="I34" s="331"/>
      <c r="J34" s="330">
        <v>19.741057347022213</v>
      </c>
      <c r="K34" s="330">
        <v>17.515893044846283</v>
      </c>
      <c r="L34" s="330">
        <f t="shared" ref="L34" si="11">SUM(J34:K34)</f>
        <v>37.2569503918685</v>
      </c>
      <c r="M34" s="236"/>
      <c r="N34" s="328">
        <f t="shared" si="3"/>
        <v>-1.2357555970298861</v>
      </c>
      <c r="O34" s="328">
        <f t="shared" si="4"/>
        <v>-9.1664340665031929E-2</v>
      </c>
      <c r="P34" s="327"/>
      <c r="Q34" s="328">
        <f t="shared" si="5"/>
        <v>-1.0983406421427366</v>
      </c>
      <c r="R34" s="328">
        <f t="shared" si="6"/>
        <v>0.23415141314331311</v>
      </c>
      <c r="S34" s="327"/>
      <c r="T34" s="328">
        <f t="shared" si="7"/>
        <v>-1.1729629163907518</v>
      </c>
      <c r="U34" s="328">
        <f t="shared" si="8"/>
        <v>5.940219214957132E-2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203.33424622345112</v>
      </c>
      <c r="C36" s="333">
        <f t="shared" ref="C36:D36" si="12">SUM(C9:C34)</f>
        <v>203.01075377654874</v>
      </c>
      <c r="D36" s="333">
        <f t="shared" si="12"/>
        <v>406.34499999999991</v>
      </c>
      <c r="E36" s="333"/>
      <c r="F36" s="333">
        <f>SUM(F9:F34)</f>
        <v>214.49058680266933</v>
      </c>
      <c r="G36" s="333">
        <f t="shared" ref="G36:H36" si="13">SUM(G9:G34)</f>
        <v>209.26741319733071</v>
      </c>
      <c r="H36" s="333">
        <f t="shared" si="13"/>
        <v>423.75799999999992</v>
      </c>
      <c r="I36" s="333"/>
      <c r="J36" s="333">
        <f>SUM(J9:J34)</f>
        <v>229.1568110164601</v>
      </c>
      <c r="K36" s="333">
        <f t="shared" ref="K36:L36" si="14">SUM(K9:K34)</f>
        <v>224.19418898353985</v>
      </c>
      <c r="L36" s="333">
        <f t="shared" si="14"/>
        <v>453.35100000000006</v>
      </c>
      <c r="M36" s="258"/>
      <c r="N36" s="334">
        <f t="shared" si="3"/>
        <v>1.0740205319774043</v>
      </c>
      <c r="O36" s="334">
        <f>IF(F36&gt;0,(EXP(LN(J36/F36)/($J$6-$F$6))-1)*100,0)</f>
        <v>0.44191143102458863</v>
      </c>
      <c r="P36" s="335"/>
      <c r="Q36" s="334">
        <f t="shared" ref="Q36" si="15">IF(C36&gt;0,(EXP(LN(G36/C36)/($F$6-$B$6))-1)*100,0)</f>
        <v>0.60892588556669125</v>
      </c>
      <c r="R36" s="334">
        <f t="shared" ref="R36" si="16">IF(G36&gt;0,(EXP(LN(K36/G36)/($J$6-$F$6))-1)*100,0)</f>
        <v>0.46038766450506863</v>
      </c>
      <c r="S36" s="335"/>
      <c r="T36" s="334">
        <f t="shared" ref="T36" si="17">IF(D36&gt;0,(EXP(LN(H36/D36)/($F$6-$B$6))-1)*100,0)</f>
        <v>0.8427308538432321</v>
      </c>
      <c r="U36" s="334">
        <f t="shared" ref="U36" si="18">IF(H36&gt;0,(EXP(LN(L36/H36)/($J$6-$F$6))-1)*100,0)</f>
        <v>0.45104162653475388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Oxfordshire</v>
      </c>
      <c r="Q1" s="19" t="str">
        <f>CONCATENATE("Occupation Table 5.1  Males: Employment Change by Status (SOC 2020), ",B$5,"-",L$5,", ",Info!B5)</f>
        <v>Occupation Table 5.1  Males: Employment Change by Status (SOC 2020), 2015-2035, Oxfordshire</v>
      </c>
      <c r="AG1" s="19" t="str">
        <f>CONCATENATE("Occupation Table 5.2  Females: Employment Change by Status (SOC 2020), ",R$5,"-",AB$5,", ",Info!B5)</f>
        <v>Occupation Table 5.2  Females: Employment Change by Status (SOC 2020), 2015-2035, Oxfordshire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31.160493436931365</v>
      </c>
      <c r="C8" s="11">
        <v>4.82206026730357</v>
      </c>
      <c r="D8" s="11">
        <v>7.9136688668426594</v>
      </c>
      <c r="E8" s="11">
        <f>SUM(B8:D8)</f>
        <v>43.896222571077587</v>
      </c>
      <c r="F8" s="11"/>
      <c r="G8" s="11">
        <v>34.898638288933633</v>
      </c>
      <c r="H8" s="11">
        <v>7.3421924450579015</v>
      </c>
      <c r="I8" s="11">
        <v>8.4920424846561513</v>
      </c>
      <c r="J8" s="11">
        <f>SUM(G8:I8)</f>
        <v>50.73287321864769</v>
      </c>
      <c r="K8" s="11"/>
      <c r="L8" s="11">
        <v>39.399469923346238</v>
      </c>
      <c r="M8" s="11">
        <v>9.2917925113457844</v>
      </c>
      <c r="N8" s="11">
        <v>9.8754680612056642</v>
      </c>
      <c r="O8" s="11">
        <f>SUM(L8:N8)</f>
        <v>58.566730495897687</v>
      </c>
      <c r="Q8" s="10" t="str">
        <f>name!E4</f>
        <v>Managers, directors and senior officials</v>
      </c>
      <c r="R8" s="11">
        <v>21.550408118111239</v>
      </c>
      <c r="S8" s="11">
        <v>1.6728977476925697</v>
      </c>
      <c r="T8" s="11">
        <v>4.9907884145821608</v>
      </c>
      <c r="U8" s="11">
        <f>SUM(R8:T8)</f>
        <v>28.214094280385972</v>
      </c>
      <c r="V8" s="11"/>
      <c r="W8" s="11">
        <v>23.582915336242639</v>
      </c>
      <c r="X8" s="11">
        <v>2.6126417948388867</v>
      </c>
      <c r="Y8" s="11">
        <v>5.094686261178591</v>
      </c>
      <c r="Z8" s="11">
        <f>SUM(W8:Y8)</f>
        <v>31.290243392260116</v>
      </c>
      <c r="AA8" s="11"/>
      <c r="AB8" s="11">
        <v>24.723559685448599</v>
      </c>
      <c r="AC8" s="11">
        <v>3.3898569464135062</v>
      </c>
      <c r="AD8" s="11">
        <v>6.0597816604514589</v>
      </c>
      <c r="AE8" s="11">
        <f>SUM(AB8:AD8)</f>
        <v>34.173198292313565</v>
      </c>
      <c r="AG8" s="10" t="str">
        <f>name!E4</f>
        <v>Managers, directors and senior officials</v>
      </c>
      <c r="AH8" s="11">
        <v>9.6100853188200936</v>
      </c>
      <c r="AI8" s="11">
        <v>3.1491625196110009</v>
      </c>
      <c r="AJ8" s="11">
        <v>2.9228804522605034</v>
      </c>
      <c r="AK8" s="11">
        <f>SUM(AH8:AJ8)</f>
        <v>15.682128290691598</v>
      </c>
      <c r="AL8" s="11"/>
      <c r="AM8" s="11">
        <v>11.315722952690997</v>
      </c>
      <c r="AN8" s="11">
        <v>4.7295506502190117</v>
      </c>
      <c r="AO8" s="11">
        <v>3.3973562234775598</v>
      </c>
      <c r="AP8" s="11">
        <f>SUM(AM8:AO8)</f>
        <v>19.442629826387567</v>
      </c>
      <c r="AQ8" s="11"/>
      <c r="AR8" s="11">
        <v>14.675910237897625</v>
      </c>
      <c r="AS8" s="11">
        <v>5.9019355649322769</v>
      </c>
      <c r="AT8" s="11">
        <v>3.8156864007542022</v>
      </c>
      <c r="AU8" s="11">
        <f>SUM(AR8:AT8)</f>
        <v>24.393532203584105</v>
      </c>
    </row>
    <row r="9" spans="1:47" x14ac:dyDescent="0.2">
      <c r="A9" t="str">
        <f>name!E5</f>
        <v>Professional occupations</v>
      </c>
      <c r="B9" s="11">
        <v>62.260869463056736</v>
      </c>
      <c r="C9" s="11">
        <v>18.408852679495872</v>
      </c>
      <c r="D9" s="11">
        <v>13.581329012907801</v>
      </c>
      <c r="E9" s="11">
        <f t="shared" ref="E9:E18" si="0">SUM(B9:D9)</f>
        <v>94.251051155460416</v>
      </c>
      <c r="F9" s="11"/>
      <c r="G9" s="11">
        <v>72.190537113310555</v>
      </c>
      <c r="H9" s="11">
        <v>22.941883204229985</v>
      </c>
      <c r="I9" s="11">
        <v>13.303503645374377</v>
      </c>
      <c r="J9" s="11">
        <f t="shared" ref="J9:J16" si="1">SUM(G9:I9)</f>
        <v>108.43592396291491</v>
      </c>
      <c r="K9" s="11"/>
      <c r="L9" s="11">
        <v>85.832737121208183</v>
      </c>
      <c r="M9" s="11">
        <v>27.48766968105808</v>
      </c>
      <c r="N9" s="11">
        <v>13.44820707237702</v>
      </c>
      <c r="O9" s="11">
        <f t="shared" ref="O9:O16" si="2">SUM(L9:N9)</f>
        <v>126.76861387464328</v>
      </c>
      <c r="Q9" s="10" t="str">
        <f>name!E5</f>
        <v>Professional occupations</v>
      </c>
      <c r="R9" s="11">
        <v>36.067584306861079</v>
      </c>
      <c r="S9" s="11">
        <v>3.7409275045616996</v>
      </c>
      <c r="T9" s="11">
        <v>7.7283532545302789</v>
      </c>
      <c r="U9" s="11">
        <f t="shared" ref="U9:U16" si="3">SUM(R9:T9)</f>
        <v>47.536865065953052</v>
      </c>
      <c r="V9" s="11"/>
      <c r="W9" s="11">
        <v>41.029601896765705</v>
      </c>
      <c r="X9" s="11">
        <v>5.6321231733460699</v>
      </c>
      <c r="Y9" s="11">
        <v>6.8431964896963979</v>
      </c>
      <c r="Z9" s="11">
        <f t="shared" ref="Z9:Z16" si="4">SUM(W9:Y9)</f>
        <v>53.504921559808167</v>
      </c>
      <c r="AA9" s="11"/>
      <c r="AB9" s="11">
        <v>47.456759785092572</v>
      </c>
      <c r="AC9" s="11">
        <v>7.4965212386040072</v>
      </c>
      <c r="AD9" s="11">
        <v>6.62724627440282</v>
      </c>
      <c r="AE9" s="11">
        <f t="shared" ref="AE9:AE16" si="5">SUM(AB9:AD9)</f>
        <v>61.580527298099398</v>
      </c>
      <c r="AG9" s="10" t="str">
        <f>name!E5</f>
        <v>Professional occupations</v>
      </c>
      <c r="AH9" s="11">
        <v>26.193285156195671</v>
      </c>
      <c r="AI9" s="11">
        <v>14.667925174934167</v>
      </c>
      <c r="AJ9" s="11">
        <v>5.8529757583775188</v>
      </c>
      <c r="AK9" s="11">
        <f t="shared" ref="AK9:AK18" si="6">SUM(AH9:AJ9)</f>
        <v>46.714186089507358</v>
      </c>
      <c r="AL9" s="11"/>
      <c r="AM9" s="11">
        <v>31.1609352165449</v>
      </c>
      <c r="AN9" s="11">
        <v>17.309760030883915</v>
      </c>
      <c r="AO9" s="11">
        <v>6.4603071556779836</v>
      </c>
      <c r="AP9" s="11">
        <f t="shared" ref="AP9:AP18" si="7">SUM(AM9:AO9)</f>
        <v>54.931002403106795</v>
      </c>
      <c r="AQ9" s="11"/>
      <c r="AR9" s="11">
        <v>38.375977336115618</v>
      </c>
      <c r="AS9" s="11">
        <v>19.991148442454069</v>
      </c>
      <c r="AT9" s="11">
        <v>6.8209607979742009</v>
      </c>
      <c r="AU9" s="11">
        <f t="shared" ref="AU9:AU18" si="8">SUM(AR9:AT9)</f>
        <v>65.188086576543881</v>
      </c>
    </row>
    <row r="10" spans="1:47" x14ac:dyDescent="0.2">
      <c r="A10" t="str">
        <f>name!E6</f>
        <v>Associate professional occupations</v>
      </c>
      <c r="B10" s="11">
        <v>33.716578581903292</v>
      </c>
      <c r="C10" s="11">
        <v>9.841858307735686</v>
      </c>
      <c r="D10" s="11">
        <v>10.529461421408358</v>
      </c>
      <c r="E10" s="11">
        <f t="shared" si="0"/>
        <v>54.087898311047333</v>
      </c>
      <c r="F10" s="11"/>
      <c r="G10" s="11">
        <v>38.134574331121286</v>
      </c>
      <c r="H10" s="11">
        <v>11.730821078107056</v>
      </c>
      <c r="I10" s="11">
        <v>9.6040842621627185</v>
      </c>
      <c r="J10" s="11">
        <f t="shared" si="1"/>
        <v>59.469479671391056</v>
      </c>
      <c r="K10" s="11"/>
      <c r="L10" s="11">
        <v>40.377986868963141</v>
      </c>
      <c r="M10" s="11">
        <v>12.119839726473</v>
      </c>
      <c r="N10" s="11">
        <v>10.145776976656554</v>
      </c>
      <c r="O10" s="11">
        <f t="shared" si="2"/>
        <v>62.643603572092694</v>
      </c>
      <c r="Q10" s="10" t="str">
        <f>name!E6</f>
        <v>Associate professional occupations</v>
      </c>
      <c r="R10" s="11">
        <v>20.937664571697066</v>
      </c>
      <c r="S10" s="11">
        <v>2.6379608182413996</v>
      </c>
      <c r="T10" s="11">
        <v>4.7605184628810386</v>
      </c>
      <c r="U10" s="11">
        <f t="shared" si="3"/>
        <v>28.336143852819504</v>
      </c>
      <c r="V10" s="11"/>
      <c r="W10" s="11">
        <v>22.838894999308302</v>
      </c>
      <c r="X10" s="11">
        <v>3.5146856842569716</v>
      </c>
      <c r="Y10" s="11">
        <v>3.8953443667853516</v>
      </c>
      <c r="Z10" s="11">
        <f t="shared" si="4"/>
        <v>30.248925050350625</v>
      </c>
      <c r="AA10" s="11"/>
      <c r="AB10" s="11">
        <v>22.614718928362322</v>
      </c>
      <c r="AC10" s="11">
        <v>3.2165032594363803</v>
      </c>
      <c r="AD10" s="11">
        <v>3.9720992583016388</v>
      </c>
      <c r="AE10" s="11">
        <f t="shared" si="5"/>
        <v>29.803321446100341</v>
      </c>
      <c r="AG10" s="10" t="str">
        <f>name!E6</f>
        <v>Associate professional occupations</v>
      </c>
      <c r="AH10" s="11">
        <v>12.778914010206234</v>
      </c>
      <c r="AI10" s="11">
        <v>7.203897489494282</v>
      </c>
      <c r="AJ10" s="11">
        <v>5.7689429585273215</v>
      </c>
      <c r="AK10" s="11">
        <f t="shared" si="6"/>
        <v>25.75175445822784</v>
      </c>
      <c r="AL10" s="11"/>
      <c r="AM10" s="11">
        <v>15.295679331812988</v>
      </c>
      <c r="AN10" s="11">
        <v>8.2161353938500898</v>
      </c>
      <c r="AO10" s="11">
        <v>5.7087398953773638</v>
      </c>
      <c r="AP10" s="11">
        <f t="shared" si="7"/>
        <v>29.220554621040442</v>
      </c>
      <c r="AQ10" s="11"/>
      <c r="AR10" s="11">
        <v>17.763267940600805</v>
      </c>
      <c r="AS10" s="11">
        <v>8.9033364670366133</v>
      </c>
      <c r="AT10" s="11">
        <v>6.1736777183549201</v>
      </c>
      <c r="AU10" s="11">
        <f t="shared" si="8"/>
        <v>32.840282125992339</v>
      </c>
    </row>
    <row r="11" spans="1:47" x14ac:dyDescent="0.2">
      <c r="A11" t="str">
        <f>name!E7</f>
        <v>Administrative and secretarial occupations</v>
      </c>
      <c r="B11" s="11">
        <v>22.686095426651818</v>
      </c>
      <c r="C11" s="11">
        <v>18.331403567624264</v>
      </c>
      <c r="D11" s="11">
        <v>2.6058160795973446</v>
      </c>
      <c r="E11" s="11">
        <f t="shared" si="0"/>
        <v>43.623315073873428</v>
      </c>
      <c r="F11" s="11"/>
      <c r="G11" s="11">
        <v>22.312639066413769</v>
      </c>
      <c r="H11" s="11">
        <v>18.043785950842757</v>
      </c>
      <c r="I11" s="11">
        <v>2.2130196321097744</v>
      </c>
      <c r="J11" s="11">
        <f t="shared" si="1"/>
        <v>42.569444649366304</v>
      </c>
      <c r="K11" s="11"/>
      <c r="L11" s="11">
        <v>18.125079944787846</v>
      </c>
      <c r="M11" s="11">
        <v>14.479877372447481</v>
      </c>
      <c r="N11" s="11">
        <v>2.3533531271429493</v>
      </c>
      <c r="O11" s="11">
        <f t="shared" si="2"/>
        <v>34.958310444378277</v>
      </c>
      <c r="Q11" s="10" t="str">
        <f>name!E7</f>
        <v>Administrative and secretarial occupations</v>
      </c>
      <c r="R11" s="11">
        <v>6.1897657720055541</v>
      </c>
      <c r="S11" s="11">
        <v>1.676526457505972</v>
      </c>
      <c r="T11" s="11">
        <v>0.6396058724043161</v>
      </c>
      <c r="U11" s="11">
        <f t="shared" si="3"/>
        <v>8.5058981019158413</v>
      </c>
      <c r="V11" s="11"/>
      <c r="W11" s="11">
        <v>6.6598617168349312</v>
      </c>
      <c r="X11" s="11">
        <v>2.0584772254914316</v>
      </c>
      <c r="Y11" s="11">
        <v>0.49184624160235563</v>
      </c>
      <c r="Z11" s="11">
        <f t="shared" si="4"/>
        <v>9.2101851839287168</v>
      </c>
      <c r="AA11" s="11"/>
      <c r="AB11" s="11">
        <v>6.8658040925626604</v>
      </c>
      <c r="AC11" s="11">
        <v>1.7282781551378912</v>
      </c>
      <c r="AD11" s="11">
        <v>0.72720143246014535</v>
      </c>
      <c r="AE11" s="11">
        <f t="shared" si="5"/>
        <v>9.3212836801606969</v>
      </c>
      <c r="AG11" s="10" t="str">
        <f>name!E7</f>
        <v>Administrative and secretarial occupations</v>
      </c>
      <c r="AH11" s="11">
        <v>16.496329654646249</v>
      </c>
      <c r="AI11" s="11">
        <v>16.654877110118292</v>
      </c>
      <c r="AJ11" s="11">
        <v>1.9662102071930299</v>
      </c>
      <c r="AK11" s="11">
        <f t="shared" si="6"/>
        <v>35.117416971957567</v>
      </c>
      <c r="AL11" s="11"/>
      <c r="AM11" s="11">
        <v>15.652777349578828</v>
      </c>
      <c r="AN11" s="11">
        <v>15.985308725351322</v>
      </c>
      <c r="AO11" s="11">
        <v>1.7211733905074189</v>
      </c>
      <c r="AP11" s="11">
        <f t="shared" si="7"/>
        <v>33.359259465437567</v>
      </c>
      <c r="AQ11" s="11"/>
      <c r="AR11" s="11">
        <v>11.259275852225183</v>
      </c>
      <c r="AS11" s="11">
        <v>12.751599217309593</v>
      </c>
      <c r="AT11" s="11">
        <v>1.6261516946828045</v>
      </c>
      <c r="AU11" s="11">
        <f t="shared" si="8"/>
        <v>25.63702676421758</v>
      </c>
    </row>
    <row r="12" spans="1:47" x14ac:dyDescent="0.2">
      <c r="A12" t="str">
        <f>name!E8</f>
        <v>Skilled trades occupations</v>
      </c>
      <c r="B12" s="11">
        <v>20.75743363616192</v>
      </c>
      <c r="C12" s="11">
        <v>3.7404185808691408</v>
      </c>
      <c r="D12" s="11">
        <v>12.049316868448461</v>
      </c>
      <c r="E12" s="11">
        <f t="shared" si="0"/>
        <v>36.547169085479524</v>
      </c>
      <c r="F12" s="11"/>
      <c r="G12" s="11">
        <v>17.907134656703615</v>
      </c>
      <c r="H12" s="11">
        <v>3.3735177327771311</v>
      </c>
      <c r="I12" s="11">
        <v>11.577618628672356</v>
      </c>
      <c r="J12" s="11">
        <f t="shared" si="1"/>
        <v>32.858271018153104</v>
      </c>
      <c r="K12" s="11"/>
      <c r="L12" s="11">
        <v>16.296727124331728</v>
      </c>
      <c r="M12" s="11">
        <v>4.1284558500431396</v>
      </c>
      <c r="N12" s="11">
        <v>13.481811150416023</v>
      </c>
      <c r="O12" s="11">
        <f t="shared" si="2"/>
        <v>33.906994124790891</v>
      </c>
      <c r="Q12" s="10" t="str">
        <f>name!E8</f>
        <v>Skilled trades occupations</v>
      </c>
      <c r="R12" s="11">
        <v>18.803201635572936</v>
      </c>
      <c r="S12" s="11">
        <v>2.2484462957000595</v>
      </c>
      <c r="T12" s="11">
        <v>10.659643923145358</v>
      </c>
      <c r="U12" s="11">
        <f t="shared" si="3"/>
        <v>31.711291854418356</v>
      </c>
      <c r="V12" s="11"/>
      <c r="W12" s="11">
        <v>15.968909416024067</v>
      </c>
      <c r="X12" s="11">
        <v>1.9250542148202729</v>
      </c>
      <c r="Y12" s="11">
        <v>10.170142979224217</v>
      </c>
      <c r="Z12" s="11">
        <f t="shared" si="4"/>
        <v>28.064106610068556</v>
      </c>
      <c r="AA12" s="11"/>
      <c r="AB12" s="11">
        <v>13.69250122142717</v>
      </c>
      <c r="AC12" s="11">
        <v>2.4043936028531681</v>
      </c>
      <c r="AD12" s="11">
        <v>11.543793098483095</v>
      </c>
      <c r="AE12" s="11">
        <f t="shared" si="5"/>
        <v>27.640687922763433</v>
      </c>
      <c r="AG12" s="10" t="str">
        <f>name!E8</f>
        <v>Skilled trades occupations</v>
      </c>
      <c r="AH12" s="11">
        <v>1.9542320005889693</v>
      </c>
      <c r="AI12" s="11">
        <v>1.4919722851690791</v>
      </c>
      <c r="AJ12" s="11">
        <v>1.3896729453031011</v>
      </c>
      <c r="AK12" s="11">
        <f t="shared" si="6"/>
        <v>4.8358772310611489</v>
      </c>
      <c r="AL12" s="11"/>
      <c r="AM12" s="11">
        <v>1.9382252406795544</v>
      </c>
      <c r="AN12" s="11">
        <v>1.4484635179568579</v>
      </c>
      <c r="AO12" s="11">
        <v>1.4074756494481424</v>
      </c>
      <c r="AP12" s="11">
        <f t="shared" si="7"/>
        <v>4.7941644080845549</v>
      </c>
      <c r="AQ12" s="11"/>
      <c r="AR12" s="11">
        <v>2.6042259029045556</v>
      </c>
      <c r="AS12" s="11">
        <v>1.7240622471899718</v>
      </c>
      <c r="AT12" s="11">
        <v>1.9380180519329262</v>
      </c>
      <c r="AU12" s="11">
        <f t="shared" si="8"/>
        <v>6.2663062020274536</v>
      </c>
    </row>
    <row r="13" spans="1:47" x14ac:dyDescent="0.2">
      <c r="A13" t="str">
        <f>name!E9</f>
        <v>Caring, leisure and other service occupations</v>
      </c>
      <c r="B13" s="11">
        <v>19.737221844552899</v>
      </c>
      <c r="C13" s="11">
        <v>18.003410407856332</v>
      </c>
      <c r="D13" s="11">
        <v>5.1546988254373884</v>
      </c>
      <c r="E13" s="11">
        <f t="shared" si="0"/>
        <v>42.895331077846613</v>
      </c>
      <c r="F13" s="11"/>
      <c r="G13" s="11">
        <v>18.535789965771865</v>
      </c>
      <c r="H13" s="11">
        <v>18.329169340080792</v>
      </c>
      <c r="I13" s="11">
        <v>5.2076381940062779</v>
      </c>
      <c r="J13" s="11">
        <f t="shared" si="1"/>
        <v>42.072597499858936</v>
      </c>
      <c r="K13" s="11"/>
      <c r="L13" s="11">
        <v>22.042245109850594</v>
      </c>
      <c r="M13" s="11">
        <v>19.103105307811852</v>
      </c>
      <c r="N13" s="11">
        <v>5.995049386340356</v>
      </c>
      <c r="O13" s="11">
        <f t="shared" si="2"/>
        <v>47.140399804002797</v>
      </c>
      <c r="Q13" s="10" t="str">
        <f>name!E9</f>
        <v>Caring, leisure and other service occupations</v>
      </c>
      <c r="R13" s="11">
        <v>5.910546043107777</v>
      </c>
      <c r="S13" s="11">
        <v>2.6175287419534485</v>
      </c>
      <c r="T13" s="11">
        <v>0.60338397341440164</v>
      </c>
      <c r="U13" s="11">
        <f t="shared" si="3"/>
        <v>9.1314587584756275</v>
      </c>
      <c r="V13" s="11"/>
      <c r="W13" s="11">
        <v>5.4776397383646884</v>
      </c>
      <c r="X13" s="11">
        <v>3.0298491669011036</v>
      </c>
      <c r="Y13" s="11">
        <v>0.54970804438312049</v>
      </c>
      <c r="Z13" s="11">
        <f t="shared" si="4"/>
        <v>9.0571969496489118</v>
      </c>
      <c r="AA13" s="11"/>
      <c r="AB13" s="11">
        <v>7.1921263203879047</v>
      </c>
      <c r="AC13" s="11">
        <v>3.7651569154357425</v>
      </c>
      <c r="AD13" s="11">
        <v>0.84469508891248823</v>
      </c>
      <c r="AE13" s="11">
        <f t="shared" si="5"/>
        <v>11.801978324736135</v>
      </c>
      <c r="AG13" s="10" t="str">
        <f>name!E9</f>
        <v>Caring, leisure and other service occupations</v>
      </c>
      <c r="AH13" s="11">
        <v>13.826675801445118</v>
      </c>
      <c r="AI13" s="11">
        <v>15.385881665902883</v>
      </c>
      <c r="AJ13" s="11">
        <v>4.5513148520229869</v>
      </c>
      <c r="AK13" s="11">
        <f t="shared" si="6"/>
        <v>33.763872319370989</v>
      </c>
      <c r="AL13" s="11"/>
      <c r="AM13" s="11">
        <v>13.058150227407175</v>
      </c>
      <c r="AN13" s="11">
        <v>15.299320173179693</v>
      </c>
      <c r="AO13" s="11">
        <v>4.6579301496231578</v>
      </c>
      <c r="AP13" s="11">
        <f t="shared" si="7"/>
        <v>33.015400550210025</v>
      </c>
      <c r="AQ13" s="11"/>
      <c r="AR13" s="11">
        <v>14.850118789462689</v>
      </c>
      <c r="AS13" s="11">
        <v>15.337948392376111</v>
      </c>
      <c r="AT13" s="11">
        <v>5.1503542974278682</v>
      </c>
      <c r="AU13" s="11">
        <f t="shared" si="8"/>
        <v>35.338421479266671</v>
      </c>
    </row>
    <row r="14" spans="1:47" x14ac:dyDescent="0.2">
      <c r="A14" t="str">
        <f>name!E10</f>
        <v>Sales and customer service occupations</v>
      </c>
      <c r="B14" s="11">
        <v>10.186091605592839</v>
      </c>
      <c r="C14" s="11">
        <v>16.475382920985023</v>
      </c>
      <c r="D14" s="11">
        <v>2.1526778981349834</v>
      </c>
      <c r="E14" s="11">
        <f t="shared" si="0"/>
        <v>28.814152424712844</v>
      </c>
      <c r="F14" s="11"/>
      <c r="G14" s="11">
        <v>9.8809305207147364</v>
      </c>
      <c r="H14" s="11">
        <v>18.256274209701768</v>
      </c>
      <c r="I14" s="11">
        <v>1.4549973539312926</v>
      </c>
      <c r="J14" s="11">
        <f t="shared" si="1"/>
        <v>29.5922020843478</v>
      </c>
      <c r="K14" s="11"/>
      <c r="L14" s="11">
        <v>10.147732640813938</v>
      </c>
      <c r="M14" s="11">
        <v>18.209718374119159</v>
      </c>
      <c r="N14" s="11">
        <v>1.3510430473356265</v>
      </c>
      <c r="O14" s="11">
        <f t="shared" si="2"/>
        <v>29.708494062268723</v>
      </c>
      <c r="Q14" s="10" t="str">
        <f>name!E10</f>
        <v>Sales and customer service occupations</v>
      </c>
      <c r="R14" s="11">
        <v>5.3230782751280321</v>
      </c>
      <c r="S14" s="11">
        <v>5.4466201695146568</v>
      </c>
      <c r="T14" s="11">
        <v>1.1638742009144707</v>
      </c>
      <c r="U14" s="11">
        <f t="shared" si="3"/>
        <v>11.93357264555716</v>
      </c>
      <c r="V14" s="11"/>
      <c r="W14" s="11">
        <v>5.3177192644232658</v>
      </c>
      <c r="X14" s="11">
        <v>6.4716452967533931</v>
      </c>
      <c r="Y14" s="11">
        <v>0.81719013838666366</v>
      </c>
      <c r="Z14" s="11">
        <f t="shared" si="4"/>
        <v>12.606554699563322</v>
      </c>
      <c r="AA14" s="11"/>
      <c r="AB14" s="11">
        <v>5.8338844163925421</v>
      </c>
      <c r="AC14" s="11">
        <v>6.8667119379998116</v>
      </c>
      <c r="AD14" s="11">
        <v>0.76010181076986993</v>
      </c>
      <c r="AE14" s="11">
        <f t="shared" si="5"/>
        <v>13.460698165162222</v>
      </c>
      <c r="AG14" s="10" t="str">
        <f>name!E10</f>
        <v>Sales and customer service occupations</v>
      </c>
      <c r="AH14" s="11">
        <v>4.8630133304648053</v>
      </c>
      <c r="AI14" s="11">
        <v>11.028762751470369</v>
      </c>
      <c r="AJ14" s="11">
        <v>0.98880369722051209</v>
      </c>
      <c r="AK14" s="11">
        <f t="shared" si="6"/>
        <v>16.880579779155685</v>
      </c>
      <c r="AL14" s="11"/>
      <c r="AM14" s="11">
        <v>4.5632112562914759</v>
      </c>
      <c r="AN14" s="11">
        <v>11.784628912948378</v>
      </c>
      <c r="AO14" s="11">
        <v>0.63780721554462938</v>
      </c>
      <c r="AP14" s="11">
        <f t="shared" si="7"/>
        <v>16.985647384784482</v>
      </c>
      <c r="AQ14" s="11"/>
      <c r="AR14" s="11">
        <v>4.3138482244213909</v>
      </c>
      <c r="AS14" s="11">
        <v>11.343006436119348</v>
      </c>
      <c r="AT14" s="11">
        <v>0.5909412365657557</v>
      </c>
      <c r="AU14" s="11">
        <f t="shared" si="8"/>
        <v>16.247795897106492</v>
      </c>
    </row>
    <row r="15" spans="1:47" x14ac:dyDescent="0.2">
      <c r="A15" t="str">
        <f>name!E11</f>
        <v>Process, plant and machine operatives</v>
      </c>
      <c r="B15" s="11">
        <v>11.761959665368726</v>
      </c>
      <c r="C15" s="11">
        <v>2.6992351126929188</v>
      </c>
      <c r="D15" s="11">
        <v>3.4829478960626612</v>
      </c>
      <c r="E15" s="11">
        <f t="shared" si="0"/>
        <v>17.944142674124308</v>
      </c>
      <c r="F15" s="11"/>
      <c r="G15" s="11">
        <v>10.206290871249038</v>
      </c>
      <c r="H15" s="11">
        <v>3.2024552880017589</v>
      </c>
      <c r="I15" s="11">
        <v>3.4825804597715653</v>
      </c>
      <c r="J15" s="11">
        <f t="shared" si="1"/>
        <v>16.891326619022362</v>
      </c>
      <c r="K15" s="11"/>
      <c r="L15" s="11">
        <v>10.265921877548273</v>
      </c>
      <c r="M15" s="11">
        <v>4.4648370729191518</v>
      </c>
      <c r="N15" s="11">
        <v>4.271816622555467</v>
      </c>
      <c r="O15" s="11">
        <f t="shared" si="2"/>
        <v>19.002575573022892</v>
      </c>
      <c r="Q15" s="10" t="str">
        <f>name!E11</f>
        <v>Process, plant and machine operatives</v>
      </c>
      <c r="R15" s="11">
        <v>10.767170698391954</v>
      </c>
      <c r="S15" s="11">
        <v>2.0432279309320638</v>
      </c>
      <c r="T15" s="11">
        <v>2.8456066944439855</v>
      </c>
      <c r="U15" s="11">
        <f t="shared" si="3"/>
        <v>15.656005323768003</v>
      </c>
      <c r="V15" s="11"/>
      <c r="W15" s="11">
        <v>9.3904833799703429</v>
      </c>
      <c r="X15" s="11">
        <v>2.6336973732944209</v>
      </c>
      <c r="Y15" s="11">
        <v>2.8533504122434974</v>
      </c>
      <c r="Z15" s="11">
        <f t="shared" si="4"/>
        <v>14.877531165508261</v>
      </c>
      <c r="AA15" s="11"/>
      <c r="AB15" s="11">
        <v>9.3557612187491586</v>
      </c>
      <c r="AC15" s="11">
        <v>3.2488186112071031</v>
      </c>
      <c r="AD15" s="11">
        <v>3.5052087697037191</v>
      </c>
      <c r="AE15" s="11">
        <f t="shared" si="5"/>
        <v>16.109788599659979</v>
      </c>
      <c r="AG15" s="10" t="str">
        <f>name!E11</f>
        <v>Process, plant and machine operatives</v>
      </c>
      <c r="AH15" s="11">
        <v>0.99478896697676711</v>
      </c>
      <c r="AI15" s="11">
        <v>0.65600718176085737</v>
      </c>
      <c r="AJ15" s="11">
        <v>0.63734120161867613</v>
      </c>
      <c r="AK15" s="11">
        <f t="shared" si="6"/>
        <v>2.2881373503563007</v>
      </c>
      <c r="AL15" s="11"/>
      <c r="AM15" s="11">
        <v>0.81580749127869812</v>
      </c>
      <c r="AN15" s="11">
        <v>0.56875791470733883</v>
      </c>
      <c r="AO15" s="11">
        <v>0.62923004752806833</v>
      </c>
      <c r="AP15" s="11">
        <f t="shared" si="7"/>
        <v>2.0137954535141054</v>
      </c>
      <c r="AQ15" s="11"/>
      <c r="AR15" s="11">
        <v>0.91016065879911001</v>
      </c>
      <c r="AS15" s="11">
        <v>1.216018461712048</v>
      </c>
      <c r="AT15" s="11">
        <v>0.76660785285174771</v>
      </c>
      <c r="AU15" s="11">
        <f t="shared" si="8"/>
        <v>2.8927869733629059</v>
      </c>
    </row>
    <row r="16" spans="1:47" x14ac:dyDescent="0.2">
      <c r="A16" t="str">
        <f>name!E12</f>
        <v>Elementary occupations</v>
      </c>
      <c r="B16" s="11">
        <v>16.135385651508351</v>
      </c>
      <c r="C16" s="11">
        <v>25.804546359565091</v>
      </c>
      <c r="D16" s="11">
        <v>2.3457856153045249</v>
      </c>
      <c r="E16" s="11">
        <f t="shared" si="0"/>
        <v>44.285717626377959</v>
      </c>
      <c r="F16" s="11"/>
      <c r="G16" s="11">
        <v>13.886893654198134</v>
      </c>
      <c r="H16" s="11">
        <v>25.249438355521491</v>
      </c>
      <c r="I16" s="11">
        <v>1.9995492665780941</v>
      </c>
      <c r="J16" s="11">
        <f t="shared" si="1"/>
        <v>41.135881276297717</v>
      </c>
      <c r="K16" s="11"/>
      <c r="L16" s="11">
        <v>13.538735153699861</v>
      </c>
      <c r="M16" s="11">
        <v>24.418691057622375</v>
      </c>
      <c r="N16" s="11">
        <v>2.6978518375805871</v>
      </c>
      <c r="O16" s="11">
        <f t="shared" si="2"/>
        <v>40.655278048902822</v>
      </c>
      <c r="Q16" s="10" t="str">
        <f>name!E12</f>
        <v>Elementary occupations</v>
      </c>
      <c r="R16" s="11">
        <v>11.542953425579029</v>
      </c>
      <c r="S16" s="11">
        <v>9.0128790434067891</v>
      </c>
      <c r="T16" s="11">
        <v>1.4295914242694534</v>
      </c>
      <c r="U16" s="11">
        <f t="shared" si="3"/>
        <v>21.985423893255273</v>
      </c>
      <c r="V16" s="11"/>
      <c r="W16" s="11">
        <v>9.8168312595034841</v>
      </c>
      <c r="X16" s="11">
        <v>9.2032094653438712</v>
      </c>
      <c r="Y16" s="11">
        <v>1.3877078613466318</v>
      </c>
      <c r="Z16" s="11">
        <f t="shared" si="4"/>
        <v>20.407748586193986</v>
      </c>
      <c r="AA16" s="11"/>
      <c r="AB16" s="11">
        <v>8.9374071584478667</v>
      </c>
      <c r="AC16" s="11">
        <v>9.4251121945590359</v>
      </c>
      <c r="AD16" s="11">
        <v>1.9401859015372225</v>
      </c>
      <c r="AE16" s="11">
        <f t="shared" si="5"/>
        <v>20.302705254544126</v>
      </c>
      <c r="AG16" s="10" t="str">
        <f>name!E12</f>
        <v>Elementary occupations</v>
      </c>
      <c r="AH16" s="11">
        <v>4.592432225929314</v>
      </c>
      <c r="AI16" s="11">
        <v>16.791667316158279</v>
      </c>
      <c r="AJ16" s="11">
        <v>0.91619419103507105</v>
      </c>
      <c r="AK16" s="11">
        <f t="shared" si="6"/>
        <v>22.300293733122665</v>
      </c>
      <c r="AL16" s="11"/>
      <c r="AM16" s="11">
        <v>4.0700623946946415</v>
      </c>
      <c r="AN16" s="11">
        <v>16.04622889017763</v>
      </c>
      <c r="AO16" s="11">
        <v>0.61184140523146213</v>
      </c>
      <c r="AP16" s="11">
        <f t="shared" si="7"/>
        <v>20.728132690103735</v>
      </c>
      <c r="AQ16" s="11"/>
      <c r="AR16" s="11">
        <v>4.6013279952519897</v>
      </c>
      <c r="AS16" s="11">
        <v>14.993578863063352</v>
      </c>
      <c r="AT16" s="11">
        <v>0.75766593604336496</v>
      </c>
      <c r="AU16" s="11">
        <f t="shared" si="8"/>
        <v>20.352572794358707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228.40212931172795</v>
      </c>
      <c r="C18" s="34">
        <f t="shared" ref="C18:D18" si="9">SUM(C8:C16)</f>
        <v>118.1271682041279</v>
      </c>
      <c r="D18" s="34">
        <f t="shared" si="9"/>
        <v>59.815702484144182</v>
      </c>
      <c r="E18" s="34">
        <f t="shared" si="0"/>
        <v>406.34500000000003</v>
      </c>
      <c r="F18" s="34"/>
      <c r="G18" s="34">
        <f>SUM(G8:G16)</f>
        <v>237.95342846841666</v>
      </c>
      <c r="H18" s="34">
        <f t="shared" ref="H18:I18" si="10">SUM(H8:H16)</f>
        <v>128.46953760432064</v>
      </c>
      <c r="I18" s="34">
        <f t="shared" si="10"/>
        <v>57.335033927262607</v>
      </c>
      <c r="J18" s="34">
        <f t="shared" ref="J18" si="11">SUM(G18:I18)</f>
        <v>423.75799999999987</v>
      </c>
      <c r="K18" s="34"/>
      <c r="L18" s="34">
        <f>SUM(L8:L16)</f>
        <v>256.02663576454984</v>
      </c>
      <c r="M18" s="34">
        <f t="shared" ref="M18:N18" si="12">SUM(M8:M16)</f>
        <v>133.70398695384003</v>
      </c>
      <c r="N18" s="34">
        <f t="shared" si="12"/>
        <v>63.620377281610253</v>
      </c>
      <c r="O18" s="34">
        <f>SUM(L18:N18)</f>
        <v>453.35100000000017</v>
      </c>
      <c r="Q18" s="231" t="str">
        <f>name!E3</f>
        <v>All occupations</v>
      </c>
      <c r="R18" s="34">
        <f>SUM(R8:R16)</f>
        <v>137.09237284645465</v>
      </c>
      <c r="S18" s="34">
        <f t="shared" ref="S18:T18" si="13">SUM(S8:S16)</f>
        <v>31.097014709508663</v>
      </c>
      <c r="T18" s="34">
        <f t="shared" si="13"/>
        <v>34.821366220585467</v>
      </c>
      <c r="U18" s="34">
        <f t="shared" ref="U18" si="14">SUM(R18:T18)</f>
        <v>203.0107537765488</v>
      </c>
      <c r="V18" s="34"/>
      <c r="W18" s="34">
        <f>SUM(W8:W16)</f>
        <v>140.08285700743741</v>
      </c>
      <c r="X18" s="34">
        <f t="shared" ref="X18:Y18" si="15">SUM(X8:X16)</f>
        <v>37.081383395046423</v>
      </c>
      <c r="Y18" s="34">
        <f t="shared" si="15"/>
        <v>32.103172794846827</v>
      </c>
      <c r="Z18" s="34">
        <f t="shared" ref="Z18" si="16">SUM(W18:Y18)</f>
        <v>209.26741319733065</v>
      </c>
      <c r="AA18" s="34"/>
      <c r="AB18" s="34">
        <f>SUM(AB8:AB16)</f>
        <v>146.67252282687079</v>
      </c>
      <c r="AC18" s="34">
        <f t="shared" ref="AC18:AD18" si="17">SUM(AC8:AC16)</f>
        <v>41.541352861646644</v>
      </c>
      <c r="AD18" s="34">
        <f t="shared" si="17"/>
        <v>35.980313295022455</v>
      </c>
      <c r="AE18" s="34">
        <f t="shared" ref="AE18" si="18">SUM(AB18:AD18)</f>
        <v>224.19418898353987</v>
      </c>
      <c r="AG18" s="231" t="str">
        <f>name!E3</f>
        <v>All occupations</v>
      </c>
      <c r="AH18" s="34">
        <f>SUM(AH8:AH16)</f>
        <v>91.309756465273239</v>
      </c>
      <c r="AI18" s="34">
        <f t="shared" ref="AI18:AJ18" si="19">SUM(AI8:AI16)</f>
        <v>87.030153494619199</v>
      </c>
      <c r="AJ18" s="34">
        <f t="shared" si="19"/>
        <v>24.994336263558719</v>
      </c>
      <c r="AK18" s="34">
        <f t="shared" si="6"/>
        <v>203.33424622345117</v>
      </c>
      <c r="AL18" s="34"/>
      <c r="AM18" s="34">
        <f>SUM(AM8:AM16)</f>
        <v>97.870571460979264</v>
      </c>
      <c r="AN18" s="34">
        <f t="shared" ref="AN18:AO18" si="20">SUM(AN8:AN16)</f>
        <v>91.388154209274234</v>
      </c>
      <c r="AO18" s="34">
        <f t="shared" si="20"/>
        <v>25.231861132415787</v>
      </c>
      <c r="AP18" s="34">
        <f t="shared" si="7"/>
        <v>214.4905868026693</v>
      </c>
      <c r="AQ18" s="34"/>
      <c r="AR18" s="34">
        <f>SUM(AR8:AR16)</f>
        <v>109.35411293767898</v>
      </c>
      <c r="AS18" s="34">
        <f t="shared" ref="AS18:AT18" si="21">SUM(AS8:AS16)</f>
        <v>92.162634092193386</v>
      </c>
      <c r="AT18" s="34">
        <f t="shared" si="21"/>
        <v>27.640063986587787</v>
      </c>
      <c r="AU18" s="34">
        <f t="shared" si="8"/>
        <v>229.15681101646015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13.642820901377359</v>
      </c>
      <c r="C26" s="18">
        <f t="shared" ref="C26:O26" si="22">C8/C$18*100</f>
        <v>4.0820924945655861</v>
      </c>
      <c r="D26" s="18">
        <f t="shared" si="22"/>
        <v>13.230085977742046</v>
      </c>
      <c r="E26" s="18">
        <f t="shared" si="22"/>
        <v>10.802697848153068</v>
      </c>
      <c r="F26" s="18"/>
      <c r="G26" s="18">
        <f t="shared" si="22"/>
        <v>14.666163254531842</v>
      </c>
      <c r="H26" s="18">
        <f t="shared" si="22"/>
        <v>5.7151232751155883</v>
      </c>
      <c r="I26" s="18">
        <f t="shared" si="22"/>
        <v>14.81126268352693</v>
      </c>
      <c r="J26" s="18">
        <f t="shared" si="22"/>
        <v>11.972133439049577</v>
      </c>
      <c r="K26" s="18"/>
      <c r="L26" s="18">
        <f t="shared" si="22"/>
        <v>15.388816794663205</v>
      </c>
      <c r="M26" s="18">
        <f t="shared" si="22"/>
        <v>6.9495253829294432</v>
      </c>
      <c r="N26" s="18">
        <f t="shared" si="22"/>
        <v>15.522492137216878</v>
      </c>
      <c r="O26" s="18">
        <f t="shared" si="22"/>
        <v>12.918628280492966</v>
      </c>
      <c r="Q26" t="str">
        <f>$A$8</f>
        <v>Managers, directors and senior officials</v>
      </c>
      <c r="R26" s="18">
        <f>R8/R$18*100</f>
        <v>15.719625877544619</v>
      </c>
      <c r="S26" s="18">
        <f t="shared" ref="S26:U26" si="23">S8/S$18*100</f>
        <v>5.3796088252196146</v>
      </c>
      <c r="T26" s="18">
        <f t="shared" si="23"/>
        <v>14.332546238900123</v>
      </c>
      <c r="U26" s="18">
        <f t="shared" si="23"/>
        <v>13.897832383520356</v>
      </c>
      <c r="V26" s="18"/>
      <c r="W26" s="18">
        <f t="shared" ref="W26:Z26" si="24">W8/W$18*100</f>
        <v>16.834975984956213</v>
      </c>
      <c r="X26" s="18">
        <f t="shared" si="24"/>
        <v>7.0456966694179499</v>
      </c>
      <c r="Y26" s="18">
        <f t="shared" si="24"/>
        <v>15.869728184612287</v>
      </c>
      <c r="Z26" s="18">
        <f t="shared" si="24"/>
        <v>14.952277047910318</v>
      </c>
      <c r="AA26" s="18"/>
      <c r="AB26" s="18">
        <f t="shared" ref="AB26:AE26" si="25">AB8/AB$18*100</f>
        <v>16.856299468327666</v>
      </c>
      <c r="AC26" s="18">
        <f t="shared" si="25"/>
        <v>8.1601987246381089</v>
      </c>
      <c r="AD26" s="18">
        <f t="shared" si="25"/>
        <v>16.841936896891259</v>
      </c>
      <c r="AE26" s="18">
        <f t="shared" si="25"/>
        <v>15.242677986993913</v>
      </c>
      <c r="AG26" t="str">
        <f>$A$8</f>
        <v>Managers, directors and senior officials</v>
      </c>
      <c r="AH26" s="18">
        <f>AH8/AH$18*100</f>
        <v>10.524708082509216</v>
      </c>
      <c r="AI26" s="18">
        <f t="shared" ref="AI26:AK26" si="26">AI8/AI$18*100</f>
        <v>3.6184729006662089</v>
      </c>
      <c r="AJ26" s="18">
        <f t="shared" si="26"/>
        <v>11.694171117166288</v>
      </c>
      <c r="AK26" s="18">
        <f t="shared" si="26"/>
        <v>7.7124874840109108</v>
      </c>
      <c r="AL26" s="18"/>
      <c r="AM26" s="18">
        <f t="shared" ref="AM26:AP26" si="27">AM8/AM$18*100</f>
        <v>11.561925902519683</v>
      </c>
      <c r="AN26" s="18">
        <f t="shared" si="27"/>
        <v>5.1752338047976991</v>
      </c>
      <c r="AO26" s="18">
        <f t="shared" si="27"/>
        <v>13.464548673791329</v>
      </c>
      <c r="AP26" s="18">
        <f t="shared" si="27"/>
        <v>9.0645608817671466</v>
      </c>
      <c r="AQ26" s="18"/>
      <c r="AR26" s="18">
        <f t="shared" ref="AR26:AU26" si="28">AR8/AR$18*100</f>
        <v>13.420537960251611</v>
      </c>
      <c r="AS26" s="18">
        <f t="shared" si="28"/>
        <v>6.4038269121392215</v>
      </c>
      <c r="AT26" s="18">
        <f t="shared" si="28"/>
        <v>13.804911604422285</v>
      </c>
      <c r="AU26" s="18">
        <f t="shared" si="28"/>
        <v>10.644908216073899</v>
      </c>
    </row>
    <row r="27" spans="1:47" x14ac:dyDescent="0.2">
      <c r="A27" t="str">
        <f>$A$9</f>
        <v>Professional occupations</v>
      </c>
      <c r="B27" s="18">
        <f t="shared" ref="B27:B34" si="29">B9/B$18*100</f>
        <v>27.259320940078368</v>
      </c>
      <c r="C27" s="18">
        <f t="shared" ref="C27:O27" si="30">C9/C$18*100</f>
        <v>15.58392786296606</v>
      </c>
      <c r="D27" s="18">
        <f t="shared" si="30"/>
        <v>22.705290498774815</v>
      </c>
      <c r="E27" s="18">
        <f t="shared" si="30"/>
        <v>23.194834723070397</v>
      </c>
      <c r="F27" s="18"/>
      <c r="G27" s="18">
        <f t="shared" si="30"/>
        <v>30.338094970080391</v>
      </c>
      <c r="H27" s="18">
        <f t="shared" si="30"/>
        <v>17.85783901152487</v>
      </c>
      <c r="I27" s="18">
        <f t="shared" si="30"/>
        <v>23.203097188800314</v>
      </c>
      <c r="J27" s="18">
        <f t="shared" si="30"/>
        <v>25.589115476973873</v>
      </c>
      <c r="K27" s="18"/>
      <c r="L27" s="18">
        <f t="shared" si="30"/>
        <v>33.524924805145147</v>
      </c>
      <c r="M27" s="18">
        <f t="shared" si="30"/>
        <v>20.558601360592128</v>
      </c>
      <c r="N27" s="18">
        <f t="shared" si="30"/>
        <v>21.138207044654358</v>
      </c>
      <c r="O27" s="18">
        <f t="shared" si="30"/>
        <v>27.962575107288444</v>
      </c>
      <c r="Q27" t="str">
        <f>$A$9</f>
        <v>Professional occupations</v>
      </c>
      <c r="R27" s="18">
        <f t="shared" ref="R27:U27" si="31">R9/R$18*100</f>
        <v>26.308964939469881</v>
      </c>
      <c r="S27" s="18">
        <f t="shared" si="31"/>
        <v>12.029860549340194</v>
      </c>
      <c r="T27" s="18">
        <f t="shared" si="31"/>
        <v>22.194284984606611</v>
      </c>
      <c r="U27" s="18">
        <f t="shared" si="31"/>
        <v>23.415934467331834</v>
      </c>
      <c r="V27" s="18"/>
      <c r="W27" s="18">
        <f t="shared" ref="W27:Z27" si="32">W9/W$18*100</f>
        <v>29.289523909829541</v>
      </c>
      <c r="X27" s="18">
        <f t="shared" si="32"/>
        <v>15.188546536530906</v>
      </c>
      <c r="Y27" s="18">
        <f t="shared" si="32"/>
        <v>21.316262206939442</v>
      </c>
      <c r="Z27" s="18">
        <f t="shared" si="32"/>
        <v>25.567727312305049</v>
      </c>
      <c r="AA27" s="18"/>
      <c r="AB27" s="18">
        <f t="shared" ref="AB27:AE27" si="33">AB9/AB$18*100</f>
        <v>32.355589765855157</v>
      </c>
      <c r="AC27" s="18">
        <f t="shared" si="33"/>
        <v>18.045924656260354</v>
      </c>
      <c r="AD27" s="18">
        <f t="shared" si="33"/>
        <v>18.419089961953272</v>
      </c>
      <c r="AE27" s="18">
        <f t="shared" si="33"/>
        <v>27.46749484333003</v>
      </c>
      <c r="AG27" t="str">
        <f>$A$9</f>
        <v>Professional occupations</v>
      </c>
      <c r="AH27" s="18">
        <f t="shared" ref="AH27:AK27" si="34">AH9/AH$18*100</f>
        <v>28.686184445314399</v>
      </c>
      <c r="AI27" s="18">
        <f>AI9/AI$18*100</f>
        <v>16.853842703886578</v>
      </c>
      <c r="AJ27" s="18">
        <f t="shared" si="34"/>
        <v>23.417208189325073</v>
      </c>
      <c r="AK27" s="18">
        <f t="shared" si="34"/>
        <v>22.974086735085191</v>
      </c>
      <c r="AL27" s="18"/>
      <c r="AM27" s="18">
        <f t="shared" ref="AM27:AP27" si="35">AM9/AM$18*100</f>
        <v>31.838922314833606</v>
      </c>
      <c r="AN27" s="18">
        <f t="shared" si="35"/>
        <v>18.940923121442459</v>
      </c>
      <c r="AO27" s="18">
        <f t="shared" si="35"/>
        <v>25.603767878138488</v>
      </c>
      <c r="AP27" s="18">
        <f t="shared" si="35"/>
        <v>25.609982807144426</v>
      </c>
      <c r="AQ27" s="18"/>
      <c r="AR27" s="18">
        <f t="shared" ref="AR27:AU27" si="36">AR9/AR$18*100</f>
        <v>35.093309529186271</v>
      </c>
      <c r="AS27" s="18">
        <f t="shared" si="36"/>
        <v>21.69116436326706</v>
      </c>
      <c r="AT27" s="18">
        <f t="shared" si="36"/>
        <v>24.677803934477289</v>
      </c>
      <c r="AU27" s="18">
        <f t="shared" si="36"/>
        <v>28.446933908441181</v>
      </c>
    </row>
    <row r="28" spans="1:47" x14ac:dyDescent="0.2">
      <c r="A28" t="str">
        <f>$A$10</f>
        <v>Associate professional occupations</v>
      </c>
      <c r="B28" s="18">
        <f t="shared" si="29"/>
        <v>14.761937064030697</v>
      </c>
      <c r="C28" s="18">
        <f t="shared" ref="C28:O28" si="37">C10/C$18*100</f>
        <v>8.3315789732033601</v>
      </c>
      <c r="D28" s="18">
        <f t="shared" si="37"/>
        <v>17.603172719069018</v>
      </c>
      <c r="E28" s="18">
        <f t="shared" si="37"/>
        <v>13.310831512888635</v>
      </c>
      <c r="F28" s="18"/>
      <c r="G28" s="18">
        <f t="shared" si="37"/>
        <v>16.026066351123347</v>
      </c>
      <c r="H28" s="18">
        <f t="shared" si="37"/>
        <v>9.131208297983731</v>
      </c>
      <c r="I28" s="18">
        <f t="shared" si="37"/>
        <v>16.750812904980268</v>
      </c>
      <c r="J28" s="18">
        <f t="shared" si="37"/>
        <v>14.033830552199857</v>
      </c>
      <c r="K28" s="18"/>
      <c r="L28" s="18">
        <f t="shared" si="37"/>
        <v>15.771010210865722</v>
      </c>
      <c r="M28" s="18">
        <f t="shared" si="37"/>
        <v>9.064680868983551</v>
      </c>
      <c r="N28" s="18">
        <f t="shared" si="37"/>
        <v>15.947370025404165</v>
      </c>
      <c r="O28" s="18">
        <f t="shared" si="37"/>
        <v>13.8179034726057</v>
      </c>
      <c r="Q28" t="str">
        <f>$A$10</f>
        <v>Associate professional occupations</v>
      </c>
      <c r="R28" s="18">
        <f t="shared" ref="R28:U28" si="38">R10/R$18*100</f>
        <v>15.272669176969853</v>
      </c>
      <c r="S28" s="18">
        <f t="shared" si="38"/>
        <v>8.4830034100822527</v>
      </c>
      <c r="T28" s="18">
        <f t="shared" si="38"/>
        <v>13.671256988379584</v>
      </c>
      <c r="U28" s="18">
        <f t="shared" si="38"/>
        <v>13.957952140805663</v>
      </c>
      <c r="V28" s="18"/>
      <c r="W28" s="18">
        <f t="shared" ref="W28:Z28" si="39">W10/W$18*100</f>
        <v>16.303847228141354</v>
      </c>
      <c r="X28" s="18">
        <f t="shared" si="39"/>
        <v>9.4783024862186949</v>
      </c>
      <c r="Y28" s="18">
        <f t="shared" si="39"/>
        <v>12.133829860613119</v>
      </c>
      <c r="Z28" s="18">
        <f t="shared" si="39"/>
        <v>14.454675282781423</v>
      </c>
      <c r="AA28" s="18"/>
      <c r="AB28" s="18">
        <f t="shared" ref="AB28:AE28" si="40">AB10/AB$18*100</f>
        <v>15.418510906133569</v>
      </c>
      <c r="AC28" s="18">
        <f t="shared" si="40"/>
        <v>7.7428948213336612</v>
      </c>
      <c r="AD28" s="18">
        <f t="shared" si="40"/>
        <v>11.039646113507139</v>
      </c>
      <c r="AE28" s="18">
        <f t="shared" si="40"/>
        <v>13.293529855177679</v>
      </c>
      <c r="AG28" t="str">
        <f>$A$10</f>
        <v>Associate professional occupations</v>
      </c>
      <c r="AH28" s="18">
        <f t="shared" ref="AH28:AK28" si="41">AH10/AH$18*100</f>
        <v>13.995124403892467</v>
      </c>
      <c r="AI28" s="18">
        <f t="shared" si="41"/>
        <v>8.2774730369051639</v>
      </c>
      <c r="AJ28" s="18">
        <f t="shared" si="41"/>
        <v>23.081000822327631</v>
      </c>
      <c r="AK28" s="18">
        <f t="shared" si="41"/>
        <v>12.664740414621711</v>
      </c>
      <c r="AL28" s="18"/>
      <c r="AM28" s="18">
        <f t="shared" ref="AM28:AP28" si="42">AM10/AM$18*100</f>
        <v>15.628476572154618</v>
      </c>
      <c r="AN28" s="18">
        <f t="shared" si="42"/>
        <v>8.990372401039588</v>
      </c>
      <c r="AO28" s="18">
        <f t="shared" si="42"/>
        <v>22.625124105661996</v>
      </c>
      <c r="AP28" s="18">
        <f t="shared" si="42"/>
        <v>13.623234034006007</v>
      </c>
      <c r="AQ28" s="18"/>
      <c r="AR28" s="18">
        <f t="shared" ref="AR28:AU28" si="43">AR10/AR$18*100</f>
        <v>16.243804154603776</v>
      </c>
      <c r="AS28" s="18">
        <f t="shared" si="43"/>
        <v>9.6604622412704764</v>
      </c>
      <c r="AT28" s="18">
        <f t="shared" si="43"/>
        <v>22.335974769633921</v>
      </c>
      <c r="AU28" s="18">
        <f t="shared" si="43"/>
        <v>14.33092125009256</v>
      </c>
    </row>
    <row r="29" spans="1:47" x14ac:dyDescent="0.2">
      <c r="A29" t="str">
        <f>$A$11</f>
        <v>Administrative and secretarial occupations</v>
      </c>
      <c r="B29" s="18">
        <f t="shared" si="29"/>
        <v>9.9325236130742756</v>
      </c>
      <c r="C29" s="18">
        <f t="shared" ref="C29:O29" si="44">C11/C$18*100</f>
        <v>15.518363680696176</v>
      </c>
      <c r="D29" s="18">
        <f t="shared" si="44"/>
        <v>4.3564080523639905</v>
      </c>
      <c r="E29" s="18">
        <f t="shared" si="44"/>
        <v>10.735536323536262</v>
      </c>
      <c r="F29" s="18"/>
      <c r="G29" s="18">
        <f t="shared" si="44"/>
        <v>9.3768932895939781</v>
      </c>
      <c r="H29" s="18">
        <f t="shared" si="44"/>
        <v>14.045186343253341</v>
      </c>
      <c r="I29" s="18">
        <f t="shared" si="44"/>
        <v>3.859803475336379</v>
      </c>
      <c r="J29" s="18">
        <f t="shared" si="44"/>
        <v>10.045696989641804</v>
      </c>
      <c r="K29" s="18"/>
      <c r="L29" s="18">
        <f t="shared" si="44"/>
        <v>7.0793727733298191</v>
      </c>
      <c r="M29" s="18">
        <f t="shared" si="44"/>
        <v>10.829802238766833</v>
      </c>
      <c r="N29" s="18">
        <f t="shared" si="44"/>
        <v>3.6990555977466615</v>
      </c>
      <c r="O29" s="18">
        <f t="shared" si="44"/>
        <v>7.7110915040174755</v>
      </c>
      <c r="Q29" t="str">
        <f>$A$11</f>
        <v>Administrative and secretarial occupations</v>
      </c>
      <c r="R29" s="18">
        <f t="shared" ref="R29:U29" si="45">R11/R$18*100</f>
        <v>4.5150329252366044</v>
      </c>
      <c r="S29" s="18">
        <f t="shared" si="45"/>
        <v>5.3912778225407392</v>
      </c>
      <c r="T29" s="18">
        <f t="shared" si="45"/>
        <v>1.8368201533293029</v>
      </c>
      <c r="U29" s="18">
        <f t="shared" si="45"/>
        <v>4.1898756315530798</v>
      </c>
      <c r="V29" s="18"/>
      <c r="W29" s="18">
        <f t="shared" ref="W29:Z29" si="46">W11/W$18*100</f>
        <v>4.7542303598800384</v>
      </c>
      <c r="X29" s="18">
        <f t="shared" si="46"/>
        <v>5.5512417203032847</v>
      </c>
      <c r="Y29" s="18">
        <f t="shared" si="46"/>
        <v>1.5320798500056865</v>
      </c>
      <c r="Z29" s="18">
        <f t="shared" si="46"/>
        <v>4.4011559388101613</v>
      </c>
      <c r="AA29" s="18"/>
      <c r="AB29" s="18">
        <f t="shared" ref="AB29:AE29" si="47">AB11/AB$18*100</f>
        <v>4.6810431567110315</v>
      </c>
      <c r="AC29" s="18">
        <f t="shared" si="47"/>
        <v>4.1603800456232536</v>
      </c>
      <c r="AD29" s="18">
        <f t="shared" si="47"/>
        <v>2.0211092285312229</v>
      </c>
      <c r="AE29" s="18">
        <f t="shared" si="47"/>
        <v>4.157682999020575</v>
      </c>
      <c r="AG29" t="str">
        <f>$A$11</f>
        <v>Administrative and secretarial occupations</v>
      </c>
      <c r="AH29" s="18">
        <f t="shared" ref="AH29:AK29" si="48">AH11/AH$18*100</f>
        <v>18.066338465068739</v>
      </c>
      <c r="AI29" s="18">
        <f t="shared" si="48"/>
        <v>19.136904212340625</v>
      </c>
      <c r="AJ29" s="18">
        <f t="shared" si="48"/>
        <v>7.8666230079481174</v>
      </c>
      <c r="AK29" s="18">
        <f t="shared" si="48"/>
        <v>17.270783266565829</v>
      </c>
      <c r="AL29" s="18"/>
      <c r="AM29" s="18">
        <f t="shared" ref="AM29:AP29" si="49">AM11/AM$18*100</f>
        <v>15.993344184997991</v>
      </c>
      <c r="AN29" s="18">
        <f t="shared" si="49"/>
        <v>17.491663841624131</v>
      </c>
      <c r="AO29" s="18">
        <f t="shared" si="49"/>
        <v>6.8214285956742167</v>
      </c>
      <c r="AP29" s="18">
        <f t="shared" si="49"/>
        <v>15.552784839051229</v>
      </c>
      <c r="AQ29" s="18"/>
      <c r="AR29" s="18">
        <f t="shared" ref="AR29:AU29" si="50">AR11/AR$18*100</f>
        <v>10.296161296321664</v>
      </c>
      <c r="AS29" s="18">
        <f t="shared" si="50"/>
        <v>13.835975222402757</v>
      </c>
      <c r="AT29" s="18">
        <f t="shared" si="50"/>
        <v>5.8833137849170214</v>
      </c>
      <c r="AU29" s="18">
        <f t="shared" si="50"/>
        <v>11.187547361346416</v>
      </c>
    </row>
    <row r="30" spans="1:47" x14ac:dyDescent="0.2">
      <c r="A30" t="str">
        <f>$A$12</f>
        <v>Skilled trades occupations</v>
      </c>
      <c r="B30" s="18">
        <f t="shared" si="29"/>
        <v>9.088108634850661</v>
      </c>
      <c r="C30" s="18">
        <f t="shared" ref="C30:O30" si="51">C12/C$18*100</f>
        <v>3.1664337998906111</v>
      </c>
      <c r="D30" s="18">
        <f t="shared" si="51"/>
        <v>20.14406981451479</v>
      </c>
      <c r="E30" s="18">
        <f t="shared" si="51"/>
        <v>8.9941229953560455</v>
      </c>
      <c r="F30" s="18"/>
      <c r="G30" s="18">
        <f t="shared" si="51"/>
        <v>7.5254787342055094</v>
      </c>
      <c r="H30" s="18">
        <f t="shared" si="51"/>
        <v>2.6259281349384058</v>
      </c>
      <c r="I30" s="18">
        <f t="shared" si="51"/>
        <v>20.192921911165453</v>
      </c>
      <c r="J30" s="18">
        <f t="shared" si="51"/>
        <v>7.7540178635336954</v>
      </c>
      <c r="K30" s="18"/>
      <c r="L30" s="18">
        <f t="shared" si="51"/>
        <v>6.3652467547629348</v>
      </c>
      <c r="M30" s="18">
        <f t="shared" si="51"/>
        <v>3.0877582218011552</v>
      </c>
      <c r="N30" s="18">
        <f t="shared" si="51"/>
        <v>21.191026722051522</v>
      </c>
      <c r="O30" s="18">
        <f t="shared" si="51"/>
        <v>7.4791925295832327</v>
      </c>
      <c r="Q30" t="str">
        <f>$A$12</f>
        <v>Skilled trades occupations</v>
      </c>
      <c r="R30" s="18">
        <f t="shared" ref="R30:U30" si="52">R12/R$18*100</f>
        <v>13.715716815721601</v>
      </c>
      <c r="S30" s="18">
        <f t="shared" si="52"/>
        <v>7.2304249031742023</v>
      </c>
      <c r="T30" s="18">
        <f t="shared" si="52"/>
        <v>30.612365567792281</v>
      </c>
      <c r="U30" s="18">
        <f t="shared" si="52"/>
        <v>15.620498552171549</v>
      </c>
      <c r="V30" s="18"/>
      <c r="W30" s="18">
        <f t="shared" ref="W30:Z30" si="53">W12/W$18*100</f>
        <v>11.399617167414162</v>
      </c>
      <c r="X30" s="18">
        <f t="shared" si="53"/>
        <v>5.1914304121604982</v>
      </c>
      <c r="Y30" s="18">
        <f t="shared" si="53"/>
        <v>31.67955717092461</v>
      </c>
      <c r="Z30" s="18">
        <f t="shared" si="53"/>
        <v>13.410643435251549</v>
      </c>
      <c r="AA30" s="18"/>
      <c r="AB30" s="18">
        <f t="shared" ref="AB30:AE30" si="54">AB12/AB$18*100</f>
        <v>9.3354235391379436</v>
      </c>
      <c r="AC30" s="18">
        <f t="shared" si="54"/>
        <v>5.7879520940519056</v>
      </c>
      <c r="AD30" s="18">
        <f t="shared" si="54"/>
        <v>32.083636970665488</v>
      </c>
      <c r="AE30" s="18">
        <f t="shared" si="54"/>
        <v>12.328904708940867</v>
      </c>
      <c r="AG30" t="str">
        <f>$A$12</f>
        <v>Skilled trades occupations</v>
      </c>
      <c r="AH30" s="18">
        <f t="shared" ref="AH30:AK30" si="55">AH12/AH$18*100</f>
        <v>2.1402225525945844</v>
      </c>
      <c r="AI30" s="18">
        <f t="shared" si="55"/>
        <v>1.714316504407088</v>
      </c>
      <c r="AJ30" s="18">
        <f t="shared" si="55"/>
        <v>5.5599513851832851</v>
      </c>
      <c r="AK30" s="18">
        <f t="shared" si="55"/>
        <v>2.3782895999461067</v>
      </c>
      <c r="AL30" s="18"/>
      <c r="AM30" s="18">
        <f t="shared" ref="AM30:AP30" si="56">AM12/AM$18*100</f>
        <v>1.9803963660846913</v>
      </c>
      <c r="AN30" s="18">
        <f t="shared" si="56"/>
        <v>1.5849576244202832</v>
      </c>
      <c r="AO30" s="18">
        <f t="shared" si="56"/>
        <v>5.578168182131976</v>
      </c>
      <c r="AP30" s="18">
        <f t="shared" si="56"/>
        <v>2.2351397697910036</v>
      </c>
      <c r="AQ30" s="18"/>
      <c r="AR30" s="18">
        <f t="shared" ref="AR30:AU30" si="57">AR12/AR$18*100</f>
        <v>2.3814613213393323</v>
      </c>
      <c r="AS30" s="18">
        <f t="shared" si="57"/>
        <v>1.8706737976535417</v>
      </c>
      <c r="AT30" s="18">
        <f t="shared" si="57"/>
        <v>7.0116265030115006</v>
      </c>
      <c r="AU30" s="18">
        <f t="shared" si="57"/>
        <v>2.7345057623346616</v>
      </c>
    </row>
    <row r="31" spans="1:47" x14ac:dyDescent="0.2">
      <c r="A31" t="str">
        <f>$A$13</f>
        <v>Caring, leisure and other service occupations</v>
      </c>
      <c r="B31" s="18">
        <f t="shared" si="29"/>
        <v>8.6414351319882545</v>
      </c>
      <c r="C31" s="18">
        <f t="shared" ref="C31:O31" si="58">C13/C$18*100</f>
        <v>15.240702610212248</v>
      </c>
      <c r="D31" s="18">
        <f t="shared" si="58"/>
        <v>8.6176348539980534</v>
      </c>
      <c r="E31" s="18">
        <f t="shared" si="58"/>
        <v>10.556382157488493</v>
      </c>
      <c r="F31" s="18"/>
      <c r="G31" s="18">
        <f t="shared" si="58"/>
        <v>7.7896713172309271</v>
      </c>
      <c r="H31" s="18">
        <f t="shared" si="58"/>
        <v>14.267327244948651</v>
      </c>
      <c r="I31" s="18">
        <f t="shared" si="58"/>
        <v>9.0828204629875771</v>
      </c>
      <c r="J31" s="18">
        <f t="shared" si="58"/>
        <v>9.928449138390059</v>
      </c>
      <c r="K31" s="18"/>
      <c r="L31" s="18">
        <f t="shared" si="58"/>
        <v>8.6093562273424311</v>
      </c>
      <c r="M31" s="18">
        <f t="shared" si="58"/>
        <v>14.287610820765584</v>
      </c>
      <c r="N31" s="18">
        <f t="shared" si="58"/>
        <v>9.4231591236936136</v>
      </c>
      <c r="O31" s="18">
        <f t="shared" si="58"/>
        <v>10.398212379371124</v>
      </c>
      <c r="Q31" t="str">
        <f>$A$13</f>
        <v>Caring, leisure and other service occupations</v>
      </c>
      <c r="R31" s="18">
        <f t="shared" ref="R31:U31" si="59">R13/R$18*100</f>
        <v>4.3113602313439205</v>
      </c>
      <c r="S31" s="18">
        <f t="shared" si="59"/>
        <v>8.4172991086281854</v>
      </c>
      <c r="T31" s="18">
        <f t="shared" si="59"/>
        <v>1.7327981033027275</v>
      </c>
      <c r="U31" s="18">
        <f t="shared" si="59"/>
        <v>4.4980172668717353</v>
      </c>
      <c r="V31" s="18"/>
      <c r="W31" s="18">
        <f t="shared" ref="W31:Z31" si="60">W13/W$18*100</f>
        <v>3.910285566258735</v>
      </c>
      <c r="X31" s="18">
        <f t="shared" si="60"/>
        <v>8.1708094183612658</v>
      </c>
      <c r="Y31" s="18">
        <f t="shared" si="60"/>
        <v>1.7123168725284348</v>
      </c>
      <c r="Z31" s="18">
        <f t="shared" si="60"/>
        <v>4.3280493657693109</v>
      </c>
      <c r="AA31" s="18"/>
      <c r="AB31" s="18">
        <f t="shared" ref="AB31:AE31" si="61">AB13/AB$18*100</f>
        <v>4.9035267013695139</v>
      </c>
      <c r="AC31" s="18">
        <f t="shared" si="61"/>
        <v>9.0636357654879145</v>
      </c>
      <c r="AD31" s="18">
        <f t="shared" si="61"/>
        <v>2.347659071188088</v>
      </c>
      <c r="AE31" s="18">
        <f t="shared" si="61"/>
        <v>5.2641767292205</v>
      </c>
      <c r="AG31" t="str">
        <f>$A$13</f>
        <v>Caring, leisure and other service occupations</v>
      </c>
      <c r="AH31" s="18">
        <f t="shared" ref="AH31:AK31" si="62">AH13/AH$18*100</f>
        <v>15.142605058533537</v>
      </c>
      <c r="AI31" s="18">
        <f t="shared" si="62"/>
        <v>17.678794128352472</v>
      </c>
      <c r="AJ31" s="18">
        <f t="shared" si="62"/>
        <v>18.209384734327671</v>
      </c>
      <c r="AK31" s="18">
        <f t="shared" si="62"/>
        <v>16.60510855720127</v>
      </c>
      <c r="AL31" s="18"/>
      <c r="AM31" s="18">
        <f t="shared" ref="AM31:AP31" si="63">AM13/AM$18*100</f>
        <v>13.34226420923007</v>
      </c>
      <c r="AN31" s="18">
        <f t="shared" si="63"/>
        <v>16.74103203588621</v>
      </c>
      <c r="AO31" s="18">
        <f t="shared" si="63"/>
        <v>18.460509611948673</v>
      </c>
      <c r="AP31" s="18">
        <f t="shared" si="63"/>
        <v>15.392470617176359</v>
      </c>
      <c r="AQ31" s="18"/>
      <c r="AR31" s="18">
        <f t="shared" ref="AR31:AU31" si="64">AR13/AR$18*100</f>
        <v>13.579844772666016</v>
      </c>
      <c r="AS31" s="18">
        <f t="shared" si="64"/>
        <v>16.642263476359677</v>
      </c>
      <c r="AT31" s="18">
        <f t="shared" si="64"/>
        <v>18.633655478970866</v>
      </c>
      <c r="AU31" s="18">
        <f t="shared" si="64"/>
        <v>15.421065305682029</v>
      </c>
    </row>
    <row r="32" spans="1:47" x14ac:dyDescent="0.2">
      <c r="A32" t="str">
        <f>$A$14</f>
        <v>Sales and customer service occupations</v>
      </c>
      <c r="B32" s="18">
        <f t="shared" si="29"/>
        <v>4.4597183206162887</v>
      </c>
      <c r="C32" s="18">
        <f t="shared" ref="C32:O32" si="65">C14/C$18*100</f>
        <v>13.947158110583826</v>
      </c>
      <c r="D32" s="18">
        <f t="shared" si="65"/>
        <v>3.5988508179864818</v>
      </c>
      <c r="E32" s="18">
        <f t="shared" si="65"/>
        <v>7.0910562267808981</v>
      </c>
      <c r="F32" s="18"/>
      <c r="G32" s="18">
        <f t="shared" si="65"/>
        <v>4.152464028071873</v>
      </c>
      <c r="H32" s="18">
        <f t="shared" si="65"/>
        <v>14.210586065881333</v>
      </c>
      <c r="I32" s="18">
        <f t="shared" si="65"/>
        <v>2.537710810073222</v>
      </c>
      <c r="J32" s="18">
        <f t="shared" si="65"/>
        <v>6.9832786836703518</v>
      </c>
      <c r="K32" s="18"/>
      <c r="L32" s="18">
        <f t="shared" si="65"/>
        <v>3.9635456719222426</v>
      </c>
      <c r="M32" s="18">
        <f t="shared" si="65"/>
        <v>13.619428103072112</v>
      </c>
      <c r="N32" s="18">
        <f t="shared" si="65"/>
        <v>2.1236011244563171</v>
      </c>
      <c r="O32" s="18">
        <f t="shared" si="65"/>
        <v>6.5530889007124085</v>
      </c>
      <c r="Q32" t="str">
        <f>$A$14</f>
        <v>Sales and customer service occupations</v>
      </c>
      <c r="R32" s="18">
        <f t="shared" ref="R32:U32" si="66">R14/R$18*100</f>
        <v>3.8828405728230799</v>
      </c>
      <c r="S32" s="18">
        <f t="shared" si="66"/>
        <v>17.51492939239991</v>
      </c>
      <c r="T32" s="18">
        <f t="shared" si="66"/>
        <v>3.3424139464878868</v>
      </c>
      <c r="U32" s="18">
        <f t="shared" si="66"/>
        <v>5.8782958161380368</v>
      </c>
      <c r="V32" s="18"/>
      <c r="W32" s="18">
        <f t="shared" ref="W32:Z32" si="67">W14/W$18*100</f>
        <v>3.7961242210679162</v>
      </c>
      <c r="X32" s="18">
        <f t="shared" si="67"/>
        <v>17.45254546683908</v>
      </c>
      <c r="Y32" s="18">
        <f t="shared" si="67"/>
        <v>2.5455120701273435</v>
      </c>
      <c r="Z32" s="18">
        <f t="shared" si="67"/>
        <v>6.0241365375295448</v>
      </c>
      <c r="AA32" s="18"/>
      <c r="AB32" s="18">
        <f>AB14/AB$18*100</f>
        <v>3.9774896510635047</v>
      </c>
      <c r="AC32" s="18">
        <f t="shared" ref="AC32:AE32" si="68">AC14/AC$18*100</f>
        <v>16.529822610422382</v>
      </c>
      <c r="AD32" s="18">
        <f t="shared" si="68"/>
        <v>2.1125491724804495</v>
      </c>
      <c r="AE32" s="18">
        <f t="shared" si="68"/>
        <v>6.0040352634431988</v>
      </c>
      <c r="AG32" t="str">
        <f>$A$14</f>
        <v>Sales and customer service occupations</v>
      </c>
      <c r="AH32" s="18">
        <f t="shared" ref="AH32:AK32" si="69">AH14/AH$18*100</f>
        <v>5.3258419677357232</v>
      </c>
      <c r="AI32" s="18">
        <f t="shared" si="69"/>
        <v>12.672346662185587</v>
      </c>
      <c r="AJ32" s="18">
        <f t="shared" si="69"/>
        <v>3.9561110436934053</v>
      </c>
      <c r="AK32" s="18">
        <f t="shared" si="69"/>
        <v>8.3018872092038141</v>
      </c>
      <c r="AL32" s="18"/>
      <c r="AM32" s="18">
        <f t="shared" ref="AM32:AP32" si="70">AM14/AM$18*100</f>
        <v>4.6624957718887092</v>
      </c>
      <c r="AN32" s="18">
        <f t="shared" si="70"/>
        <v>12.895138341411489</v>
      </c>
      <c r="AO32" s="18">
        <f t="shared" si="70"/>
        <v>2.527785057937038</v>
      </c>
      <c r="AP32" s="18">
        <f t="shared" si="70"/>
        <v>7.919064252647706</v>
      </c>
      <c r="AQ32" s="18"/>
      <c r="AR32" s="18">
        <f t="shared" ref="AR32:AU32" si="71">AR14/AR$18*100</f>
        <v>3.9448431417297107</v>
      </c>
      <c r="AS32" s="18">
        <f t="shared" si="71"/>
        <v>12.307597919534892</v>
      </c>
      <c r="AT32" s="18">
        <f t="shared" si="71"/>
        <v>2.1379879469617262</v>
      </c>
      <c r="AU32" s="18">
        <f t="shared" si="71"/>
        <v>7.0902522273009927</v>
      </c>
    </row>
    <row r="33" spans="1:47" x14ac:dyDescent="0.2">
      <c r="A33" t="str">
        <f>$A$15</f>
        <v>Process, plant and machine operatives</v>
      </c>
      <c r="B33" s="18">
        <f t="shared" si="29"/>
        <v>5.149671634328663</v>
      </c>
      <c r="C33" s="18">
        <f t="shared" ref="C33:O33" si="72">C15/C$18*100</f>
        <v>2.2850248200554049</v>
      </c>
      <c r="D33" s="18">
        <f t="shared" si="72"/>
        <v>5.8227986154403411</v>
      </c>
      <c r="E33" s="18">
        <f t="shared" si="72"/>
        <v>4.4159870735764697</v>
      </c>
      <c r="F33" s="18"/>
      <c r="G33" s="18">
        <f t="shared" si="72"/>
        <v>4.2891968134023797</v>
      </c>
      <c r="H33" s="18">
        <f t="shared" si="72"/>
        <v>2.4927740441202109</v>
      </c>
      <c r="I33" s="18">
        <f t="shared" si="72"/>
        <v>6.0740880770903507</v>
      </c>
      <c r="J33" s="18">
        <f t="shared" si="72"/>
        <v>3.9860785210007519</v>
      </c>
      <c r="K33" s="18"/>
      <c r="L33" s="18">
        <f t="shared" si="72"/>
        <v>4.0097085394619407</v>
      </c>
      <c r="M33" s="18">
        <f t="shared" si="72"/>
        <v>3.339344753018167</v>
      </c>
      <c r="N33" s="18">
        <f t="shared" si="72"/>
        <v>6.7145414803917767</v>
      </c>
      <c r="O33" s="18">
        <f t="shared" si="72"/>
        <v>4.1915812633087572</v>
      </c>
      <c r="Q33" t="str">
        <f>$A$15</f>
        <v>Process, plant and machine operatives</v>
      </c>
      <c r="R33" s="18">
        <f t="shared" ref="R33:U33" si="73">R15/R$18*100</f>
        <v>7.8539531228709087</v>
      </c>
      <c r="S33" s="18">
        <f t="shared" si="73"/>
        <v>6.5704954318566706</v>
      </c>
      <c r="T33" s="18">
        <f t="shared" si="73"/>
        <v>8.1720133449609982</v>
      </c>
      <c r="U33" s="18">
        <f t="shared" si="73"/>
        <v>7.7119093607230074</v>
      </c>
      <c r="V33" s="18"/>
      <c r="W33" s="18">
        <f t="shared" ref="W33:Z33" si="74">W15/W$18*100</f>
        <v>6.7035207452056573</v>
      </c>
      <c r="X33" s="18">
        <f t="shared" si="74"/>
        <v>7.1024787431373113</v>
      </c>
      <c r="Y33" s="18">
        <f t="shared" si="74"/>
        <v>8.8880635894702422</v>
      </c>
      <c r="Z33" s="18">
        <f t="shared" si="74"/>
        <v>7.1093396426128486</v>
      </c>
      <c r="AA33" s="18"/>
      <c r="AB33" s="18">
        <f t="shared" ref="AB33:AE33" si="75">AB15/AB$18*100</f>
        <v>6.3786734136921517</v>
      </c>
      <c r="AC33" s="18">
        <f t="shared" si="75"/>
        <v>7.8206856238584335</v>
      </c>
      <c r="AD33" s="18">
        <f t="shared" si="75"/>
        <v>9.7420184781677044</v>
      </c>
      <c r="AE33" s="18">
        <f t="shared" si="75"/>
        <v>7.185640570212434</v>
      </c>
      <c r="AG33" t="str">
        <f>$A$15</f>
        <v>Process, plant and machine operatives</v>
      </c>
      <c r="AH33" s="18">
        <f t="shared" ref="AH33:AK33" si="76">AH15/AH$18*100</f>
        <v>1.0894662361246177</v>
      </c>
      <c r="AI33" s="18">
        <f t="shared" si="76"/>
        <v>0.75376999283520307</v>
      </c>
      <c r="AJ33" s="18">
        <f t="shared" si="76"/>
        <v>2.54994249456389</v>
      </c>
      <c r="AK33" s="18">
        <f t="shared" si="76"/>
        <v>1.1253083987838359</v>
      </c>
      <c r="AL33" s="18"/>
      <c r="AM33" s="18">
        <f t="shared" ref="AM33:AP33" si="77">AM15/AM$18*100</f>
        <v>0.83355750262882489</v>
      </c>
      <c r="AN33" s="18">
        <f t="shared" si="77"/>
        <v>0.62235408913600787</v>
      </c>
      <c r="AO33" s="18">
        <f t="shared" si="77"/>
        <v>2.4937916558191824</v>
      </c>
      <c r="AP33" s="18">
        <f t="shared" si="77"/>
        <v>0.93887358113612285</v>
      </c>
      <c r="AQ33" s="18"/>
      <c r="AR33" s="18">
        <f t="shared" ref="AR33:AU33" si="78">AR15/AR$18*100</f>
        <v>0.83230583134793612</v>
      </c>
      <c r="AS33" s="18">
        <f t="shared" si="78"/>
        <v>1.3194267651851439</v>
      </c>
      <c r="AT33" s="18">
        <f t="shared" si="78"/>
        <v>2.7735386329920968</v>
      </c>
      <c r="AU33" s="18">
        <f t="shared" si="78"/>
        <v>1.2623613326313567</v>
      </c>
    </row>
    <row r="34" spans="1:47" x14ac:dyDescent="0.2">
      <c r="A34" t="str">
        <f>$A$16</f>
        <v>Elementary occupations</v>
      </c>
      <c r="B34" s="18">
        <f t="shared" si="29"/>
        <v>7.0644637596554292</v>
      </c>
      <c r="C34" s="18">
        <f t="shared" ref="C34:O34" si="79">C16/C$18*100</f>
        <v>21.844717647826727</v>
      </c>
      <c r="D34" s="18">
        <f t="shared" si="79"/>
        <v>3.9216886501104637</v>
      </c>
      <c r="E34" s="18">
        <f t="shared" si="79"/>
        <v>10.898551139149728</v>
      </c>
      <c r="F34" s="18"/>
      <c r="G34" s="18">
        <f t="shared" si="79"/>
        <v>5.8359712417597418</v>
      </c>
      <c r="H34" s="18">
        <f t="shared" si="79"/>
        <v>19.654027582233869</v>
      </c>
      <c r="I34" s="18">
        <f t="shared" si="79"/>
        <v>3.4874824860395095</v>
      </c>
      <c r="J34" s="18">
        <f t="shared" si="79"/>
        <v>9.7073993355400319</v>
      </c>
      <c r="K34" s="18"/>
      <c r="L34" s="18">
        <f t="shared" si="79"/>
        <v>5.2880182225065475</v>
      </c>
      <c r="M34" s="18">
        <f t="shared" si="79"/>
        <v>18.263248250071022</v>
      </c>
      <c r="N34" s="18">
        <f t="shared" si="79"/>
        <v>4.2405467443847007</v>
      </c>
      <c r="O34" s="18">
        <f t="shared" si="79"/>
        <v>8.9677265626198697</v>
      </c>
      <c r="Q34" t="str">
        <f>$A$16</f>
        <v>Elementary occupations</v>
      </c>
      <c r="R34" s="18">
        <f t="shared" ref="R34:U34" si="80">R16/R$18*100</f>
        <v>8.4198363380195449</v>
      </c>
      <c r="S34" s="18">
        <f t="shared" si="80"/>
        <v>28.983100556758213</v>
      </c>
      <c r="T34" s="18">
        <f t="shared" si="80"/>
        <v>4.1055006722404732</v>
      </c>
      <c r="U34" s="18">
        <f t="shared" si="80"/>
        <v>10.829684380884736</v>
      </c>
      <c r="V34" s="18"/>
      <c r="W34" s="18">
        <f t="shared" ref="W34:Z34" si="81">W16/W$18*100</f>
        <v>7.007874817246396</v>
      </c>
      <c r="X34" s="18">
        <f t="shared" si="81"/>
        <v>24.818948547031006</v>
      </c>
      <c r="Y34" s="18">
        <f t="shared" si="81"/>
        <v>4.3226501947788334</v>
      </c>
      <c r="Z34" s="18">
        <f t="shared" si="81"/>
        <v>9.7519954370297999</v>
      </c>
      <c r="AA34" s="18"/>
      <c r="AB34" s="18">
        <f t="shared" ref="AB34:AE34" si="82">AB16/AB$18*100</f>
        <v>6.0934433977094651</v>
      </c>
      <c r="AC34" s="18">
        <f t="shared" si="82"/>
        <v>22.688505658323997</v>
      </c>
      <c r="AD34" s="18">
        <f t="shared" si="82"/>
        <v>5.3923541066153788</v>
      </c>
      <c r="AE34" s="18">
        <f t="shared" si="82"/>
        <v>9.0558570436608115</v>
      </c>
      <c r="AG34" t="str">
        <f>$A$16</f>
        <v>Elementary occupations</v>
      </c>
      <c r="AH34" s="18">
        <f t="shared" ref="AH34:AK34" si="83">AH16/AH$18*100</f>
        <v>5.0295087882266989</v>
      </c>
      <c r="AI34" s="18">
        <f t="shared" si="83"/>
        <v>19.294079858421085</v>
      </c>
      <c r="AJ34" s="18">
        <f t="shared" si="83"/>
        <v>3.6656072054646445</v>
      </c>
      <c r="AK34" s="18">
        <f t="shared" si="83"/>
        <v>10.96730833458132</v>
      </c>
      <c r="AL34" s="18"/>
      <c r="AM34" s="18">
        <f t="shared" ref="AM34:AP34" si="84">AM16/AM$18*100</f>
        <v>4.158617175661802</v>
      </c>
      <c r="AN34" s="18">
        <f t="shared" si="84"/>
        <v>17.558324740242135</v>
      </c>
      <c r="AO34" s="18">
        <f t="shared" si="84"/>
        <v>2.4248762388970961</v>
      </c>
      <c r="AP34" s="18">
        <f t="shared" si="84"/>
        <v>9.6638892172799888</v>
      </c>
      <c r="AQ34" s="18"/>
      <c r="AR34" s="18">
        <f t="shared" ref="AR34:AU34" si="85">AR16/AR$18*100</f>
        <v>4.2077319925536694</v>
      </c>
      <c r="AS34" s="18">
        <f t="shared" si="85"/>
        <v>16.26860930218723</v>
      </c>
      <c r="AT34" s="18">
        <f t="shared" si="85"/>
        <v>2.7411873446133077</v>
      </c>
      <c r="AU34" s="18">
        <f t="shared" si="85"/>
        <v>8.8815046360968939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3.738144852002268</v>
      </c>
      <c r="C44" s="27">
        <f t="shared" ref="C44:E44" si="93">H8-C8</f>
        <v>2.5201321777543315</v>
      </c>
      <c r="D44" s="27">
        <f t="shared" si="93"/>
        <v>0.57837361781349195</v>
      </c>
      <c r="E44" s="27">
        <f t="shared" si="93"/>
        <v>6.836650647570103</v>
      </c>
      <c r="F44" s="27"/>
      <c r="G44" s="27">
        <f>L8-G8</f>
        <v>4.5008316344126058</v>
      </c>
      <c r="H44" s="27">
        <f t="shared" ref="H44:J44" si="94">M8-H8</f>
        <v>1.949600066287883</v>
      </c>
      <c r="I44" s="27">
        <f t="shared" si="94"/>
        <v>1.3834255765495129</v>
      </c>
      <c r="J44" s="27">
        <f t="shared" si="94"/>
        <v>7.8338572772499973</v>
      </c>
      <c r="K44" s="27"/>
      <c r="L44" s="27">
        <f>L8-B8</f>
        <v>8.2389764864148738</v>
      </c>
      <c r="M44" s="27">
        <f t="shared" ref="M44:O44" si="95">M8-C8</f>
        <v>4.4697322440422145</v>
      </c>
      <c r="N44" s="27">
        <f t="shared" si="95"/>
        <v>1.9617991943630049</v>
      </c>
      <c r="O44" s="27">
        <f t="shared" si="95"/>
        <v>14.6705079248201</v>
      </c>
      <c r="Q44" t="str">
        <f>$A$8</f>
        <v>Managers, directors and senior officials</v>
      </c>
      <c r="R44" s="27">
        <f>W8-R8</f>
        <v>2.0325072181313999</v>
      </c>
      <c r="S44" s="27">
        <f t="shared" ref="S44:S52" si="96">X8-S8</f>
        <v>0.93974404714631699</v>
      </c>
      <c r="T44" s="27">
        <f t="shared" ref="T44:T52" si="97">Y8-T8</f>
        <v>0.1038978465964302</v>
      </c>
      <c r="U44" s="27">
        <f t="shared" ref="U44:U52" si="98">Z8-U8</f>
        <v>3.0761491118741446</v>
      </c>
      <c r="V44" s="27"/>
      <c r="W44" s="27">
        <f>AB8-W8</f>
        <v>1.1406443492059601</v>
      </c>
      <c r="X44" s="27">
        <f t="shared" ref="X44:X52" si="99">AC8-X8</f>
        <v>0.77721515157461951</v>
      </c>
      <c r="Y44" s="27">
        <f t="shared" ref="Y44:Y52" si="100">AD8-Y8</f>
        <v>0.96509539927286792</v>
      </c>
      <c r="Z44" s="27">
        <f t="shared" ref="Z44:Z52" si="101">AE8-Z8</f>
        <v>2.8829549000534485</v>
      </c>
      <c r="AA44" s="27"/>
      <c r="AB44" s="27">
        <f>AB8-R8</f>
        <v>3.17315156733736</v>
      </c>
      <c r="AC44" s="27">
        <f t="shared" ref="AC44:AC52" si="102">AC8-S8</f>
        <v>1.7169591987209365</v>
      </c>
      <c r="AD44" s="27">
        <f t="shared" ref="AD44:AD52" si="103">AD8-T8</f>
        <v>1.0689932458692981</v>
      </c>
      <c r="AE44" s="27">
        <f t="shared" ref="AE44:AE52" si="104">AE8-U8</f>
        <v>5.9591040119275931</v>
      </c>
      <c r="AG44" t="str">
        <f>$A$8</f>
        <v>Managers, directors and senior officials</v>
      </c>
      <c r="AH44" s="27">
        <f>AM8-AH8</f>
        <v>1.7056376338709036</v>
      </c>
      <c r="AI44" s="27">
        <f t="shared" ref="AI44:AI52" si="105">AN8-AI8</f>
        <v>1.5803881306080108</v>
      </c>
      <c r="AJ44" s="27">
        <f t="shared" ref="AJ44:AJ52" si="106">AO8-AJ8</f>
        <v>0.47447577121705642</v>
      </c>
      <c r="AK44" s="27">
        <f t="shared" ref="AK44:AK52" si="107">AP8-AK8</f>
        <v>3.760501535695969</v>
      </c>
      <c r="AL44" s="27"/>
      <c r="AM44" s="27">
        <f>AR8-AM8</f>
        <v>3.3601872852066279</v>
      </c>
      <c r="AN44" s="27">
        <f t="shared" ref="AN44:AN52" si="108">AS8-AN8</f>
        <v>1.1723849147132652</v>
      </c>
      <c r="AO44" s="27">
        <f t="shared" ref="AO44:AO52" si="109">AT8-AO8</f>
        <v>0.41833017727664235</v>
      </c>
      <c r="AP44" s="27">
        <f t="shared" ref="AP44:AP52" si="110">AU8-AP8</f>
        <v>4.9509023771965381</v>
      </c>
      <c r="AQ44" s="27"/>
      <c r="AR44" s="27">
        <f>AR8-AH8</f>
        <v>5.0658249190775315</v>
      </c>
      <c r="AS44" s="27">
        <f t="shared" ref="AS44:AS52" si="111">AS8-AI8</f>
        <v>2.752773045321276</v>
      </c>
      <c r="AT44" s="27">
        <f t="shared" ref="AT44:AT52" si="112">AT8-AJ8</f>
        <v>0.89280594849369876</v>
      </c>
      <c r="AU44" s="27">
        <f t="shared" ref="AU44:AU52" si="113">AU8-AK8</f>
        <v>8.7114039128925072</v>
      </c>
    </row>
    <row r="45" spans="1:47" x14ac:dyDescent="0.2">
      <c r="A45" t="str">
        <f>$A$9</f>
        <v>Professional occupations</v>
      </c>
      <c r="B45" s="27">
        <f t="shared" ref="B45:B54" si="114">G9-B9</f>
        <v>9.929667650253819</v>
      </c>
      <c r="C45" s="27">
        <f t="shared" ref="C45:C54" si="115">H9-C9</f>
        <v>4.5330305247341123</v>
      </c>
      <c r="D45" s="27">
        <f t="shared" ref="D45:D54" si="116">I9-D9</f>
        <v>-0.27782536753342413</v>
      </c>
      <c r="E45" s="27">
        <f t="shared" ref="E45:E54" si="117">J9-E9</f>
        <v>14.184872807454497</v>
      </c>
      <c r="F45" s="27"/>
      <c r="G45" s="27">
        <f t="shared" ref="G45:G54" si="118">L9-G9</f>
        <v>13.642200007897628</v>
      </c>
      <c r="H45" s="27">
        <f t="shared" ref="H45:H54" si="119">M9-H9</f>
        <v>4.5457864768280949</v>
      </c>
      <c r="I45" s="27">
        <f t="shared" ref="I45:I54" si="120">N9-I9</f>
        <v>0.14470342700264283</v>
      </c>
      <c r="J45" s="27">
        <f t="shared" ref="J45:J54" si="121">O9-J9</f>
        <v>18.332689911728366</v>
      </c>
      <c r="K45" s="27"/>
      <c r="L45" s="27">
        <f t="shared" ref="L45:L54" si="122">L9-B9</f>
        <v>23.571867658151447</v>
      </c>
      <c r="M45" s="27">
        <f t="shared" ref="M45:M54" si="123">M9-C9</f>
        <v>9.0788170015622072</v>
      </c>
      <c r="N45" s="27">
        <f t="shared" ref="N45:N54" si="124">N9-D9</f>
        <v>-0.1331219405307813</v>
      </c>
      <c r="O45" s="27">
        <f t="shared" ref="O45:O54" si="125">O9-E9</f>
        <v>32.517562719182862</v>
      </c>
      <c r="Q45" t="str">
        <f>$A$9</f>
        <v>Professional occupations</v>
      </c>
      <c r="R45" s="27">
        <f t="shared" ref="R45:R52" si="126">W9-R9</f>
        <v>4.9620175899046259</v>
      </c>
      <c r="S45" s="27">
        <f t="shared" si="96"/>
        <v>1.8911956687843703</v>
      </c>
      <c r="T45" s="27">
        <f t="shared" si="97"/>
        <v>-0.88515676483388095</v>
      </c>
      <c r="U45" s="27">
        <f t="shared" si="98"/>
        <v>5.9680564938551157</v>
      </c>
      <c r="V45" s="27"/>
      <c r="W45" s="27">
        <f t="shared" ref="W45:W52" si="127">AB9-W9</f>
        <v>6.4271578883268674</v>
      </c>
      <c r="X45" s="27">
        <f t="shared" si="99"/>
        <v>1.8643980652579373</v>
      </c>
      <c r="Y45" s="27">
        <f t="shared" si="100"/>
        <v>-0.21595021529357794</v>
      </c>
      <c r="Z45" s="27">
        <f t="shared" si="101"/>
        <v>8.0756057382912303</v>
      </c>
      <c r="AA45" s="27"/>
      <c r="AB45" s="27">
        <f t="shared" ref="AB45:AB52" si="128">AB9-R9</f>
        <v>11.389175478231493</v>
      </c>
      <c r="AC45" s="27">
        <f t="shared" si="102"/>
        <v>3.7555937340423076</v>
      </c>
      <c r="AD45" s="27">
        <f t="shared" si="103"/>
        <v>-1.1011069801274589</v>
      </c>
      <c r="AE45" s="27">
        <f t="shared" si="104"/>
        <v>14.043662232146346</v>
      </c>
      <c r="AG45" t="str">
        <f>$A$9</f>
        <v>Professional occupations</v>
      </c>
      <c r="AH45" s="27">
        <f t="shared" ref="AH45:AH52" si="129">AM9-AH9</f>
        <v>4.9676500603492286</v>
      </c>
      <c r="AI45" s="27">
        <f t="shared" si="105"/>
        <v>2.6418348559497478</v>
      </c>
      <c r="AJ45" s="27">
        <f t="shared" si="106"/>
        <v>0.60733139730046481</v>
      </c>
      <c r="AK45" s="27">
        <f t="shared" si="107"/>
        <v>8.2168163135994376</v>
      </c>
      <c r="AL45" s="27"/>
      <c r="AM45" s="27">
        <f t="shared" ref="AM45:AM52" si="130">AR9-AM9</f>
        <v>7.2150421195707182</v>
      </c>
      <c r="AN45" s="27">
        <f t="shared" si="108"/>
        <v>2.6813884115701541</v>
      </c>
      <c r="AO45" s="27">
        <f t="shared" si="109"/>
        <v>0.36065364229621721</v>
      </c>
      <c r="AP45" s="27">
        <f t="shared" si="110"/>
        <v>10.257084173437086</v>
      </c>
      <c r="AQ45" s="27"/>
      <c r="AR45" s="27">
        <f t="shared" ref="AR45:AR52" si="131">AR9-AH9</f>
        <v>12.182692179919947</v>
      </c>
      <c r="AS45" s="27">
        <f t="shared" si="111"/>
        <v>5.3232232675199018</v>
      </c>
      <c r="AT45" s="27">
        <f t="shared" si="112"/>
        <v>0.96798503959668203</v>
      </c>
      <c r="AU45" s="27">
        <f t="shared" si="113"/>
        <v>18.473900487036524</v>
      </c>
    </row>
    <row r="46" spans="1:47" x14ac:dyDescent="0.2">
      <c r="A46" t="str">
        <f>$A$10</f>
        <v>Associate professional occupations</v>
      </c>
      <c r="B46" s="27">
        <f t="shared" si="114"/>
        <v>4.4179957492179938</v>
      </c>
      <c r="C46" s="27">
        <f t="shared" si="115"/>
        <v>1.8889627703713696</v>
      </c>
      <c r="D46" s="27">
        <f t="shared" si="116"/>
        <v>-0.9253771592456399</v>
      </c>
      <c r="E46" s="27">
        <f t="shared" si="117"/>
        <v>5.3815813603437235</v>
      </c>
      <c r="F46" s="27"/>
      <c r="G46" s="27">
        <f t="shared" si="118"/>
        <v>2.2434125378418557</v>
      </c>
      <c r="H46" s="27">
        <f t="shared" si="119"/>
        <v>0.38901864836594413</v>
      </c>
      <c r="I46" s="27">
        <f t="shared" si="120"/>
        <v>0.54169271449383594</v>
      </c>
      <c r="J46" s="27">
        <f t="shared" si="121"/>
        <v>3.1741239007016375</v>
      </c>
      <c r="K46" s="27"/>
      <c r="L46" s="27">
        <f t="shared" si="122"/>
        <v>6.6614082870598494</v>
      </c>
      <c r="M46" s="27">
        <f t="shared" si="123"/>
        <v>2.2779814187373137</v>
      </c>
      <c r="N46" s="27">
        <f t="shared" si="124"/>
        <v>-0.38368444475180397</v>
      </c>
      <c r="O46" s="27">
        <f t="shared" si="125"/>
        <v>8.555705261045361</v>
      </c>
      <c r="Q46" t="str">
        <f>$A$10</f>
        <v>Associate professional occupations</v>
      </c>
      <c r="R46" s="27">
        <f t="shared" si="126"/>
        <v>1.9012304276112353</v>
      </c>
      <c r="S46" s="27">
        <f t="shared" si="96"/>
        <v>0.87672486601557198</v>
      </c>
      <c r="T46" s="27">
        <f t="shared" si="97"/>
        <v>-0.86517409609568707</v>
      </c>
      <c r="U46" s="27">
        <f t="shared" si="98"/>
        <v>1.9127811975311211</v>
      </c>
      <c r="V46" s="27"/>
      <c r="W46" s="27">
        <f>AB10-W10</f>
        <v>-0.22417607094597969</v>
      </c>
      <c r="X46" s="27">
        <f t="shared" si="99"/>
        <v>-0.29818242482059132</v>
      </c>
      <c r="Y46" s="27">
        <f t="shared" si="100"/>
        <v>7.6754891516287227E-2</v>
      </c>
      <c r="Z46" s="27">
        <f t="shared" si="101"/>
        <v>-0.44560360425028378</v>
      </c>
      <c r="AA46" s="27"/>
      <c r="AB46" s="27">
        <f t="shared" si="128"/>
        <v>1.6770543566652556</v>
      </c>
      <c r="AC46" s="27">
        <f t="shared" si="102"/>
        <v>0.57854244119498066</v>
      </c>
      <c r="AD46" s="27">
        <f t="shared" si="103"/>
        <v>-0.78841920457939985</v>
      </c>
      <c r="AE46" s="27">
        <f t="shared" si="104"/>
        <v>1.4671775932808373</v>
      </c>
      <c r="AG46" t="str">
        <f>$A$10</f>
        <v>Associate professional occupations</v>
      </c>
      <c r="AH46" s="27">
        <f t="shared" si="129"/>
        <v>2.5167653216067531</v>
      </c>
      <c r="AI46" s="27">
        <f t="shared" si="105"/>
        <v>1.0122379043558078</v>
      </c>
      <c r="AJ46" s="27">
        <f t="shared" si="106"/>
        <v>-6.0203063149957714E-2</v>
      </c>
      <c r="AK46" s="27">
        <f t="shared" si="107"/>
        <v>3.4688001628126024</v>
      </c>
      <c r="AL46" s="27"/>
      <c r="AM46" s="27">
        <f t="shared" si="130"/>
        <v>2.4675886087878176</v>
      </c>
      <c r="AN46" s="27">
        <f t="shared" si="108"/>
        <v>0.68720107318652346</v>
      </c>
      <c r="AO46" s="27">
        <f t="shared" si="109"/>
        <v>0.46493782297755626</v>
      </c>
      <c r="AP46" s="27">
        <f t="shared" si="110"/>
        <v>3.6197275049518964</v>
      </c>
      <c r="AQ46" s="27"/>
      <c r="AR46" s="27">
        <f t="shared" si="131"/>
        <v>4.9843539303945708</v>
      </c>
      <c r="AS46" s="27">
        <f t="shared" si="111"/>
        <v>1.6994389775423313</v>
      </c>
      <c r="AT46" s="27">
        <f t="shared" si="112"/>
        <v>0.40473475982759854</v>
      </c>
      <c r="AU46" s="27">
        <f t="shared" si="113"/>
        <v>7.0885276677644988</v>
      </c>
    </row>
    <row r="47" spans="1:47" x14ac:dyDescent="0.2">
      <c r="A47" t="str">
        <f>$A$11</f>
        <v>Administrative and secretarial occupations</v>
      </c>
      <c r="B47" s="27">
        <f t="shared" si="114"/>
        <v>-0.37345636023804829</v>
      </c>
      <c r="C47" s="27">
        <f t="shared" si="115"/>
        <v>-0.28761761678150677</v>
      </c>
      <c r="D47" s="27">
        <f t="shared" si="116"/>
        <v>-0.39279644748757025</v>
      </c>
      <c r="E47" s="27">
        <f t="shared" si="117"/>
        <v>-1.0538704245071244</v>
      </c>
      <c r="F47" s="27"/>
      <c r="G47" s="27">
        <f t="shared" si="118"/>
        <v>-4.1875591216259238</v>
      </c>
      <c r="H47" s="27">
        <f t="shared" si="119"/>
        <v>-3.5639085783952762</v>
      </c>
      <c r="I47" s="27">
        <f t="shared" si="120"/>
        <v>0.14033349503317494</v>
      </c>
      <c r="J47" s="27">
        <f t="shared" si="121"/>
        <v>-7.6111342049880264</v>
      </c>
      <c r="K47" s="27"/>
      <c r="L47" s="27">
        <f t="shared" si="122"/>
        <v>-4.5610154818639721</v>
      </c>
      <c r="M47" s="27">
        <f t="shared" si="123"/>
        <v>-3.851526195176783</v>
      </c>
      <c r="N47" s="27">
        <f t="shared" si="124"/>
        <v>-0.25246295245439532</v>
      </c>
      <c r="O47" s="27">
        <f t="shared" si="125"/>
        <v>-8.6650046294951508</v>
      </c>
      <c r="Q47" t="str">
        <f>$A$11</f>
        <v>Administrative and secretarial occupations</v>
      </c>
      <c r="R47" s="27">
        <f t="shared" si="126"/>
        <v>0.47009594482937711</v>
      </c>
      <c r="S47" s="27">
        <f t="shared" si="96"/>
        <v>0.38195076798545968</v>
      </c>
      <c r="T47" s="27">
        <f t="shared" si="97"/>
        <v>-0.14775963080196047</v>
      </c>
      <c r="U47" s="27">
        <f t="shared" si="98"/>
        <v>0.70428708201287549</v>
      </c>
      <c r="V47" s="27"/>
      <c r="W47" s="27">
        <f t="shared" si="127"/>
        <v>0.20594237572772922</v>
      </c>
      <c r="X47" s="27">
        <f t="shared" si="99"/>
        <v>-0.33019907035354046</v>
      </c>
      <c r="Y47" s="27">
        <f t="shared" si="100"/>
        <v>0.23535519085778972</v>
      </c>
      <c r="Z47" s="27">
        <f t="shared" si="101"/>
        <v>0.11109849623198009</v>
      </c>
      <c r="AA47" s="27"/>
      <c r="AB47" s="27">
        <f t="shared" si="128"/>
        <v>0.67603832055710633</v>
      </c>
      <c r="AC47" s="27">
        <f t="shared" si="102"/>
        <v>5.1751697631919225E-2</v>
      </c>
      <c r="AD47" s="27">
        <f t="shared" si="103"/>
        <v>8.7595560055829247E-2</v>
      </c>
      <c r="AE47" s="27">
        <f t="shared" si="104"/>
        <v>0.81538557824485558</v>
      </c>
      <c r="AG47" t="str">
        <f>$A$11</f>
        <v>Administrative and secretarial occupations</v>
      </c>
      <c r="AH47" s="27">
        <f t="shared" si="129"/>
        <v>-0.84355230506742096</v>
      </c>
      <c r="AI47" s="27">
        <f t="shared" si="105"/>
        <v>-0.66956838476697023</v>
      </c>
      <c r="AJ47" s="27">
        <f t="shared" si="106"/>
        <v>-0.24503681668561095</v>
      </c>
      <c r="AK47" s="27">
        <f t="shared" si="107"/>
        <v>-1.7581575065199999</v>
      </c>
      <c r="AL47" s="27"/>
      <c r="AM47" s="27">
        <f t="shared" si="130"/>
        <v>-4.393501497353645</v>
      </c>
      <c r="AN47" s="27">
        <f t="shared" si="108"/>
        <v>-3.2337095080417289</v>
      </c>
      <c r="AO47" s="27">
        <f t="shared" si="109"/>
        <v>-9.5021695824614394E-2</v>
      </c>
      <c r="AP47" s="27">
        <f>AU11-AP11</f>
        <v>-7.722232701219987</v>
      </c>
      <c r="AQ47" s="27"/>
      <c r="AR47" s="27">
        <f t="shared" si="131"/>
        <v>-5.237053802421066</v>
      </c>
      <c r="AS47" s="27">
        <f t="shared" si="111"/>
        <v>-3.9032778928086991</v>
      </c>
      <c r="AT47" s="27">
        <f t="shared" si="112"/>
        <v>-0.34005851251022534</v>
      </c>
      <c r="AU47" s="27">
        <f t="shared" si="113"/>
        <v>-9.4803902077399869</v>
      </c>
    </row>
    <row r="48" spans="1:47" x14ac:dyDescent="0.2">
      <c r="A48" t="str">
        <f>$A$12</f>
        <v>Skilled trades occupations</v>
      </c>
      <c r="B48" s="27">
        <f t="shared" si="114"/>
        <v>-2.8502989794583051</v>
      </c>
      <c r="C48" s="27">
        <f t="shared" si="115"/>
        <v>-0.36690084809200973</v>
      </c>
      <c r="D48" s="27">
        <f t="shared" si="116"/>
        <v>-0.4716982397761047</v>
      </c>
      <c r="E48" s="27">
        <f t="shared" si="117"/>
        <v>-3.68889806732642</v>
      </c>
      <c r="F48" s="27"/>
      <c r="G48" s="27">
        <f t="shared" si="118"/>
        <v>-1.6104075323718874</v>
      </c>
      <c r="H48" s="27">
        <f t="shared" si="119"/>
        <v>0.75493811726600857</v>
      </c>
      <c r="I48" s="27">
        <f t="shared" si="120"/>
        <v>1.904192521743667</v>
      </c>
      <c r="J48" s="27">
        <f t="shared" si="121"/>
        <v>1.0487231066377873</v>
      </c>
      <c r="K48" s="27"/>
      <c r="L48" s="27">
        <f t="shared" si="122"/>
        <v>-4.4607065118301925</v>
      </c>
      <c r="M48" s="27">
        <f t="shared" si="123"/>
        <v>0.38803726917399883</v>
      </c>
      <c r="N48" s="27">
        <f t="shared" si="124"/>
        <v>1.4324942819675623</v>
      </c>
      <c r="O48" s="27">
        <f t="shared" si="125"/>
        <v>-2.6401749606886327</v>
      </c>
      <c r="Q48" t="str">
        <f>$A$12</f>
        <v>Skilled trades occupations</v>
      </c>
      <c r="R48" s="27">
        <f t="shared" si="126"/>
        <v>-2.8342922195488693</v>
      </c>
      <c r="S48" s="27">
        <f t="shared" si="96"/>
        <v>-0.32339208087978655</v>
      </c>
      <c r="T48" s="27">
        <f t="shared" si="97"/>
        <v>-0.48950094392114174</v>
      </c>
      <c r="U48" s="27">
        <f t="shared" si="98"/>
        <v>-3.6471852443497994</v>
      </c>
      <c r="V48" s="27"/>
      <c r="W48" s="27">
        <f t="shared" si="127"/>
        <v>-2.2764081945968968</v>
      </c>
      <c r="X48" s="27">
        <f t="shared" si="99"/>
        <v>0.47933938803289511</v>
      </c>
      <c r="Y48" s="27">
        <f t="shared" si="100"/>
        <v>1.3736501192588779</v>
      </c>
      <c r="Z48" s="27">
        <f t="shared" si="101"/>
        <v>-0.42341868730512289</v>
      </c>
      <c r="AA48" s="27"/>
      <c r="AB48" s="27">
        <f t="shared" si="128"/>
        <v>-5.1107004141457661</v>
      </c>
      <c r="AC48" s="27">
        <f t="shared" si="102"/>
        <v>0.15594730715310856</v>
      </c>
      <c r="AD48" s="27">
        <f t="shared" si="103"/>
        <v>0.88414917533773618</v>
      </c>
      <c r="AE48" s="27">
        <f t="shared" si="104"/>
        <v>-4.0706039316549223</v>
      </c>
      <c r="AG48" t="str">
        <f>$A$12</f>
        <v>Skilled trades occupations</v>
      </c>
      <c r="AH48" s="27">
        <f t="shared" si="129"/>
        <v>-1.6006759909414914E-2</v>
      </c>
      <c r="AI48" s="27">
        <f t="shared" si="105"/>
        <v>-4.3508767212221189E-2</v>
      </c>
      <c r="AJ48" s="27">
        <f t="shared" si="106"/>
        <v>1.7802704145041259E-2</v>
      </c>
      <c r="AK48" s="27">
        <f t="shared" si="107"/>
        <v>-4.1712822976593955E-2</v>
      </c>
      <c r="AL48" s="27"/>
      <c r="AM48" s="27">
        <f t="shared" si="130"/>
        <v>0.66600066222500121</v>
      </c>
      <c r="AN48" s="27">
        <f t="shared" si="108"/>
        <v>0.2755987292331139</v>
      </c>
      <c r="AO48" s="27">
        <f t="shared" si="109"/>
        <v>0.53054240248478379</v>
      </c>
      <c r="AP48" s="27">
        <f t="shared" si="110"/>
        <v>1.4721417939428987</v>
      </c>
      <c r="AQ48" s="27"/>
      <c r="AR48" s="27">
        <f t="shared" si="131"/>
        <v>0.64999390231558629</v>
      </c>
      <c r="AS48" s="27">
        <f t="shared" si="111"/>
        <v>0.23208996202089271</v>
      </c>
      <c r="AT48" s="27">
        <f t="shared" si="112"/>
        <v>0.54834510662982505</v>
      </c>
      <c r="AU48" s="27">
        <f t="shared" si="113"/>
        <v>1.4304289709663047</v>
      </c>
    </row>
    <row r="49" spans="1:47" x14ac:dyDescent="0.2">
      <c r="A49" t="str">
        <f>$A$13</f>
        <v>Caring, leisure and other service occupations</v>
      </c>
      <c r="B49" s="27">
        <f t="shared" si="114"/>
        <v>-1.2014318787810332</v>
      </c>
      <c r="C49" s="27">
        <f t="shared" si="115"/>
        <v>0.32575893222445984</v>
      </c>
      <c r="D49" s="27">
        <f t="shared" si="116"/>
        <v>5.2939368568889478E-2</v>
      </c>
      <c r="E49" s="27">
        <f t="shared" si="117"/>
        <v>-0.82273357798767677</v>
      </c>
      <c r="F49" s="27"/>
      <c r="G49" s="27">
        <f t="shared" si="118"/>
        <v>3.5064551440787284</v>
      </c>
      <c r="H49" s="27">
        <f t="shared" si="119"/>
        <v>0.77393596773105955</v>
      </c>
      <c r="I49" s="27">
        <f t="shared" si="120"/>
        <v>0.78741119233407808</v>
      </c>
      <c r="J49" s="27">
        <f t="shared" si="121"/>
        <v>5.0678023041438607</v>
      </c>
      <c r="K49" s="27"/>
      <c r="L49" s="27">
        <f t="shared" si="122"/>
        <v>2.3050232652976952</v>
      </c>
      <c r="M49" s="27">
        <f t="shared" si="123"/>
        <v>1.0996948999555194</v>
      </c>
      <c r="N49" s="27">
        <f t="shared" si="124"/>
        <v>0.84035056090296756</v>
      </c>
      <c r="O49" s="27">
        <f t="shared" si="125"/>
        <v>4.2450687261561839</v>
      </c>
      <c r="Q49" t="str">
        <f>$A$13</f>
        <v>Caring, leisure and other service occupations</v>
      </c>
      <c r="R49" s="27">
        <f t="shared" si="126"/>
        <v>-0.43290630474308855</v>
      </c>
      <c r="S49" s="27">
        <f t="shared" si="96"/>
        <v>0.41232042494765508</v>
      </c>
      <c r="T49" s="27">
        <f t="shared" si="97"/>
        <v>-5.3675929031281155E-2</v>
      </c>
      <c r="U49" s="27">
        <f t="shared" si="98"/>
        <v>-7.4261808826715736E-2</v>
      </c>
      <c r="V49" s="27"/>
      <c r="W49" s="27">
        <f t="shared" si="127"/>
        <v>1.7144865820232162</v>
      </c>
      <c r="X49" s="27">
        <f t="shared" si="99"/>
        <v>0.73530774853463887</v>
      </c>
      <c r="Y49" s="27">
        <f t="shared" si="100"/>
        <v>0.29498704452936775</v>
      </c>
      <c r="Z49" s="27">
        <f t="shared" si="101"/>
        <v>2.7447813750872232</v>
      </c>
      <c r="AA49" s="27"/>
      <c r="AB49" s="27">
        <f t="shared" si="128"/>
        <v>1.2815802772801277</v>
      </c>
      <c r="AC49" s="27">
        <f t="shared" si="102"/>
        <v>1.147628173482294</v>
      </c>
      <c r="AD49" s="27">
        <f t="shared" si="103"/>
        <v>0.24131111549808659</v>
      </c>
      <c r="AE49" s="27">
        <f t="shared" si="104"/>
        <v>2.6705195662605075</v>
      </c>
      <c r="AG49" t="str">
        <f>$A$13</f>
        <v>Caring, leisure and other service occupations</v>
      </c>
      <c r="AH49" s="27">
        <f t="shared" si="129"/>
        <v>-0.76852557403794286</v>
      </c>
      <c r="AI49" s="27">
        <f t="shared" si="105"/>
        <v>-8.6561492723189914E-2</v>
      </c>
      <c r="AJ49" s="27">
        <f t="shared" si="106"/>
        <v>0.10661529760017086</v>
      </c>
      <c r="AK49" s="27">
        <f t="shared" si="107"/>
        <v>-0.74847176916096458</v>
      </c>
      <c r="AL49" s="27"/>
      <c r="AM49" s="27">
        <f t="shared" si="130"/>
        <v>1.7919685620555139</v>
      </c>
      <c r="AN49" s="27">
        <f t="shared" si="108"/>
        <v>3.8628219196418456E-2</v>
      </c>
      <c r="AO49" s="27">
        <f t="shared" si="109"/>
        <v>0.49242414780471044</v>
      </c>
      <c r="AP49" s="27">
        <f t="shared" si="110"/>
        <v>2.3230209290566464</v>
      </c>
      <c r="AQ49" s="27"/>
      <c r="AR49" s="27">
        <f t="shared" si="131"/>
        <v>1.0234429880175711</v>
      </c>
      <c r="AS49" s="27">
        <f t="shared" si="111"/>
        <v>-4.7933273526771458E-2</v>
      </c>
      <c r="AT49" s="27">
        <f t="shared" si="112"/>
        <v>0.5990394454048813</v>
      </c>
      <c r="AU49" s="27">
        <f t="shared" si="113"/>
        <v>1.5745491598956818</v>
      </c>
    </row>
    <row r="50" spans="1:47" x14ac:dyDescent="0.2">
      <c r="A50" t="str">
        <f>$A$14</f>
        <v>Sales and customer service occupations</v>
      </c>
      <c r="B50" s="27">
        <f t="shared" si="114"/>
        <v>-0.30516108487810278</v>
      </c>
      <c r="C50" s="27">
        <f t="shared" si="115"/>
        <v>1.7808912887167452</v>
      </c>
      <c r="D50" s="27">
        <f t="shared" si="116"/>
        <v>-0.69768054420369086</v>
      </c>
      <c r="E50" s="27">
        <f t="shared" si="117"/>
        <v>0.77804965963495576</v>
      </c>
      <c r="F50" s="27"/>
      <c r="G50" s="27">
        <f t="shared" si="118"/>
        <v>0.2668021200992019</v>
      </c>
      <c r="H50" s="27">
        <f t="shared" si="119"/>
        <v>-4.6555835582609006E-2</v>
      </c>
      <c r="I50" s="27">
        <f t="shared" si="120"/>
        <v>-0.10395430659566607</v>
      </c>
      <c r="J50" s="27">
        <f t="shared" si="121"/>
        <v>0.11629197792092327</v>
      </c>
      <c r="K50" s="27"/>
      <c r="L50" s="27">
        <f t="shared" si="122"/>
        <v>-3.8358964778900884E-2</v>
      </c>
      <c r="M50" s="27">
        <f t="shared" si="123"/>
        <v>1.7343354531341362</v>
      </c>
      <c r="N50" s="27">
        <f t="shared" si="124"/>
        <v>-0.80163485079935692</v>
      </c>
      <c r="O50" s="27">
        <f t="shared" si="125"/>
        <v>0.89434163755587903</v>
      </c>
      <c r="Q50" t="str">
        <f>$A$14</f>
        <v>Sales and customer service occupations</v>
      </c>
      <c r="R50" s="27">
        <f t="shared" si="126"/>
        <v>-5.3590107047662983E-3</v>
      </c>
      <c r="S50" s="27">
        <f t="shared" si="96"/>
        <v>1.0250251272387363</v>
      </c>
      <c r="T50" s="27">
        <f t="shared" si="97"/>
        <v>-0.34668406252780704</v>
      </c>
      <c r="U50" s="27">
        <f t="shared" si="98"/>
        <v>0.6729820540061624</v>
      </c>
      <c r="V50" s="27"/>
      <c r="W50" s="27">
        <f t="shared" si="127"/>
        <v>0.51616515196927626</v>
      </c>
      <c r="X50" s="27">
        <f t="shared" si="99"/>
        <v>0.39506664124641855</v>
      </c>
      <c r="Y50" s="27">
        <f t="shared" si="100"/>
        <v>-5.7088327616793721E-2</v>
      </c>
      <c r="Z50" s="27">
        <f t="shared" si="101"/>
        <v>0.85414346559890042</v>
      </c>
      <c r="AA50" s="27"/>
      <c r="AB50" s="27">
        <f t="shared" si="128"/>
        <v>0.51080614126450996</v>
      </c>
      <c r="AC50" s="27">
        <f t="shared" si="102"/>
        <v>1.4200917684851548</v>
      </c>
      <c r="AD50" s="27">
        <f t="shared" si="103"/>
        <v>-0.40377239014460076</v>
      </c>
      <c r="AE50" s="27">
        <f t="shared" si="104"/>
        <v>1.5271255196050628</v>
      </c>
      <c r="AG50" t="str">
        <f>$A$14</f>
        <v>Sales and customer service occupations</v>
      </c>
      <c r="AH50" s="27">
        <f t="shared" si="129"/>
        <v>-0.29980207417332938</v>
      </c>
      <c r="AI50" s="27">
        <f t="shared" si="105"/>
        <v>0.75586616147800889</v>
      </c>
      <c r="AJ50" s="27">
        <f t="shared" si="106"/>
        <v>-0.35099648167588271</v>
      </c>
      <c r="AK50" s="27">
        <f t="shared" si="107"/>
        <v>0.10506760562879691</v>
      </c>
      <c r="AL50" s="27"/>
      <c r="AM50" s="27">
        <f t="shared" si="130"/>
        <v>-0.24936303187008502</v>
      </c>
      <c r="AN50" s="27">
        <f t="shared" si="108"/>
        <v>-0.44162247682903022</v>
      </c>
      <c r="AO50" s="27">
        <f t="shared" si="109"/>
        <v>-4.6865978978873679E-2</v>
      </c>
      <c r="AP50" s="27">
        <f t="shared" si="110"/>
        <v>-0.73785148767798958</v>
      </c>
      <c r="AQ50" s="27"/>
      <c r="AR50" s="27">
        <f t="shared" si="131"/>
        <v>-0.5491651060434144</v>
      </c>
      <c r="AS50" s="27">
        <f t="shared" si="111"/>
        <v>0.31424368464897867</v>
      </c>
      <c r="AT50" s="27">
        <f t="shared" si="112"/>
        <v>-0.39786246065475639</v>
      </c>
      <c r="AU50" s="27">
        <f t="shared" si="113"/>
        <v>-0.63278388204919267</v>
      </c>
    </row>
    <row r="51" spans="1:47" x14ac:dyDescent="0.2">
      <c r="A51" t="str">
        <f>$A$15</f>
        <v>Process, plant and machine operatives</v>
      </c>
      <c r="B51" s="27">
        <f t="shared" si="114"/>
        <v>-1.5556687941196881</v>
      </c>
      <c r="C51" s="27">
        <f t="shared" si="115"/>
        <v>0.50322017530884011</v>
      </c>
      <c r="D51" s="27">
        <f t="shared" si="116"/>
        <v>-3.6743629109592391E-4</v>
      </c>
      <c r="E51" s="27">
        <f t="shared" si="117"/>
        <v>-1.0528160551019461</v>
      </c>
      <c r="F51" s="27"/>
      <c r="G51" s="27">
        <f t="shared" si="118"/>
        <v>5.9631006299234457E-2</v>
      </c>
      <c r="H51" s="27">
        <f t="shared" si="119"/>
        <v>1.2623817849173928</v>
      </c>
      <c r="I51" s="27">
        <f t="shared" si="120"/>
        <v>0.78923616278390174</v>
      </c>
      <c r="J51" s="27">
        <f t="shared" si="121"/>
        <v>2.1112489540005299</v>
      </c>
      <c r="K51" s="27"/>
      <c r="L51" s="27">
        <f t="shared" si="122"/>
        <v>-1.4960377878204536</v>
      </c>
      <c r="M51" s="27">
        <f t="shared" si="123"/>
        <v>1.7656019602262329</v>
      </c>
      <c r="N51" s="27">
        <f t="shared" si="124"/>
        <v>0.78886872649280582</v>
      </c>
      <c r="O51" s="27">
        <f t="shared" si="125"/>
        <v>1.0584328988985838</v>
      </c>
      <c r="Q51" t="str">
        <f>$A$15</f>
        <v>Process, plant and machine operatives</v>
      </c>
      <c r="R51" s="27">
        <f t="shared" si="126"/>
        <v>-1.3766873184216113</v>
      </c>
      <c r="S51" s="27">
        <f t="shared" si="96"/>
        <v>0.5904694423623571</v>
      </c>
      <c r="T51" s="27">
        <f t="shared" si="97"/>
        <v>7.7437177995118844E-3</v>
      </c>
      <c r="U51" s="27">
        <f t="shared" si="98"/>
        <v>-0.77847415825974231</v>
      </c>
      <c r="V51" s="27"/>
      <c r="W51" s="27">
        <f t="shared" si="127"/>
        <v>-3.4722161221184322E-2</v>
      </c>
      <c r="X51" s="27">
        <f t="shared" si="99"/>
        <v>0.61512123791268225</v>
      </c>
      <c r="Y51" s="27">
        <f t="shared" si="100"/>
        <v>0.65185835746022169</v>
      </c>
      <c r="Z51" s="27">
        <f t="shared" si="101"/>
        <v>1.2322574341517178</v>
      </c>
      <c r="AA51" s="27"/>
      <c r="AB51" s="27">
        <f t="shared" si="128"/>
        <v>-1.4114094796427956</v>
      </c>
      <c r="AC51" s="27">
        <f t="shared" si="102"/>
        <v>1.2055906802750394</v>
      </c>
      <c r="AD51" s="27">
        <f t="shared" si="103"/>
        <v>0.65960207525973358</v>
      </c>
      <c r="AE51" s="27">
        <f t="shared" si="104"/>
        <v>0.45378327589197553</v>
      </c>
      <c r="AG51" t="str">
        <f>$A$15</f>
        <v>Process, plant and machine operatives</v>
      </c>
      <c r="AH51" s="27">
        <f t="shared" si="129"/>
        <v>-0.17898147569806899</v>
      </c>
      <c r="AI51" s="27">
        <f t="shared" si="105"/>
        <v>-8.7249267053518542E-2</v>
      </c>
      <c r="AJ51" s="27">
        <f t="shared" si="106"/>
        <v>-8.1111540906078083E-3</v>
      </c>
      <c r="AK51" s="27">
        <f t="shared" si="107"/>
        <v>-0.27434189684219534</v>
      </c>
      <c r="AL51" s="27"/>
      <c r="AM51" s="27">
        <f t="shared" si="130"/>
        <v>9.4353167520411896E-2</v>
      </c>
      <c r="AN51" s="27">
        <f t="shared" si="108"/>
        <v>0.64726054700470914</v>
      </c>
      <c r="AO51" s="27">
        <f t="shared" si="109"/>
        <v>0.13737780532367938</v>
      </c>
      <c r="AP51" s="27">
        <f t="shared" si="110"/>
        <v>0.87899151984880053</v>
      </c>
      <c r="AQ51" s="27"/>
      <c r="AR51" s="27">
        <f t="shared" si="131"/>
        <v>-8.4628308177657097E-2</v>
      </c>
      <c r="AS51" s="27">
        <f t="shared" si="111"/>
        <v>0.5600112799511906</v>
      </c>
      <c r="AT51" s="27">
        <f t="shared" si="112"/>
        <v>0.12926665123307157</v>
      </c>
      <c r="AU51" s="27">
        <f t="shared" si="113"/>
        <v>0.60464962300660519</v>
      </c>
    </row>
    <row r="52" spans="1:47" x14ac:dyDescent="0.2">
      <c r="A52" t="str">
        <f>$A$16</f>
        <v>Elementary occupations</v>
      </c>
      <c r="B52" s="27">
        <f t="shared" si="114"/>
        <v>-2.2484919973102162</v>
      </c>
      <c r="C52" s="27">
        <f t="shared" si="115"/>
        <v>-0.55510800404359983</v>
      </c>
      <c r="D52" s="27">
        <f t="shared" si="116"/>
        <v>-0.34623634872643083</v>
      </c>
      <c r="E52" s="27">
        <f t="shared" si="117"/>
        <v>-3.1498363500802427</v>
      </c>
      <c r="F52" s="27"/>
      <c r="G52" s="27">
        <f t="shared" si="118"/>
        <v>-0.34815850049827368</v>
      </c>
      <c r="H52" s="27">
        <f t="shared" si="119"/>
        <v>-0.83074729789911572</v>
      </c>
      <c r="I52" s="27">
        <f t="shared" si="120"/>
        <v>0.69830257100249304</v>
      </c>
      <c r="J52" s="27">
        <f t="shared" si="121"/>
        <v>-0.48060322739489436</v>
      </c>
      <c r="K52" s="27"/>
      <c r="L52" s="27">
        <f t="shared" si="122"/>
        <v>-2.5966504978084899</v>
      </c>
      <c r="M52" s="27">
        <f t="shared" si="123"/>
        <v>-1.3858553019427156</v>
      </c>
      <c r="N52" s="27">
        <f t="shared" si="124"/>
        <v>0.35206622227606221</v>
      </c>
      <c r="O52" s="27">
        <f t="shared" si="125"/>
        <v>-3.630439577475137</v>
      </c>
      <c r="Q52" t="str">
        <f>$A$16</f>
        <v>Elementary occupations</v>
      </c>
      <c r="R52" s="27">
        <f t="shared" si="126"/>
        <v>-1.7261221660755446</v>
      </c>
      <c r="S52" s="27">
        <f t="shared" si="96"/>
        <v>0.19033042193708205</v>
      </c>
      <c r="T52" s="27">
        <f t="shared" si="97"/>
        <v>-4.1883562922821582E-2</v>
      </c>
      <c r="U52" s="27">
        <f t="shared" si="98"/>
        <v>-1.5776753070612877</v>
      </c>
      <c r="V52" s="27"/>
      <c r="W52" s="27">
        <f t="shared" si="127"/>
        <v>-0.87942410105561741</v>
      </c>
      <c r="X52" s="27">
        <f t="shared" si="99"/>
        <v>0.22190272921516474</v>
      </c>
      <c r="Y52" s="27">
        <f t="shared" si="100"/>
        <v>0.55247804019059066</v>
      </c>
      <c r="Z52" s="27">
        <f t="shared" si="101"/>
        <v>-0.10504333164985979</v>
      </c>
      <c r="AA52" s="27"/>
      <c r="AB52" s="27">
        <f t="shared" si="128"/>
        <v>-2.605546267131162</v>
      </c>
      <c r="AC52" s="27">
        <f t="shared" si="102"/>
        <v>0.41223315115224679</v>
      </c>
      <c r="AD52" s="27">
        <f t="shared" si="103"/>
        <v>0.51059447726776908</v>
      </c>
      <c r="AE52" s="27">
        <f t="shared" si="104"/>
        <v>-1.6827186387111475</v>
      </c>
      <c r="AG52" t="str">
        <f>$A$16</f>
        <v>Elementary occupations</v>
      </c>
      <c r="AH52" s="27">
        <f t="shared" si="129"/>
        <v>-0.52236983123467251</v>
      </c>
      <c r="AI52" s="27">
        <f t="shared" si="105"/>
        <v>-0.74543842598064813</v>
      </c>
      <c r="AJ52" s="27">
        <f t="shared" si="106"/>
        <v>-0.30435278580360892</v>
      </c>
      <c r="AK52" s="27">
        <f t="shared" si="107"/>
        <v>-1.5721610430189301</v>
      </c>
      <c r="AL52" s="27"/>
      <c r="AM52" s="27">
        <f t="shared" si="130"/>
        <v>0.53126560055734817</v>
      </c>
      <c r="AN52" s="27">
        <f t="shared" si="108"/>
        <v>-1.0526500271142787</v>
      </c>
      <c r="AO52" s="27">
        <f t="shared" si="109"/>
        <v>0.14582453081190283</v>
      </c>
      <c r="AP52" s="27">
        <f t="shared" si="110"/>
        <v>-0.37555989574502746</v>
      </c>
      <c r="AQ52" s="27"/>
      <c r="AR52" s="27">
        <f t="shared" si="131"/>
        <v>8.8957693226756618E-3</v>
      </c>
      <c r="AS52" s="27">
        <f t="shared" si="111"/>
        <v>-1.7980884530949268</v>
      </c>
      <c r="AT52" s="27">
        <f t="shared" si="112"/>
        <v>-0.15852825499170609</v>
      </c>
      <c r="AU52" s="27">
        <f t="shared" si="113"/>
        <v>-1.9477209387639576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9.5512991566887138</v>
      </c>
      <c r="C54" s="29">
        <f t="shared" si="115"/>
        <v>10.342369400192737</v>
      </c>
      <c r="D54" s="29">
        <f t="shared" si="116"/>
        <v>-2.4806685568815752</v>
      </c>
      <c r="E54" s="29">
        <f t="shared" si="117"/>
        <v>17.41299999999984</v>
      </c>
      <c r="F54" s="29"/>
      <c r="G54" s="29">
        <f t="shared" si="118"/>
        <v>18.073207296133177</v>
      </c>
      <c r="H54" s="29">
        <f t="shared" si="119"/>
        <v>5.2344493495193944</v>
      </c>
      <c r="I54" s="29">
        <f t="shared" si="120"/>
        <v>6.2853433543476456</v>
      </c>
      <c r="J54" s="29">
        <f t="shared" si="121"/>
        <v>29.593000000000302</v>
      </c>
      <c r="K54" s="29"/>
      <c r="L54" s="29">
        <f t="shared" si="122"/>
        <v>27.62450645282189</v>
      </c>
      <c r="M54" s="29">
        <f t="shared" si="123"/>
        <v>15.576818749712132</v>
      </c>
      <c r="N54" s="29">
        <f t="shared" si="124"/>
        <v>3.8046747974660704</v>
      </c>
      <c r="O54" s="29">
        <f t="shared" si="125"/>
        <v>47.006000000000142</v>
      </c>
      <c r="Q54" s="24" t="str">
        <f>$A$18</f>
        <v>All occupations</v>
      </c>
      <c r="R54" s="29">
        <f t="shared" ref="R54" si="132">W18-R18</f>
        <v>2.9904841609827599</v>
      </c>
      <c r="S54" s="29">
        <f t="shared" ref="S54" si="133">X18-S18</f>
        <v>5.9843686855377598</v>
      </c>
      <c r="T54" s="29">
        <f t="shared" ref="T54" si="134">Y18-T18</f>
        <v>-2.7181934257386402</v>
      </c>
      <c r="U54" s="29">
        <f t="shared" ref="U54" si="135">Z18-U18</f>
        <v>6.2566594207818582</v>
      </c>
      <c r="V54" s="29"/>
      <c r="W54" s="29">
        <f t="shared" ref="W54" si="136">AB18-W18</f>
        <v>6.5896658194333781</v>
      </c>
      <c r="X54" s="29">
        <f t="shared" ref="X54" si="137">AC18-X18</f>
        <v>4.4599694666002208</v>
      </c>
      <c r="Y54" s="29">
        <f t="shared" ref="Y54" si="138">AD18-Y18</f>
        <v>3.8771405001756278</v>
      </c>
      <c r="Z54" s="29">
        <f t="shared" ref="Z54" si="139">AE18-Z18</f>
        <v>14.92677578620922</v>
      </c>
      <c r="AA54" s="29"/>
      <c r="AB54" s="29">
        <f t="shared" ref="AB54" si="140">AB18-R18</f>
        <v>9.5801499804161381</v>
      </c>
      <c r="AC54" s="29">
        <f t="shared" ref="AC54" si="141">AC18-S18</f>
        <v>10.444338152137981</v>
      </c>
      <c r="AD54" s="29">
        <f t="shared" ref="AD54" si="142">AD18-T18</f>
        <v>1.1589470744369876</v>
      </c>
      <c r="AE54" s="29">
        <f t="shared" ref="AE54" si="143">AE18-U18</f>
        <v>21.183435206991078</v>
      </c>
      <c r="AG54" s="24" t="str">
        <f>$A$18</f>
        <v>All occupations</v>
      </c>
      <c r="AH54" s="29">
        <f t="shared" ref="AH54" si="144">AM18-AH18</f>
        <v>6.5608149957060249</v>
      </c>
      <c r="AI54" s="29">
        <f t="shared" ref="AI54" si="145">AN18-AI18</f>
        <v>4.3580007146550344</v>
      </c>
      <c r="AJ54" s="29">
        <f t="shared" ref="AJ54" si="146">AO18-AJ18</f>
        <v>0.23752486885706858</v>
      </c>
      <c r="AK54" s="29">
        <f t="shared" ref="AK54" si="147">AP18-AK18</f>
        <v>11.156340579218124</v>
      </c>
      <c r="AL54" s="29"/>
      <c r="AM54" s="29">
        <f t="shared" ref="AM54" si="148">AR18-AM18</f>
        <v>11.483541476699713</v>
      </c>
      <c r="AN54" s="29">
        <f t="shared" ref="AN54" si="149">AS18-AN18</f>
        <v>0.77447988291915237</v>
      </c>
      <c r="AO54" s="29">
        <f t="shared" ref="AO54" si="150">AT18-AO18</f>
        <v>2.408202854172</v>
      </c>
      <c r="AP54" s="29">
        <f t="shared" ref="AP54" si="151">AU18-AP18</f>
        <v>14.666224213790855</v>
      </c>
      <c r="AQ54" s="29"/>
      <c r="AR54" s="29">
        <f t="shared" ref="AR54" si="152">AR18-AH18</f>
        <v>18.044356472405738</v>
      </c>
      <c r="AS54" s="29">
        <f t="shared" ref="AS54" si="153">AS18-AI18</f>
        <v>5.1324805975741867</v>
      </c>
      <c r="AT54" s="29">
        <f t="shared" ref="AT54" si="154">AT18-AJ18</f>
        <v>2.6457277230290686</v>
      </c>
      <c r="AU54" s="29">
        <f t="shared" ref="AU54" si="155">AU18-AK18</f>
        <v>25.822564793008979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Oxfordshire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0.8427308538432321</v>
      </c>
      <c r="N7" s="91">
        <f>'Occ T2'!I180</f>
        <v>0.45104162653475388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-1.1729629163907518</v>
      </c>
      <c r="N9" s="91">
        <f>'Occ T2'!I178</f>
        <v>5.940219214957132E-2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-3.8230646682582692</v>
      </c>
      <c r="N10" s="91">
        <f>'Occ T2'!I177</f>
        <v>-1.4166701678630655</v>
      </c>
    </row>
    <row r="11" spans="1:14" x14ac:dyDescent="0.2">
      <c r="L11" s="114" t="str">
        <f>"["&amp;'Occ T3'!A47&amp;"]"</f>
        <v>[Elementary occupations]</v>
      </c>
      <c r="M11" s="91">
        <f>'Occ T1'!H88</f>
        <v>-1.4647951373965018</v>
      </c>
      <c r="N11" s="91">
        <f>'Occ T1'!I88</f>
        <v>-7.8316620022023109E-2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-0.92739256996458019</v>
      </c>
      <c r="N13" s="91">
        <f>'Occ T2'!I176</f>
        <v>0.54698042388496848</v>
      </c>
    </row>
    <row r="14" spans="1:14" x14ac:dyDescent="0.2">
      <c r="L14" s="91" t="str">
        <f>'Occ T3'!A44</f>
        <v>81 Process, plant and machine operatives</v>
      </c>
      <c r="M14" s="91">
        <f>'Occ T2'!H175</f>
        <v>-1.7454591617743542</v>
      </c>
      <c r="N14" s="91">
        <f>'Occ T2'!I175</f>
        <v>1.2542996546697882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-1.2019872375533369</v>
      </c>
      <c r="N15" s="91">
        <f>'Occ T1'!I87</f>
        <v>0.78825217138773773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2.5291983277228258</v>
      </c>
      <c r="N17" s="91">
        <f>'Occ T2'!I174</f>
        <v>2.5512375732447801</v>
      </c>
    </row>
    <row r="18" spans="12:14" x14ac:dyDescent="0.2">
      <c r="L18" s="91" t="str">
        <f>'Occ T3'!A40</f>
        <v>71 Sales occupations</v>
      </c>
      <c r="M18" s="91">
        <f>'Occ T2'!H173</f>
        <v>5.5866868868825748E-2</v>
      </c>
      <c r="N18" s="91">
        <f>'Occ T2'!I173</f>
        <v>-0.80004926399481757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0.53430662255560257</v>
      </c>
      <c r="N19" s="91">
        <f>'Occ T1'!I86</f>
        <v>2.6150863781926326E-2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1.58119736052722</v>
      </c>
      <c r="N21" s="91">
        <f>'Occ T2'!I172</f>
        <v>-0.9721743159264995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-1.1238537364164136</v>
      </c>
      <c r="N22" s="91">
        <f>'Occ T2'!I171</f>
        <v>0.31795349650178828</v>
      </c>
    </row>
    <row r="23" spans="12:14" x14ac:dyDescent="0.2">
      <c r="L23" s="91" t="str">
        <f>'Occ T3'!A35</f>
        <v>61 Caring personal service occupations</v>
      </c>
      <c r="M23" s="91">
        <f>'Occ T2'!H170</f>
        <v>-0.1859418211349384</v>
      </c>
      <c r="N23" s="91">
        <f>'Occ T2'!I170</f>
        <v>0.91083073477176146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-0.38657784254797489</v>
      </c>
      <c r="N24" s="91">
        <f>'Occ T1'!I85</f>
        <v>0.76110674186002925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-3.264497476105066</v>
      </c>
      <c r="N26" s="91">
        <f>'Occ T2'!I169</f>
        <v>0.42368087821738065</v>
      </c>
    </row>
    <row r="27" spans="12:14" x14ac:dyDescent="0.2">
      <c r="L27" s="91" t="str">
        <f>'Occ T3'!A31</f>
        <v>53 Skilled construction and building trades</v>
      </c>
      <c r="M27" s="91">
        <f>'Occ T2'!H168</f>
        <v>-1.9564669019919378</v>
      </c>
      <c r="N27" s="91">
        <f>'Occ T2'!I168</f>
        <v>-0.11011402994870467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-1.3375956938836753</v>
      </c>
      <c r="N28" s="91">
        <f>'Occ T2'!I167</f>
        <v>-4.5875572814368937E-2</v>
      </c>
    </row>
    <row r="29" spans="12:14" x14ac:dyDescent="0.2">
      <c r="L29" s="91" t="str">
        <f>'Occ T3'!A29</f>
        <v>51 Skilled agricultural and related trades</v>
      </c>
      <c r="M29" s="91">
        <f>'Occ T2'!H166</f>
        <v>-2.3593089152308955</v>
      </c>
      <c r="N29" s="91">
        <f>'Occ T2'!I166</f>
        <v>1.4599438562532541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-2.1055224443809251</v>
      </c>
      <c r="N30" s="91">
        <f>'Occ T1'!I84</f>
        <v>0.20967160318818845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-2.7054635497891666</v>
      </c>
      <c r="N32" s="91">
        <f>'Occ T2'!I165</f>
        <v>-1.5508887933513571</v>
      </c>
    </row>
    <row r="33" spans="12:14" x14ac:dyDescent="0.2">
      <c r="L33" s="91" t="str">
        <f>'Occ T3'!A25</f>
        <v>41 Administrative occupations</v>
      </c>
      <c r="M33" s="91">
        <f>'Occ T2'!H164</f>
        <v>0.19379126557590443</v>
      </c>
      <c r="N33" s="91">
        <f>'Occ T2'!I164</f>
        <v>-1.2368523364033823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-0.48790630459202289</v>
      </c>
      <c r="N34" s="91">
        <f>'Occ T1'!I83</f>
        <v>-1.3046185227008844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1.8356458162892775</v>
      </c>
      <c r="N36" s="91">
        <f>'Occ T2'!I163</f>
        <v>0.12046711259412479</v>
      </c>
    </row>
    <row r="37" spans="12:14" x14ac:dyDescent="0.2">
      <c r="L37" s="91" t="str">
        <f>'Occ T3'!A21</f>
        <v>34 Culture, media and sports occupations</v>
      </c>
      <c r="M37" s="91">
        <f>'Occ T2'!H162</f>
        <v>-0.3248286607575257</v>
      </c>
      <c r="N37" s="91">
        <f>'Occ T2'!I162</f>
        <v>0.44832434075341432</v>
      </c>
    </row>
    <row r="38" spans="12:14" x14ac:dyDescent="0.2">
      <c r="L38" s="91" t="str">
        <f>'Occ T3'!A20</f>
        <v>33 Protective service occupations</v>
      </c>
      <c r="M38" s="91">
        <f>'Occ T2'!H161</f>
        <v>1.1469491944919641</v>
      </c>
      <c r="N38" s="91">
        <f>'Occ T2'!I161</f>
        <v>2.1467641228579692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3.2584315645525663</v>
      </c>
      <c r="N39" s="91">
        <f>'Occ T2'!I160</f>
        <v>0.38845428913278912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4.4491051853643659</v>
      </c>
      <c r="N40" s="91">
        <f>'Occ T2'!I159</f>
        <v>-0.32645677577614052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1.915163712115886</v>
      </c>
      <c r="N41" s="91">
        <f>'Occ T1'!I82</f>
        <v>0.34725717263441869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3.7327945407457319</v>
      </c>
      <c r="N43" s="91">
        <f>'Occ T2'!I158</f>
        <v>1.4846792194814551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1.2641877000206581</v>
      </c>
      <c r="N44" s="91">
        <f>'Occ T2'!I157</f>
        <v>0.73063759279234919</v>
      </c>
    </row>
    <row r="45" spans="12:14" x14ac:dyDescent="0.2">
      <c r="L45" s="91" t="str">
        <f>'Occ T3'!A13</f>
        <v>22 Health professionals</v>
      </c>
      <c r="M45" s="91">
        <f>'Occ T2'!H156</f>
        <v>3.807234134658577</v>
      </c>
      <c r="N45" s="91">
        <f>'Occ T2'!I156</f>
        <v>0.67131059122451653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3.0184604009882765</v>
      </c>
      <c r="N46" s="91">
        <f>'Occ T2'!I155</f>
        <v>1.0749813155982224</v>
      </c>
    </row>
    <row r="47" spans="12:14" x14ac:dyDescent="0.2">
      <c r="L47" s="114" t="str">
        <f>"["&amp;'Occ T3'!A11&amp;"]"</f>
        <v>[Professional occupations]</v>
      </c>
      <c r="M47" s="91">
        <f>'Occ T1'!H81</f>
        <v>2.843629798133418</v>
      </c>
      <c r="N47" s="91">
        <f>'Occ T1'!I81</f>
        <v>1.0468013655353658</v>
      </c>
    </row>
    <row r="49" spans="12:14" x14ac:dyDescent="0.2">
      <c r="L49" s="107" t="str">
        <f>'Occ T3'!A9</f>
        <v>12 Other managers and proprietors</v>
      </c>
      <c r="M49" s="91">
        <f>'Occ T2'!H154</f>
        <v>0.97207255453581887</v>
      </c>
      <c r="N49" s="91">
        <f>'Occ T2'!I154</f>
        <v>2.5775429827905372</v>
      </c>
    </row>
    <row r="50" spans="12:14" x14ac:dyDescent="0.2">
      <c r="L50" s="107" t="str">
        <f>'Occ T3'!A8</f>
        <v>11 Corporate managers and directors</v>
      </c>
      <c r="M50" s="91">
        <f>'Occ T2'!H153</f>
        <v>3.8060023014267585</v>
      </c>
      <c r="N50" s="91">
        <f>'Occ T2'!I153</f>
        <v>0.18530378609065146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2.9372263416343802</v>
      </c>
      <c r="N51" s="91">
        <f>'Occ T1'!I80</f>
        <v>0.961881352391325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Oxfordshire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6.1440257456085696</v>
      </c>
      <c r="N82" s="94">
        <f>'Occ T2'!F119</f>
        <v>1.0155309648890238</v>
      </c>
    </row>
    <row r="83" spans="12:14" x14ac:dyDescent="0.2">
      <c r="L83" s="10" t="str">
        <f>name!D5</f>
        <v>12 Other managers and proprietors</v>
      </c>
      <c r="M83" s="94">
        <f>'Occ T2'!D9-'Occ T2'!B9</f>
        <v>0.69262490196143922</v>
      </c>
      <c r="N83" s="94">
        <f>'Occ T2'!F120</f>
        <v>6.8183263123610534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4.1898929601201438</v>
      </c>
      <c r="N84" s="94">
        <f>'Occ T2'!F121</f>
        <v>5.2755749250980095</v>
      </c>
    </row>
    <row r="85" spans="12:14" x14ac:dyDescent="0.2">
      <c r="L85" s="10" t="str">
        <f>name!D7</f>
        <v>22 Health professionals</v>
      </c>
      <c r="M85" s="94">
        <f>'Occ T2'!D11-'Occ T2'!B11</f>
        <v>2.8659788595300189</v>
      </c>
      <c r="N85" s="94">
        <f>'Occ T2'!F122</f>
        <v>1.7754413670083977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1.7903281671258746</v>
      </c>
      <c r="N86" s="94">
        <f>'Occ T2'!F123</f>
        <v>3.3930427922553967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5.3386728206787204</v>
      </c>
      <c r="N87" s="94">
        <f>'Occ T2'!F124</f>
        <v>7.888630827366395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1.7092510413765947</v>
      </c>
      <c r="N88" s="94">
        <f>'Occ T2'!F125</f>
        <v>-0.41828696492753359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1.1358552696874273</v>
      </c>
      <c r="N89" s="94">
        <f>'Occ T2'!F126</f>
        <v>0.45914834185979814</v>
      </c>
    </row>
    <row r="90" spans="12:14" x14ac:dyDescent="0.2">
      <c r="L90" s="10" t="str">
        <f>name!D12</f>
        <v>33 Protective service occupations</v>
      </c>
      <c r="M90" s="94">
        <f>'Occ T2'!D16-'Occ T2'!B16</f>
        <v>0.28422786326206317</v>
      </c>
      <c r="N90" s="94">
        <f>'Occ T2'!F127</f>
        <v>1.9241078189329421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-0.1659600421104841</v>
      </c>
      <c r="N91" s="94">
        <f>'Occ T2'!F128</f>
        <v>0.70226192455830905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2.4182072281281144</v>
      </c>
      <c r="N92" s="94">
        <f>'Occ T2'!F129</f>
        <v>0.50689278027811113</v>
      </c>
    </row>
    <row r="93" spans="12:14" x14ac:dyDescent="0.2">
      <c r="L93" s="10" t="str">
        <f>name!D15</f>
        <v>41 Administrative occupations</v>
      </c>
      <c r="M93" s="94">
        <f>'Occ T2'!D19-'Occ T2'!B19</f>
        <v>0.32004484974369518</v>
      </c>
      <c r="N93" s="94">
        <f>'Occ T2'!F130</f>
        <v>-5.6575536709219385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-1.3739152742508569</v>
      </c>
      <c r="N94" s="94">
        <f>'Occ T2'!F131</f>
        <v>-1.9535805340660586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-0.40514485827798818</v>
      </c>
      <c r="N95" s="94">
        <f>'Occ T2'!F132</f>
        <v>0.77596373369366001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-0.81941548463677449</v>
      </c>
      <c r="N96" s="94">
        <f>'Occ T2'!F133</f>
        <v>-8.0698280236598308E-2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-1.0380611714500585</v>
      </c>
      <c r="N97" s="94">
        <f>'Occ T2'!F134</f>
        <v>-0.16385406468759278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-1.4262765529615757</v>
      </c>
      <c r="N98" s="94">
        <f>'Occ T2'!F135</f>
        <v>0.51731171786830732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-0.29920107370026017</v>
      </c>
      <c r="N99" s="94">
        <f>'Occ T2'!F136</f>
        <v>4.662472593312863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-0.55849142655170958</v>
      </c>
      <c r="N100" s="94">
        <f>'Occ T2'!F137</f>
        <v>0.46849201176799049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3.4958922264317127E-2</v>
      </c>
      <c r="N101" s="94">
        <f>'Occ T2'!F138</f>
        <v>-6.3162300937039673E-2</v>
      </c>
    </row>
    <row r="102" spans="12:14" x14ac:dyDescent="0.2">
      <c r="L102" s="10" t="str">
        <f>name!D24</f>
        <v>71 Sales occupations</v>
      </c>
      <c r="M102" s="94">
        <f>'Occ T2'!D28-'Occ T2'!B28</f>
        <v>6.5600118073387392E-2</v>
      </c>
      <c r="N102" s="94">
        <f>'Occ T2'!F139</f>
        <v>-2.6702844147525475</v>
      </c>
    </row>
    <row r="103" spans="12:14" x14ac:dyDescent="0.2">
      <c r="L103" s="10" t="str">
        <f>name!D25</f>
        <v>72 Customer service occupations</v>
      </c>
      <c r="M103" s="94">
        <f>'Occ T2'!D29-'Occ T2'!B29</f>
        <v>0.71244954156164031</v>
      </c>
      <c r="N103" s="94">
        <f>'Occ T2'!F140</f>
        <v>2.7865763926735045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-0.51322808089289129</v>
      </c>
      <c r="N104" s="94">
        <f>'Occ T2'!F141</f>
        <v>1.1464904809562988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-0.53958797420907523</v>
      </c>
      <c r="N105" s="94">
        <f>'Occ T2'!F142</f>
        <v>0.96475847304422047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-0.90581923136652964</v>
      </c>
      <c r="N106" s="94">
        <f>'Occ T2'!F143</f>
        <v>-0.81100261486373126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-2.2440171187136855</v>
      </c>
      <c r="N107" s="94">
        <f>'Occ T2'!F144</f>
        <v>0.33039938746886577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17.413000000000125</v>
      </c>
      <c r="N109" s="94">
        <f>'Occ T2'!F146</f>
        <v>29.593000000000188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Oxfordshire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6.8366506475700106</v>
      </c>
      <c r="N153" s="94">
        <f>'Occ T1'!H8</f>
        <v>7.8338572772500754</v>
      </c>
    </row>
    <row r="154" spans="1:14" x14ac:dyDescent="0.2">
      <c r="L154" s="10" t="str">
        <f>name!E5</f>
        <v>Professional occupations</v>
      </c>
      <c r="M154" s="94">
        <f>'Occ T1'!D9-'Occ T1'!B9</f>
        <v>14.184872807454752</v>
      </c>
      <c r="N154" s="94">
        <f>'Occ T1'!H9</f>
        <v>18.33268991172821</v>
      </c>
    </row>
    <row r="155" spans="1:14" x14ac:dyDescent="0.2">
      <c r="L155" s="10" t="str">
        <f>name!E6</f>
        <v>Associate professional occupations</v>
      </c>
      <c r="M155" s="94">
        <f>'Occ T1'!D10-'Occ T1'!B10</f>
        <v>5.3815813603437164</v>
      </c>
      <c r="N155" s="94">
        <f>'Occ T1'!H10</f>
        <v>3.1741239007016233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-1.05387042450716</v>
      </c>
      <c r="N156" s="94">
        <f>'Occ T1'!H11</f>
        <v>-7.611134204987998</v>
      </c>
    </row>
    <row r="157" spans="1:14" x14ac:dyDescent="0.2">
      <c r="L157" s="10" t="str">
        <f>name!E8</f>
        <v>Skilled trades occupations</v>
      </c>
      <c r="M157" s="94">
        <f>'Occ T1'!D12-'Occ T1'!B12</f>
        <v>-3.6888980673263916</v>
      </c>
      <c r="N157" s="94">
        <f>'Occ T1'!H12</f>
        <v>1.0487231066377731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-0.82273357798765545</v>
      </c>
      <c r="N158" s="94">
        <f>'Occ T1'!H13</f>
        <v>5.0678023041438038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0.77804965963503037</v>
      </c>
      <c r="N159" s="94">
        <f>'Occ T1'!H14</f>
        <v>0.11629197792095525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-1.0528160551019674</v>
      </c>
      <c r="N160" s="94">
        <f>'Occ T1'!H15</f>
        <v>2.1112489540005193</v>
      </c>
    </row>
    <row r="161" spans="12:14" x14ac:dyDescent="0.2">
      <c r="L161" s="10" t="str">
        <f>name!E12</f>
        <v>Elementary occupations</v>
      </c>
      <c r="M161" s="94">
        <f>'Occ T1'!D16-'Occ T1'!B16</f>
        <v>-3.1498363500802142</v>
      </c>
      <c r="N161" s="94">
        <f>'Occ T1'!H16</f>
        <v>-0.48060322739486594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17.413000000000068</v>
      </c>
      <c r="N163" s="94">
        <f>'Occ T1'!H18</f>
        <v>29.593000000000096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Oxfordshire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34.338927028143075</v>
      </c>
      <c r="N5" s="87">
        <f>SUM(N6:N7)</f>
        <v>38.320792650208801</v>
      </c>
      <c r="O5" s="87">
        <f t="shared" ref="O5:AL5" si="1">SUM(O6:O7)</f>
        <v>40.788598898914621</v>
      </c>
      <c r="P5" s="87">
        <f t="shared" si="1"/>
        <v>42.073931811777832</v>
      </c>
      <c r="Q5" s="87">
        <f t="shared" si="1"/>
        <v>43.327720702559816</v>
      </c>
      <c r="R5" s="87">
        <f t="shared" si="1"/>
        <v>43.89622257107758</v>
      </c>
      <c r="S5" s="87">
        <f t="shared" si="1"/>
        <v>47.518554264406617</v>
      </c>
      <c r="T5" s="87">
        <f t="shared" si="1"/>
        <v>47.235986635498861</v>
      </c>
      <c r="U5" s="87">
        <f t="shared" si="1"/>
        <v>47.192715218144713</v>
      </c>
      <c r="V5" s="87">
        <f t="shared" si="1"/>
        <v>51.123461098984407</v>
      </c>
      <c r="W5" s="87">
        <f t="shared" si="1"/>
        <v>50.73287321864759</v>
      </c>
      <c r="X5" s="87">
        <f t="shared" si="1"/>
        <v>49.397746421816635</v>
      </c>
      <c r="Y5" s="87">
        <f t="shared" si="1"/>
        <v>50.047510955309264</v>
      </c>
      <c r="Z5" s="87">
        <f t="shared" si="1"/>
        <v>50.824444481313009</v>
      </c>
      <c r="AA5" s="87">
        <f t="shared" si="1"/>
        <v>51.649929206494804</v>
      </c>
      <c r="AB5" s="87">
        <f t="shared" si="1"/>
        <v>52.320390796948409</v>
      </c>
      <c r="AC5" s="87">
        <f t="shared" si="1"/>
        <v>52.948625761054856</v>
      </c>
      <c r="AD5" s="87">
        <f t="shared" si="1"/>
        <v>53.564516184432335</v>
      </c>
      <c r="AE5" s="87">
        <f t="shared" si="1"/>
        <v>54.168321703552991</v>
      </c>
      <c r="AF5" s="87">
        <f t="shared" si="1"/>
        <v>54.765858685026224</v>
      </c>
      <c r="AG5" s="87">
        <f t="shared" si="1"/>
        <v>55.387682812175392</v>
      </c>
      <c r="AH5" s="87">
        <f t="shared" si="1"/>
        <v>55.997494329903489</v>
      </c>
      <c r="AI5" s="87">
        <f t="shared" si="1"/>
        <v>56.628064413499644</v>
      </c>
      <c r="AJ5" s="87">
        <f t="shared" si="1"/>
        <v>57.248240275645834</v>
      </c>
      <c r="AK5" s="87">
        <f t="shared" si="1"/>
        <v>57.917593834388072</v>
      </c>
      <c r="AL5" s="87">
        <f t="shared" si="1"/>
        <v>58.566730495897666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24.160335239932227</v>
      </c>
      <c r="N6" s="11">
        <v>26.55227664246646</v>
      </c>
      <c r="O6" s="11">
        <v>28.168805205519593</v>
      </c>
      <c r="P6" s="11">
        <v>28.903928139857296</v>
      </c>
      <c r="Q6" s="11">
        <v>28.793025667676194</v>
      </c>
      <c r="R6" s="11">
        <v>29.920115047612224</v>
      </c>
      <c r="S6" s="11">
        <v>34.041800596489992</v>
      </c>
      <c r="T6" s="11">
        <v>33.43416214280446</v>
      </c>
      <c r="U6" s="11">
        <v>33.226915600865063</v>
      </c>
      <c r="V6" s="11">
        <v>36.081629271105172</v>
      </c>
      <c r="W6" s="11">
        <v>36.064140793220794</v>
      </c>
      <c r="X6" s="11">
        <v>32.297750270028843</v>
      </c>
      <c r="Y6" s="11">
        <v>32.639396476841874</v>
      </c>
      <c r="Z6" s="11">
        <v>33.068784114851709</v>
      </c>
      <c r="AA6" s="11">
        <v>33.524050814608501</v>
      </c>
      <c r="AB6" s="11">
        <v>33.87615497863343</v>
      </c>
      <c r="AC6" s="11">
        <v>34.19823143604507</v>
      </c>
      <c r="AD6" s="11">
        <v>34.506933557117947</v>
      </c>
      <c r="AE6" s="11">
        <v>34.817382425431447</v>
      </c>
      <c r="AF6" s="11">
        <v>35.125304097481688</v>
      </c>
      <c r="AG6" s="11">
        <v>35.446961908967793</v>
      </c>
      <c r="AH6" s="11">
        <v>35.760155014725392</v>
      </c>
      <c r="AI6" s="11">
        <v>36.084827485615158</v>
      </c>
      <c r="AJ6" s="11">
        <v>36.404923613306892</v>
      </c>
      <c r="AK6" s="11">
        <v>36.751744586152434</v>
      </c>
      <c r="AL6" s="11">
        <v>37.079671758109818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10.178591788210845</v>
      </c>
      <c r="N7" s="11">
        <v>11.768516007742342</v>
      </c>
      <c r="O7" s="11">
        <v>12.619793693395026</v>
      </c>
      <c r="P7" s="11">
        <v>13.170003671920535</v>
      </c>
      <c r="Q7" s="11">
        <v>14.534695034883626</v>
      </c>
      <c r="R7" s="11">
        <v>13.976107523465355</v>
      </c>
      <c r="S7" s="11">
        <v>13.476753667916624</v>
      </c>
      <c r="T7" s="11">
        <v>13.801824492694401</v>
      </c>
      <c r="U7" s="11">
        <v>13.965799617279652</v>
      </c>
      <c r="V7" s="11">
        <v>15.041831827879234</v>
      </c>
      <c r="W7" s="11">
        <v>14.668732425426795</v>
      </c>
      <c r="X7" s="11">
        <v>17.099996151787789</v>
      </c>
      <c r="Y7" s="11">
        <v>17.40811447846739</v>
      </c>
      <c r="Z7" s="11">
        <v>17.755660366461303</v>
      </c>
      <c r="AA7" s="11">
        <v>18.1258783918863</v>
      </c>
      <c r="AB7" s="11">
        <v>18.444235818314979</v>
      </c>
      <c r="AC7" s="11">
        <v>18.750394325009786</v>
      </c>
      <c r="AD7" s="11">
        <v>19.057582627314389</v>
      </c>
      <c r="AE7" s="11">
        <v>19.350939278121547</v>
      </c>
      <c r="AF7" s="11">
        <v>19.640554587544536</v>
      </c>
      <c r="AG7" s="11">
        <v>19.940720903207598</v>
      </c>
      <c r="AH7" s="11">
        <v>20.237339315178097</v>
      </c>
      <c r="AI7" s="11">
        <v>20.54323692788449</v>
      </c>
      <c r="AJ7" s="11">
        <v>20.843316662338943</v>
      </c>
      <c r="AK7" s="11">
        <v>21.165849248235642</v>
      </c>
      <c r="AL7" s="11">
        <v>21.487058737787848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85.987713555899688</v>
      </c>
      <c r="N9" s="87">
        <f>SUM(N10:N13)</f>
        <v>84.442747518375626</v>
      </c>
      <c r="O9" s="87">
        <f t="shared" ref="O9:AL9" si="3">SUM(O10:O13)</f>
        <v>87.647999245042016</v>
      </c>
      <c r="P9" s="87">
        <f t="shared" si="3"/>
        <v>90.673423609966207</v>
      </c>
      <c r="Q9" s="87">
        <f t="shared" si="3"/>
        <v>91.64365409991639</v>
      </c>
      <c r="R9" s="87">
        <f t="shared" si="3"/>
        <v>94.251051155460289</v>
      </c>
      <c r="S9" s="87">
        <f t="shared" si="3"/>
        <v>102.5557139437131</v>
      </c>
      <c r="T9" s="87">
        <f t="shared" si="3"/>
        <v>96.982246613618017</v>
      </c>
      <c r="U9" s="87">
        <f t="shared" si="3"/>
        <v>98.686070307140696</v>
      </c>
      <c r="V9" s="87">
        <f t="shared" si="3"/>
        <v>107.11889639145764</v>
      </c>
      <c r="W9" s="87">
        <f t="shared" si="3"/>
        <v>108.43592396291504</v>
      </c>
      <c r="X9" s="87">
        <f t="shared" si="3"/>
        <v>111.08553507597219</v>
      </c>
      <c r="Y9" s="87">
        <f t="shared" si="3"/>
        <v>111.89595165154979</v>
      </c>
      <c r="Z9" s="87">
        <f t="shared" si="3"/>
        <v>113.17561672617839</v>
      </c>
      <c r="AA9" s="87">
        <f t="shared" si="3"/>
        <v>114.61110833159913</v>
      </c>
      <c r="AB9" s="87">
        <f t="shared" si="3"/>
        <v>115.82644522148121</v>
      </c>
      <c r="AC9" s="87">
        <f t="shared" si="3"/>
        <v>116.94557457718396</v>
      </c>
      <c r="AD9" s="87">
        <f t="shared" si="3"/>
        <v>118.02183714236693</v>
      </c>
      <c r="AE9" s="87">
        <f t="shared" si="3"/>
        <v>119.08648417640762</v>
      </c>
      <c r="AF9" s="87">
        <f t="shared" si="3"/>
        <v>120.14636228244359</v>
      </c>
      <c r="AG9" s="87">
        <f t="shared" si="3"/>
        <v>121.26785833069641</v>
      </c>
      <c r="AH9" s="87">
        <f t="shared" si="3"/>
        <v>122.34290905635555</v>
      </c>
      <c r="AI9" s="87">
        <f t="shared" si="3"/>
        <v>123.42311672629367</v>
      </c>
      <c r="AJ9" s="87">
        <f t="shared" si="3"/>
        <v>124.53191442678815</v>
      </c>
      <c r="AK9" s="87">
        <f t="shared" si="3"/>
        <v>125.67262882055647</v>
      </c>
      <c r="AL9" s="87">
        <f t="shared" si="3"/>
        <v>126.76861387464325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23.380262882374485</v>
      </c>
      <c r="N10" s="11">
        <v>22.454849888802514</v>
      </c>
      <c r="O10" s="11">
        <v>23.719724578922495</v>
      </c>
      <c r="P10" s="11">
        <v>24.079968057142711</v>
      </c>
      <c r="Q10" s="11">
        <v>25.21723824912366</v>
      </c>
      <c r="R10" s="11">
        <v>26.135651848662313</v>
      </c>
      <c r="S10" s="11">
        <v>29.32163711024241</v>
      </c>
      <c r="T10" s="11">
        <v>26.439008914947131</v>
      </c>
      <c r="U10" s="11">
        <v>27.799177140823147</v>
      </c>
      <c r="V10" s="11">
        <v>29.69660484502765</v>
      </c>
      <c r="W10" s="11">
        <v>30.325544808782457</v>
      </c>
      <c r="X10" s="11">
        <v>30.703336744960502</v>
      </c>
      <c r="Y10" s="11">
        <v>31.025867524520557</v>
      </c>
      <c r="Z10" s="11">
        <v>31.43148483571327</v>
      </c>
      <c r="AA10" s="11">
        <v>31.868642392704668</v>
      </c>
      <c r="AB10" s="11">
        <v>32.224299134806145</v>
      </c>
      <c r="AC10" s="11">
        <v>32.558524443801488</v>
      </c>
      <c r="AD10" s="11">
        <v>32.884235061720226</v>
      </c>
      <c r="AE10" s="11">
        <v>33.212513115067907</v>
      </c>
      <c r="AF10" s="11">
        <v>33.536958378895783</v>
      </c>
      <c r="AG10" s="11">
        <v>33.876174080032449</v>
      </c>
      <c r="AH10" s="11">
        <v>34.213217735934208</v>
      </c>
      <c r="AI10" s="11">
        <v>34.556564544546248</v>
      </c>
      <c r="AJ10" s="11">
        <v>34.902246403376125</v>
      </c>
      <c r="AK10" s="11">
        <v>35.255745302150352</v>
      </c>
      <c r="AL10" s="11">
        <v>35.601119733880466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12.574932827721097</v>
      </c>
      <c r="N11" s="11">
        <v>13.297670626388321</v>
      </c>
      <c r="O11" s="11">
        <v>14.06865881063532</v>
      </c>
      <c r="P11" s="11">
        <v>14.117147892121636</v>
      </c>
      <c r="Q11" s="11">
        <v>13.644958574611332</v>
      </c>
      <c r="R11" s="11">
        <v>13.951855954474537</v>
      </c>
      <c r="S11" s="11">
        <v>15.047752021900232</v>
      </c>
      <c r="T11" s="11">
        <v>15.526019830914526</v>
      </c>
      <c r="U11" s="11">
        <v>14.777198461797601</v>
      </c>
      <c r="V11" s="11">
        <v>16.972359070822066</v>
      </c>
      <c r="W11" s="11">
        <v>16.817834814004556</v>
      </c>
      <c r="X11" s="11">
        <v>17.290718282182272</v>
      </c>
      <c r="Y11" s="11">
        <v>17.356100143879448</v>
      </c>
      <c r="Z11" s="11">
        <v>17.482005608404602</v>
      </c>
      <c r="AA11" s="11">
        <v>17.620805213919574</v>
      </c>
      <c r="AB11" s="11">
        <v>17.726636554517285</v>
      </c>
      <c r="AC11" s="11">
        <v>17.821366139912403</v>
      </c>
      <c r="AD11" s="11">
        <v>17.9068314807291</v>
      </c>
      <c r="AE11" s="11">
        <v>17.982749190857231</v>
      </c>
      <c r="AF11" s="11">
        <v>18.06376587811609</v>
      </c>
      <c r="AG11" s="11">
        <v>18.155082529498976</v>
      </c>
      <c r="AH11" s="11">
        <v>18.245578947926997</v>
      </c>
      <c r="AI11" s="11">
        <v>18.336881398886575</v>
      </c>
      <c r="AJ11" s="11">
        <v>18.430112080056073</v>
      </c>
      <c r="AK11" s="11">
        <v>18.519693790600684</v>
      </c>
      <c r="AL11" s="11">
        <v>18.593276181012953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24.046350774184855</v>
      </c>
      <c r="N12" s="11">
        <v>24.190566883799747</v>
      </c>
      <c r="O12" s="11">
        <v>24.290062952293635</v>
      </c>
      <c r="P12" s="11">
        <v>25.568976271305047</v>
      </c>
      <c r="Q12" s="11">
        <v>25.607445266335834</v>
      </c>
      <c r="R12" s="11">
        <v>27.616635951174082</v>
      </c>
      <c r="S12" s="11">
        <v>28.704028418557787</v>
      </c>
      <c r="T12" s="11">
        <v>27.789822180261552</v>
      </c>
      <c r="U12" s="11">
        <v>28.119819795404414</v>
      </c>
      <c r="V12" s="11">
        <v>29.903518535244306</v>
      </c>
      <c r="W12" s="11">
        <v>29.406964118299957</v>
      </c>
      <c r="X12" s="11">
        <v>29.346235415922301</v>
      </c>
      <c r="Y12" s="11">
        <v>29.36405663804592</v>
      </c>
      <c r="Z12" s="11">
        <v>29.60543378142793</v>
      </c>
      <c r="AA12" s="11">
        <v>29.91920074933666</v>
      </c>
      <c r="AB12" s="11">
        <v>30.21228630240492</v>
      </c>
      <c r="AC12" s="11">
        <v>30.477239444098966</v>
      </c>
      <c r="AD12" s="11">
        <v>30.731411127574454</v>
      </c>
      <c r="AE12" s="11">
        <v>30.980734599019808</v>
      </c>
      <c r="AF12" s="11">
        <v>31.232281156181809</v>
      </c>
      <c r="AG12" s="11">
        <v>31.511583998503109</v>
      </c>
      <c r="AH12" s="11">
        <v>31.764968857219667</v>
      </c>
      <c r="AI12" s="11">
        <v>32.022233708827869</v>
      </c>
      <c r="AJ12" s="11">
        <v>32.282684692513541</v>
      </c>
      <c r="AK12" s="11">
        <v>32.546526850437715</v>
      </c>
      <c r="AL12" s="11">
        <v>32.800006910555354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25.986167071619256</v>
      </c>
      <c r="N13" s="11">
        <v>24.499660119385048</v>
      </c>
      <c r="O13" s="11">
        <v>25.569552903190566</v>
      </c>
      <c r="P13" s="11">
        <v>26.907331389396816</v>
      </c>
      <c r="Q13" s="11">
        <v>27.174012009845573</v>
      </c>
      <c r="R13" s="11">
        <v>26.546907401149362</v>
      </c>
      <c r="S13" s="11">
        <v>29.482296393012668</v>
      </c>
      <c r="T13" s="11">
        <v>27.227395687494806</v>
      </c>
      <c r="U13" s="11">
        <v>27.989874909115525</v>
      </c>
      <c r="V13" s="11">
        <v>30.546413940363614</v>
      </c>
      <c r="W13" s="11">
        <v>31.885580221828082</v>
      </c>
      <c r="X13" s="11">
        <v>33.745244632907117</v>
      </c>
      <c r="Y13" s="11">
        <v>34.149927345103862</v>
      </c>
      <c r="Z13" s="11">
        <v>34.656692500632587</v>
      </c>
      <c r="AA13" s="11">
        <v>35.20245997563822</v>
      </c>
      <c r="AB13" s="11">
        <v>35.663223229752866</v>
      </c>
      <c r="AC13" s="11">
        <v>36.088444549371104</v>
      </c>
      <c r="AD13" s="11">
        <v>36.499359472343137</v>
      </c>
      <c r="AE13" s="11">
        <v>36.910487271462664</v>
      </c>
      <c r="AF13" s="11">
        <v>37.313356869249901</v>
      </c>
      <c r="AG13" s="11">
        <v>37.725017722661867</v>
      </c>
      <c r="AH13" s="11">
        <v>38.119143515274665</v>
      </c>
      <c r="AI13" s="11">
        <v>38.507437074032978</v>
      </c>
      <c r="AJ13" s="11">
        <v>38.916871250842398</v>
      </c>
      <c r="AK13" s="11">
        <v>39.350662877367711</v>
      </c>
      <c r="AL13" s="11">
        <v>39.774211049194477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47.47780171671296</v>
      </c>
      <c r="N15" s="87">
        <f>SUM(N16:N20)</f>
        <v>48.886751376033637</v>
      </c>
      <c r="O15" s="87">
        <f t="shared" ref="O15:AL15" si="5">SUM(O16:O20)</f>
        <v>51.773375915242276</v>
      </c>
      <c r="P15" s="87">
        <f t="shared" si="5"/>
        <v>51.160831379449789</v>
      </c>
      <c r="Q15" s="87">
        <f t="shared" si="5"/>
        <v>52.793290219848657</v>
      </c>
      <c r="R15" s="87">
        <f t="shared" si="5"/>
        <v>54.087898311047333</v>
      </c>
      <c r="S15" s="87">
        <f t="shared" si="5"/>
        <v>56.864020025421198</v>
      </c>
      <c r="T15" s="87">
        <f t="shared" si="5"/>
        <v>56.340641724632462</v>
      </c>
      <c r="U15" s="87">
        <f t="shared" si="5"/>
        <v>55.438005429598164</v>
      </c>
      <c r="V15" s="87">
        <f t="shared" si="5"/>
        <v>57.791758170556768</v>
      </c>
      <c r="W15" s="87">
        <f t="shared" si="5"/>
        <v>59.469479671391049</v>
      </c>
      <c r="X15" s="87">
        <f t="shared" si="5"/>
        <v>56.307036131431438</v>
      </c>
      <c r="Y15" s="87">
        <f t="shared" si="5"/>
        <v>56.766376265556517</v>
      </c>
      <c r="Z15" s="87">
        <f t="shared" si="5"/>
        <v>57.326178337049598</v>
      </c>
      <c r="AA15" s="87">
        <f t="shared" si="5"/>
        <v>57.978959978682745</v>
      </c>
      <c r="AB15" s="87">
        <f t="shared" si="5"/>
        <v>58.473243861558274</v>
      </c>
      <c r="AC15" s="87">
        <f t="shared" si="5"/>
        <v>58.910650686730278</v>
      </c>
      <c r="AD15" s="87">
        <f t="shared" si="5"/>
        <v>59.314071351581148</v>
      </c>
      <c r="AE15" s="87">
        <f t="shared" si="5"/>
        <v>59.720155816652117</v>
      </c>
      <c r="AF15" s="87">
        <f t="shared" si="5"/>
        <v>60.13836942194056</v>
      </c>
      <c r="AG15" s="87">
        <f t="shared" si="5"/>
        <v>60.577360865969467</v>
      </c>
      <c r="AH15" s="87">
        <f t="shared" si="5"/>
        <v>60.986122934769824</v>
      </c>
      <c r="AI15" s="87">
        <f t="shared" si="5"/>
        <v>61.401420771104682</v>
      </c>
      <c r="AJ15" s="87">
        <f t="shared" si="5"/>
        <v>61.819897505752238</v>
      </c>
      <c r="AK15" s="87">
        <f t="shared" si="5"/>
        <v>62.249634143333935</v>
      </c>
      <c r="AL15" s="87">
        <f t="shared" si="5"/>
        <v>62.643603572092672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7.0294190147272611</v>
      </c>
      <c r="N16" s="11">
        <v>6.8697444867052218</v>
      </c>
      <c r="O16" s="11">
        <v>7.2617457280345867</v>
      </c>
      <c r="P16" s="11">
        <v>7.4156624678279766</v>
      </c>
      <c r="Q16" s="11">
        <v>7.0574335916271318</v>
      </c>
      <c r="R16" s="11">
        <v>7.0296086519778598</v>
      </c>
      <c r="S16" s="11">
        <v>7.823393299587976</v>
      </c>
      <c r="T16" s="11">
        <v>8.0133847899600639</v>
      </c>
      <c r="U16" s="11">
        <v>8.1737522653763861</v>
      </c>
      <c r="V16" s="11">
        <v>8.1679727418820249</v>
      </c>
      <c r="W16" s="11">
        <v>8.7388596933544544</v>
      </c>
      <c r="X16" s="11">
        <v>7.4697429734287795</v>
      </c>
      <c r="Y16" s="11">
        <v>7.5186646470607243</v>
      </c>
      <c r="Z16" s="11">
        <v>7.5905509046031305</v>
      </c>
      <c r="AA16" s="11">
        <v>7.6706067298476377</v>
      </c>
      <c r="AB16" s="11">
        <v>7.7313145408372339</v>
      </c>
      <c r="AC16" s="11">
        <v>7.7901032069178484</v>
      </c>
      <c r="AD16" s="11">
        <v>7.8448614650355832</v>
      </c>
      <c r="AE16" s="11">
        <v>7.9011820240683699</v>
      </c>
      <c r="AF16" s="11">
        <v>7.9643712024686186</v>
      </c>
      <c r="AG16" s="11">
        <v>8.0260222939393522</v>
      </c>
      <c r="AH16" s="11">
        <v>8.0872702907726968</v>
      </c>
      <c r="AI16" s="11">
        <v>8.1482949335136876</v>
      </c>
      <c r="AJ16" s="11">
        <v>8.2072052773943724</v>
      </c>
      <c r="AK16" s="11">
        <v>8.2652364992111984</v>
      </c>
      <c r="AL16" s="11">
        <v>8.3205727284269209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5.1441750114593203</v>
      </c>
      <c r="N17" s="11">
        <v>6.3826726381426928</v>
      </c>
      <c r="O17" s="11">
        <v>6.4516887771094273</v>
      </c>
      <c r="P17" s="11">
        <v>6.252652976582934</v>
      </c>
      <c r="Q17" s="11">
        <v>6.0388339971020377</v>
      </c>
      <c r="R17" s="11">
        <v>6.5320112227195111</v>
      </c>
      <c r="S17" s="11">
        <v>6.7368494872152986</v>
      </c>
      <c r="T17" s="11">
        <v>6.7158208787431493</v>
      </c>
      <c r="U17" s="11">
        <v>6.9339171693018828</v>
      </c>
      <c r="V17" s="11">
        <v>7.5581709590494501</v>
      </c>
      <c r="W17" s="11">
        <v>7.6678664924069384</v>
      </c>
      <c r="X17" s="11">
        <v>7.4170614441800815</v>
      </c>
      <c r="Y17" s="11">
        <v>7.4456831847277103</v>
      </c>
      <c r="Z17" s="11">
        <v>7.5028580263292577</v>
      </c>
      <c r="AA17" s="11">
        <v>7.5695657092606039</v>
      </c>
      <c r="AB17" s="11">
        <v>7.6240614399689717</v>
      </c>
      <c r="AC17" s="11">
        <v>7.6747948741300007</v>
      </c>
      <c r="AD17" s="11">
        <v>7.7229454956727759</v>
      </c>
      <c r="AE17" s="11">
        <v>7.7705288895455968</v>
      </c>
      <c r="AF17" s="11">
        <v>7.8196138235690542</v>
      </c>
      <c r="AG17" s="11">
        <v>7.874573002480453</v>
      </c>
      <c r="AH17" s="11">
        <v>7.9201496709065653</v>
      </c>
      <c r="AI17" s="11">
        <v>7.9726234958521234</v>
      </c>
      <c r="AJ17" s="11">
        <v>8.0238914386402982</v>
      </c>
      <c r="AK17" s="11">
        <v>8.0760959169440696</v>
      </c>
      <c r="AL17" s="11">
        <v>8.1270148342667365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4.7309804446040591</v>
      </c>
      <c r="N18" s="11">
        <v>5.2413150951255645</v>
      </c>
      <c r="O18" s="11">
        <v>5.3731601461948415</v>
      </c>
      <c r="P18" s="11">
        <v>4.9125962050066487</v>
      </c>
      <c r="Q18" s="11">
        <v>4.8960725205035081</v>
      </c>
      <c r="R18" s="11">
        <v>4.8438469002589954</v>
      </c>
      <c r="S18" s="11">
        <v>5.3023416413287894</v>
      </c>
      <c r="T18" s="11">
        <v>5.0661092431324732</v>
      </c>
      <c r="U18" s="11">
        <v>4.7758230474858498</v>
      </c>
      <c r="V18" s="11">
        <v>4.8681578431362613</v>
      </c>
      <c r="W18" s="11">
        <v>5.1280747635210586</v>
      </c>
      <c r="X18" s="11">
        <v>5.7289024039055594</v>
      </c>
      <c r="Y18" s="11">
        <v>5.8536331435097857</v>
      </c>
      <c r="Z18" s="11">
        <v>5.9610204423648128</v>
      </c>
      <c r="AA18" s="11">
        <v>6.0787576655022963</v>
      </c>
      <c r="AB18" s="11">
        <v>6.1696853648059991</v>
      </c>
      <c r="AC18" s="11">
        <v>6.2557088257622464</v>
      </c>
      <c r="AD18" s="11">
        <v>6.3358619347238383</v>
      </c>
      <c r="AE18" s="11">
        <v>6.419182975353646</v>
      </c>
      <c r="AF18" s="11">
        <v>6.5091263754052102</v>
      </c>
      <c r="AG18" s="11">
        <v>6.6066717647302964</v>
      </c>
      <c r="AH18" s="11">
        <v>6.7024460536669599</v>
      </c>
      <c r="AI18" s="11">
        <v>6.7956784046429792</v>
      </c>
      <c r="AJ18" s="11">
        <v>6.8832068990247901</v>
      </c>
      <c r="AK18" s="11">
        <v>6.9684966046826169</v>
      </c>
      <c r="AL18" s="11">
        <v>7.0521825824540008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6.5867918109510448</v>
      </c>
      <c r="N19" s="11">
        <v>7.9626646213933538</v>
      </c>
      <c r="O19" s="11">
        <v>8.8363498965950953</v>
      </c>
      <c r="P19" s="11">
        <v>8.5563882089389285</v>
      </c>
      <c r="Q19" s="11">
        <v>9.2048214362529084</v>
      </c>
      <c r="R19" s="11">
        <v>10.284912740143923</v>
      </c>
      <c r="S19" s="11">
        <v>9.7944872894209709</v>
      </c>
      <c r="T19" s="11">
        <v>10.379990004405593</v>
      </c>
      <c r="U19" s="11">
        <v>9.6211802668737629</v>
      </c>
      <c r="V19" s="11">
        <v>9.6294284762620226</v>
      </c>
      <c r="W19" s="11">
        <v>10.118952698033439</v>
      </c>
      <c r="X19" s="11">
        <v>9.5075860625796516</v>
      </c>
      <c r="Y19" s="11">
        <v>9.6083944227207034</v>
      </c>
      <c r="Z19" s="11">
        <v>9.7126295198764439</v>
      </c>
      <c r="AA19" s="11">
        <v>9.8344049571011105</v>
      </c>
      <c r="AB19" s="11">
        <v>9.9374102584062509</v>
      </c>
      <c r="AC19" s="11">
        <v>10.025777440736771</v>
      </c>
      <c r="AD19" s="11">
        <v>10.110249547612867</v>
      </c>
      <c r="AE19" s="11">
        <v>10.200863308546062</v>
      </c>
      <c r="AF19" s="11">
        <v>10.288081218249888</v>
      </c>
      <c r="AG19" s="11">
        <v>10.375870808300125</v>
      </c>
      <c r="AH19" s="11">
        <v>10.454391558945398</v>
      </c>
      <c r="AI19" s="11">
        <v>10.542834600649991</v>
      </c>
      <c r="AJ19" s="11">
        <v>10.631361798433494</v>
      </c>
      <c r="AK19" s="11">
        <v>10.735966002703613</v>
      </c>
      <c r="AL19" s="11">
        <v>10.821214622591748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23.98643543497127</v>
      </c>
      <c r="N20" s="11">
        <v>22.430354534666801</v>
      </c>
      <c r="O20" s="11">
        <v>23.850431367308325</v>
      </c>
      <c r="P20" s="11">
        <v>24.023531521093307</v>
      </c>
      <c r="Q20" s="11">
        <v>25.596128674363069</v>
      </c>
      <c r="R20" s="11">
        <v>25.397518795947043</v>
      </c>
      <c r="S20" s="11">
        <v>27.206948307868156</v>
      </c>
      <c r="T20" s="11">
        <v>26.165336808391178</v>
      </c>
      <c r="U20" s="11">
        <v>25.93333268056028</v>
      </c>
      <c r="V20" s="11">
        <v>27.568028150227008</v>
      </c>
      <c r="W20" s="11">
        <v>27.815726024075158</v>
      </c>
      <c r="X20" s="11">
        <v>26.183743247337365</v>
      </c>
      <c r="Y20" s="11">
        <v>26.340000867537594</v>
      </c>
      <c r="Z20" s="11">
        <v>26.55911944387595</v>
      </c>
      <c r="AA20" s="11">
        <v>26.825624916971098</v>
      </c>
      <c r="AB20" s="11">
        <v>27.010772257539816</v>
      </c>
      <c r="AC20" s="11">
        <v>27.164266339183413</v>
      </c>
      <c r="AD20" s="11">
        <v>27.300152908536084</v>
      </c>
      <c r="AE20" s="11">
        <v>27.428398619138441</v>
      </c>
      <c r="AF20" s="11">
        <v>27.557176802247788</v>
      </c>
      <c r="AG20" s="11">
        <v>27.69422299651924</v>
      </c>
      <c r="AH20" s="11">
        <v>27.82186536047821</v>
      </c>
      <c r="AI20" s="11">
        <v>27.941989336445904</v>
      </c>
      <c r="AJ20" s="11">
        <v>28.074232092259276</v>
      </c>
      <c r="AK20" s="11">
        <v>28.203839119792431</v>
      </c>
      <c r="AL20" s="11">
        <v>28.322618804353269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43.805429172324494</v>
      </c>
      <c r="N22" s="87">
        <f>SUM(N23:N24)</f>
        <v>42.580677725883469</v>
      </c>
      <c r="O22" s="87">
        <f t="shared" ref="O22:AL22" si="7">SUM(O23:O24)</f>
        <v>43.500093637028577</v>
      </c>
      <c r="P22" s="87">
        <f t="shared" si="7"/>
        <v>42.611760265562665</v>
      </c>
      <c r="Q22" s="87">
        <f t="shared" si="7"/>
        <v>43.66610318095541</v>
      </c>
      <c r="R22" s="87">
        <f t="shared" si="7"/>
        <v>43.623315073873428</v>
      </c>
      <c r="S22" s="87">
        <f t="shared" si="7"/>
        <v>43.389845135144299</v>
      </c>
      <c r="T22" s="87">
        <f t="shared" si="7"/>
        <v>43.247165963564242</v>
      </c>
      <c r="U22" s="87">
        <f t="shared" si="7"/>
        <v>42.554500766341391</v>
      </c>
      <c r="V22" s="87">
        <f t="shared" si="7"/>
        <v>42.467670734373549</v>
      </c>
      <c r="W22" s="87">
        <f t="shared" si="7"/>
        <v>42.569444649366268</v>
      </c>
      <c r="X22" s="87">
        <f t="shared" si="7"/>
        <v>41.02065454752497</v>
      </c>
      <c r="Y22" s="87">
        <f t="shared" si="7"/>
        <v>40.594224295380783</v>
      </c>
      <c r="Z22" s="87">
        <f t="shared" si="7"/>
        <v>40.22784773164215</v>
      </c>
      <c r="AA22" s="87">
        <f t="shared" si="7"/>
        <v>39.898350515336972</v>
      </c>
      <c r="AB22" s="87">
        <f t="shared" si="7"/>
        <v>39.467494161204286</v>
      </c>
      <c r="AC22" s="87">
        <f t="shared" si="7"/>
        <v>39.012208729741943</v>
      </c>
      <c r="AD22" s="87">
        <f t="shared" si="7"/>
        <v>38.544048730637357</v>
      </c>
      <c r="AE22" s="87">
        <f t="shared" si="7"/>
        <v>38.073567300705676</v>
      </c>
      <c r="AF22" s="87">
        <f t="shared" si="7"/>
        <v>37.59663110559071</v>
      </c>
      <c r="AG22" s="87">
        <f t="shared" si="7"/>
        <v>37.160305769312679</v>
      </c>
      <c r="AH22" s="87">
        <f t="shared" si="7"/>
        <v>36.777075174620173</v>
      </c>
      <c r="AI22" s="87">
        <f t="shared" si="7"/>
        <v>36.376210790076385</v>
      </c>
      <c r="AJ22" s="87">
        <f t="shared" si="7"/>
        <v>35.938715211665155</v>
      </c>
      <c r="AK22" s="87">
        <f t="shared" si="7"/>
        <v>35.382723082463706</v>
      </c>
      <c r="AL22" s="87">
        <f t="shared" si="7"/>
        <v>34.95831044437827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31.374923729758059</v>
      </c>
      <c r="N23" s="11">
        <v>31.248214065025131</v>
      </c>
      <c r="O23" s="11">
        <v>32.332207920420124</v>
      </c>
      <c r="P23" s="11">
        <v>31.248793113377218</v>
      </c>
      <c r="Q23" s="11">
        <v>32.372565225813439</v>
      </c>
      <c r="R23" s="11">
        <v>32.902082805130661</v>
      </c>
      <c r="S23" s="11">
        <v>33.109974160808676</v>
      </c>
      <c r="T23" s="11">
        <v>32.944533301983874</v>
      </c>
      <c r="U23" s="11">
        <v>32.007244655948696</v>
      </c>
      <c r="V23" s="11">
        <v>32.759834609611197</v>
      </c>
      <c r="W23" s="11">
        <v>33.222127654874356</v>
      </c>
      <c r="X23" s="11">
        <v>30.691021853203537</v>
      </c>
      <c r="Y23" s="11">
        <v>30.496247541920539</v>
      </c>
      <c r="Z23" s="11">
        <v>30.354966105893624</v>
      </c>
      <c r="AA23" s="11">
        <v>30.25780474989573</v>
      </c>
      <c r="AB23" s="11">
        <v>30.065005227663864</v>
      </c>
      <c r="AC23" s="11">
        <v>29.839179270656452</v>
      </c>
      <c r="AD23" s="11">
        <v>29.574719834145078</v>
      </c>
      <c r="AE23" s="11">
        <v>29.311053586361961</v>
      </c>
      <c r="AF23" s="11">
        <v>29.074384335939392</v>
      </c>
      <c r="AG23" s="11">
        <v>28.851728735197572</v>
      </c>
      <c r="AH23" s="11">
        <v>28.604415090989384</v>
      </c>
      <c r="AI23" s="11">
        <v>28.337390222686064</v>
      </c>
      <c r="AJ23" s="11">
        <v>28.060428606480869</v>
      </c>
      <c r="AK23" s="11">
        <v>27.798709127076712</v>
      </c>
      <c r="AL23" s="11">
        <v>27.564573983952418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12.430505442566433</v>
      </c>
      <c r="N24" s="11">
        <v>11.332463660858338</v>
      </c>
      <c r="O24" s="11">
        <v>11.167885716608453</v>
      </c>
      <c r="P24" s="11">
        <v>11.362967152185449</v>
      </c>
      <c r="Q24" s="11">
        <v>11.293537955141973</v>
      </c>
      <c r="R24" s="11">
        <v>10.721232268742767</v>
      </c>
      <c r="S24" s="11">
        <v>10.279870974335624</v>
      </c>
      <c r="T24" s="11">
        <v>10.302632661580365</v>
      </c>
      <c r="U24" s="11">
        <v>10.547256110392699</v>
      </c>
      <c r="V24" s="11">
        <v>9.7078361247623519</v>
      </c>
      <c r="W24" s="11">
        <v>9.3473169944919103</v>
      </c>
      <c r="X24" s="11">
        <v>10.329632694321434</v>
      </c>
      <c r="Y24" s="11">
        <v>10.097976753460244</v>
      </c>
      <c r="Z24" s="11">
        <v>9.8728816257485263</v>
      </c>
      <c r="AA24" s="11">
        <v>9.6405457654412388</v>
      </c>
      <c r="AB24" s="11">
        <v>9.4024889335404254</v>
      </c>
      <c r="AC24" s="11">
        <v>9.1730294590854893</v>
      </c>
      <c r="AD24" s="11">
        <v>8.969328896492275</v>
      </c>
      <c r="AE24" s="11">
        <v>8.7625137143437151</v>
      </c>
      <c r="AF24" s="11">
        <v>8.5222467696513196</v>
      </c>
      <c r="AG24" s="11">
        <v>8.3085770341151086</v>
      </c>
      <c r="AH24" s="11">
        <v>8.1726600836307881</v>
      </c>
      <c r="AI24" s="11">
        <v>8.0388205673903173</v>
      </c>
      <c r="AJ24" s="11">
        <v>7.8782866051842841</v>
      </c>
      <c r="AK24" s="11">
        <v>7.5840139553869959</v>
      </c>
      <c r="AL24" s="11">
        <v>7.3937364604258518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32.859939862209693</v>
      </c>
      <c r="N26" s="87">
        <f>SUM(N27:N30)</f>
        <v>33.162466387457108</v>
      </c>
      <c r="O26" s="87">
        <f t="shared" ref="O26:AL26" si="9">SUM(O27:O30)</f>
        <v>32.750901187454289</v>
      </c>
      <c r="P26" s="87">
        <f t="shared" si="9"/>
        <v>33.878330304856057</v>
      </c>
      <c r="Q26" s="87">
        <f t="shared" si="9"/>
        <v>37.753252139099416</v>
      </c>
      <c r="R26" s="87">
        <f>SUM(R27:R30)</f>
        <v>36.54716908547951</v>
      </c>
      <c r="S26" s="87">
        <f t="shared" si="9"/>
        <v>39.154162379454505</v>
      </c>
      <c r="T26" s="87">
        <f t="shared" si="9"/>
        <v>38.842280878562121</v>
      </c>
      <c r="U26" s="87">
        <f t="shared" si="9"/>
        <v>34.769261993388305</v>
      </c>
      <c r="V26" s="87">
        <f t="shared" si="9"/>
        <v>37.53052461679674</v>
      </c>
      <c r="W26" s="87">
        <f t="shared" si="9"/>
        <v>32.858271018153118</v>
      </c>
      <c r="X26" s="87">
        <f t="shared" si="9"/>
        <v>33.701553495578267</v>
      </c>
      <c r="Y26" s="87">
        <f t="shared" si="9"/>
        <v>33.751291953297674</v>
      </c>
      <c r="Z26" s="87">
        <f t="shared" si="9"/>
        <v>33.963661352498924</v>
      </c>
      <c r="AA26" s="87">
        <f t="shared" si="9"/>
        <v>34.161083841979043</v>
      </c>
      <c r="AB26" s="87">
        <f t="shared" si="9"/>
        <v>34.19306271124151</v>
      </c>
      <c r="AC26" s="87">
        <f t="shared" si="9"/>
        <v>34.178847507733813</v>
      </c>
      <c r="AD26" s="87">
        <f t="shared" si="9"/>
        <v>34.131463963598605</v>
      </c>
      <c r="AE26" s="87">
        <f t="shared" si="9"/>
        <v>34.101838716803655</v>
      </c>
      <c r="AF26" s="87">
        <f t="shared" si="9"/>
        <v>34.06859409597002</v>
      </c>
      <c r="AG26" s="87">
        <f t="shared" si="9"/>
        <v>34.050819754978555</v>
      </c>
      <c r="AH26" s="87">
        <f t="shared" si="9"/>
        <v>34.023628264089297</v>
      </c>
      <c r="AI26" s="87">
        <f t="shared" si="9"/>
        <v>33.988231529562874</v>
      </c>
      <c r="AJ26" s="87">
        <f t="shared" si="9"/>
        <v>33.946998753112631</v>
      </c>
      <c r="AK26" s="87">
        <f t="shared" si="9"/>
        <v>33.934481626629726</v>
      </c>
      <c r="AL26" s="87">
        <f t="shared" si="9"/>
        <v>33.906994124790891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2.5746872737304041</v>
      </c>
      <c r="N27" s="11">
        <v>2.8854031145965364</v>
      </c>
      <c r="O27" s="11">
        <v>3.4046501130199096</v>
      </c>
      <c r="P27" s="11">
        <v>2.9231497982600474</v>
      </c>
      <c r="Q27" s="11">
        <v>4.2549434105970176</v>
      </c>
      <c r="R27" s="11">
        <v>3.6003629781646938</v>
      </c>
      <c r="S27" s="11">
        <v>3.6850877961049266</v>
      </c>
      <c r="T27" s="11">
        <v>3.5339576899178602</v>
      </c>
      <c r="U27" s="11">
        <v>3.1594281916555498</v>
      </c>
      <c r="V27" s="11">
        <v>4.1255469247055752</v>
      </c>
      <c r="W27" s="11">
        <v>3.1952181198867056</v>
      </c>
      <c r="X27" s="11">
        <v>3.1513895256082973</v>
      </c>
      <c r="Y27" s="11">
        <v>3.2025817430580927</v>
      </c>
      <c r="Z27" s="11">
        <v>3.2707327776935915</v>
      </c>
      <c r="AA27" s="11">
        <v>3.3403547499981467</v>
      </c>
      <c r="AB27" s="11">
        <v>3.3990322297498365</v>
      </c>
      <c r="AC27" s="11">
        <v>3.4542410818819476</v>
      </c>
      <c r="AD27" s="11">
        <v>3.5079907090767501</v>
      </c>
      <c r="AE27" s="11">
        <v>3.5587525355685967</v>
      </c>
      <c r="AF27" s="11">
        <v>3.6089853297071461</v>
      </c>
      <c r="AG27" s="11">
        <v>3.6671699727985021</v>
      </c>
      <c r="AH27" s="11">
        <v>3.7252685034346404</v>
      </c>
      <c r="AI27" s="11">
        <v>3.7836463516593595</v>
      </c>
      <c r="AJ27" s="11">
        <v>3.8443097636068333</v>
      </c>
      <c r="AK27" s="11">
        <v>3.9062380663280014</v>
      </c>
      <c r="AL27" s="11">
        <v>3.9711818535803656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11.728852065787848</v>
      </c>
      <c r="N28" s="11">
        <v>11.985162107236773</v>
      </c>
      <c r="O28" s="11">
        <v>11.445416800534314</v>
      </c>
      <c r="P28" s="11">
        <v>12.028859708316629</v>
      </c>
      <c r="Q28" s="11">
        <v>13.130551189388317</v>
      </c>
      <c r="R28" s="11">
        <v>12.584244848944884</v>
      </c>
      <c r="S28" s="11">
        <v>13.701964482873681</v>
      </c>
      <c r="T28" s="11">
        <v>13.310824634296401</v>
      </c>
      <c r="U28" s="11">
        <v>12.582169999090786</v>
      </c>
      <c r="V28" s="11">
        <v>13.563840084275695</v>
      </c>
      <c r="W28" s="11">
        <v>11.76482936430811</v>
      </c>
      <c r="X28" s="11">
        <v>12.015739223405909</v>
      </c>
      <c r="Y28" s="11">
        <v>11.999374779550152</v>
      </c>
      <c r="Z28" s="11">
        <v>12.029274204942618</v>
      </c>
      <c r="AA28" s="11">
        <v>12.054933048681182</v>
      </c>
      <c r="AB28" s="11">
        <v>12.029510982393536</v>
      </c>
      <c r="AC28" s="11">
        <v>11.996649680547385</v>
      </c>
      <c r="AD28" s="11">
        <v>11.959127448950081</v>
      </c>
      <c r="AE28" s="11">
        <v>11.924591789960777</v>
      </c>
      <c r="AF28" s="11">
        <v>11.890169038437941</v>
      </c>
      <c r="AG28" s="11">
        <v>11.854282302067249</v>
      </c>
      <c r="AH28" s="11">
        <v>11.816003807349153</v>
      </c>
      <c r="AI28" s="11">
        <v>11.779969913164759</v>
      </c>
      <c r="AJ28" s="11">
        <v>11.746573744407332</v>
      </c>
      <c r="AK28" s="11">
        <v>11.720628391447539</v>
      </c>
      <c r="AL28" s="11">
        <v>11.684131084071511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11.21540460852534</v>
      </c>
      <c r="N29" s="11">
        <v>10.182628908948375</v>
      </c>
      <c r="O29" s="11">
        <v>9.3383019360859922</v>
      </c>
      <c r="P29" s="11">
        <v>10.138390550192195</v>
      </c>
      <c r="Q29" s="11">
        <v>11.357065934063773</v>
      </c>
      <c r="R29" s="11">
        <v>11.035016726344285</v>
      </c>
      <c r="S29" s="11">
        <v>12.656244465210744</v>
      </c>
      <c r="T29" s="11">
        <v>12.954615129344351</v>
      </c>
      <c r="U29" s="11">
        <v>10.262959858771181</v>
      </c>
      <c r="V29" s="11">
        <v>11.184709932888271</v>
      </c>
      <c r="W29" s="11">
        <v>9.9969555548942264</v>
      </c>
      <c r="X29" s="11">
        <v>10.725235999248099</v>
      </c>
      <c r="Y29" s="11">
        <v>10.666340179687372</v>
      </c>
      <c r="Z29" s="11">
        <v>10.697244219864647</v>
      </c>
      <c r="AA29" s="11">
        <v>10.707996581298865</v>
      </c>
      <c r="AB29" s="11">
        <v>10.64205895730929</v>
      </c>
      <c r="AC29" s="11">
        <v>10.565986143247059</v>
      </c>
      <c r="AD29" s="11">
        <v>10.484694883617953</v>
      </c>
      <c r="AE29" s="11">
        <v>10.404973582389117</v>
      </c>
      <c r="AF29" s="11">
        <v>10.32310585343326</v>
      </c>
      <c r="AG29" s="11">
        <v>10.246421606622885</v>
      </c>
      <c r="AH29" s="11">
        <v>10.166512394665673</v>
      </c>
      <c r="AI29" s="11">
        <v>10.082444520469366</v>
      </c>
      <c r="AJ29" s="11">
        <v>9.9960594263844627</v>
      </c>
      <c r="AK29" s="11">
        <v>9.9184442625848313</v>
      </c>
      <c r="AL29" s="11">
        <v>9.8331014902066336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7.3409959141660979</v>
      </c>
      <c r="N30" s="11">
        <v>8.1092722566754265</v>
      </c>
      <c r="O30" s="11">
        <v>8.5625323378140763</v>
      </c>
      <c r="P30" s="11">
        <v>8.7879302480871839</v>
      </c>
      <c r="Q30" s="11">
        <v>9.0106916050503116</v>
      </c>
      <c r="R30" s="11">
        <v>9.3275445320256498</v>
      </c>
      <c r="S30" s="11">
        <v>9.1108656352651494</v>
      </c>
      <c r="T30" s="11">
        <v>9.0428834250035113</v>
      </c>
      <c r="U30" s="11">
        <v>8.7647039438707903</v>
      </c>
      <c r="V30" s="11">
        <v>8.6564276749271993</v>
      </c>
      <c r="W30" s="11">
        <v>7.9012679790640741</v>
      </c>
      <c r="X30" s="11">
        <v>7.8091887473159609</v>
      </c>
      <c r="Y30" s="11">
        <v>7.8829952510020558</v>
      </c>
      <c r="Z30" s="11">
        <v>7.9664101499980715</v>
      </c>
      <c r="AA30" s="11">
        <v>8.0577994620008493</v>
      </c>
      <c r="AB30" s="11">
        <v>8.1224605417888469</v>
      </c>
      <c r="AC30" s="11">
        <v>8.1619706020574228</v>
      </c>
      <c r="AD30" s="11">
        <v>8.1796509219538187</v>
      </c>
      <c r="AE30" s="11">
        <v>8.2135208088851623</v>
      </c>
      <c r="AF30" s="11">
        <v>8.2463338743916754</v>
      </c>
      <c r="AG30" s="11">
        <v>8.2829458734899166</v>
      </c>
      <c r="AH30" s="11">
        <v>8.3158435586398287</v>
      </c>
      <c r="AI30" s="11">
        <v>8.3421707442693886</v>
      </c>
      <c r="AJ30" s="11">
        <v>8.3600558187140024</v>
      </c>
      <c r="AK30" s="11">
        <v>8.3891709062693565</v>
      </c>
      <c r="AL30" s="11">
        <v>8.4185796969323814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36.822305039784069</v>
      </c>
      <c r="N32" s="87">
        <f t="shared" si="10"/>
        <v>36.778483996214234</v>
      </c>
      <c r="O32" s="87">
        <f t="shared" si="10"/>
        <v>37.699946604811473</v>
      </c>
      <c r="P32" s="87">
        <f t="shared" si="10"/>
        <v>38.788859623948625</v>
      </c>
      <c r="Q32" s="87">
        <f t="shared" si="10"/>
        <v>39.603009096590348</v>
      </c>
      <c r="R32" s="87">
        <f t="shared" si="10"/>
        <v>42.895331077846635</v>
      </c>
      <c r="S32" s="87">
        <f t="shared" si="10"/>
        <v>43.507643039909269</v>
      </c>
      <c r="T32" s="87">
        <f t="shared" si="10"/>
        <v>43.588126404070195</v>
      </c>
      <c r="U32" s="87">
        <f t="shared" si="10"/>
        <v>41.188586257403266</v>
      </c>
      <c r="V32" s="87">
        <f t="shared" si="10"/>
        <v>44.835833007597593</v>
      </c>
      <c r="W32" s="87">
        <f t="shared" si="10"/>
        <v>42.072597499858979</v>
      </c>
      <c r="X32" s="87">
        <f t="shared" si="10"/>
        <v>43.054590600251785</v>
      </c>
      <c r="Y32" s="87">
        <f t="shared" si="10"/>
        <v>43.183299486373912</v>
      </c>
      <c r="Z32" s="87">
        <f t="shared" si="10"/>
        <v>43.474054522843858</v>
      </c>
      <c r="AA32" s="87">
        <f t="shared" si="10"/>
        <v>43.840891557501251</v>
      </c>
      <c r="AB32" s="87">
        <f t="shared" si="10"/>
        <v>44.173174622728325</v>
      </c>
      <c r="AC32" s="87">
        <f t="shared" si="10"/>
        <v>44.463037141568293</v>
      </c>
      <c r="AD32" s="87">
        <f t="shared" si="10"/>
        <v>44.747599893118768</v>
      </c>
      <c r="AE32" s="87">
        <f t="shared" ref="AE32" si="11">SUM(AE33:AE35)</f>
        <v>45.034039741702166</v>
      </c>
      <c r="AF32" s="87">
        <f t="shared" ref="AF32" si="12">SUM(AF33:AF35)</f>
        <v>45.334202899643678</v>
      </c>
      <c r="AG32" s="87">
        <f t="shared" ref="AG32" si="13">SUM(AG33:AG35)</f>
        <v>45.651930323311447</v>
      </c>
      <c r="AH32" s="87">
        <f t="shared" ref="AH32" si="14">SUM(AH33:AH35)</f>
        <v>45.94574063643342</v>
      </c>
      <c r="AI32" s="87">
        <f t="shared" ref="AI32" si="15">SUM(AI33:AI35)</f>
        <v>46.242349491083836</v>
      </c>
      <c r="AJ32" s="87">
        <f t="shared" ref="AJ32" si="16">SUM(AJ33:AJ35)</f>
        <v>46.546547103468441</v>
      </c>
      <c r="AK32" s="87">
        <f t="shared" ref="AK32" si="17">SUM(AK33:AK35)</f>
        <v>46.845343328879352</v>
      </c>
      <c r="AL32" s="87">
        <f t="shared" ref="AL32" si="18">SUM(AL33:AL35)</f>
        <v>47.140399804002783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28.51397882804611</v>
      </c>
      <c r="N33" s="11">
        <v>27.502894306459588</v>
      </c>
      <c r="O33" s="11">
        <v>28.153745307333377</v>
      </c>
      <c r="P33" s="11">
        <v>29.034505944036411</v>
      </c>
      <c r="Q33" s="11">
        <v>29.661487186010632</v>
      </c>
      <c r="R33" s="11">
        <v>32.302127899765516</v>
      </c>
      <c r="S33" s="11">
        <v>33.359216274834395</v>
      </c>
      <c r="T33" s="11">
        <v>33.153999419143098</v>
      </c>
      <c r="U33" s="11">
        <v>31.567306841268366</v>
      </c>
      <c r="V33" s="11">
        <v>33.826252226128766</v>
      </c>
      <c r="W33" s="11">
        <v>32.002926826065256</v>
      </c>
      <c r="X33" s="11">
        <v>33.163408362014735</v>
      </c>
      <c r="Y33" s="11">
        <v>33.300968747748584</v>
      </c>
      <c r="Z33" s="11">
        <v>33.541436252705665</v>
      </c>
      <c r="AA33" s="11">
        <v>33.834702889997715</v>
      </c>
      <c r="AB33" s="11">
        <v>34.107850551249889</v>
      </c>
      <c r="AC33" s="11">
        <v>34.347214673266627</v>
      </c>
      <c r="AD33" s="11">
        <v>34.582849226204488</v>
      </c>
      <c r="AE33" s="11">
        <v>34.820920578196166</v>
      </c>
      <c r="AF33" s="11">
        <v>35.076306771095496</v>
      </c>
      <c r="AG33" s="11">
        <v>35.355962292366321</v>
      </c>
      <c r="AH33" s="11">
        <v>35.620194318007826</v>
      </c>
      <c r="AI33" s="11">
        <v>35.885032169910588</v>
      </c>
      <c r="AJ33" s="11">
        <v>36.152817004655454</v>
      </c>
      <c r="AK33" s="11">
        <v>36.411917896180903</v>
      </c>
      <c r="AL33" s="11">
        <v>36.665399419378119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7.6773005883669576</v>
      </c>
      <c r="N34" s="11">
        <v>8.815851868244879</v>
      </c>
      <c r="O34" s="11">
        <v>9.0890069636241098</v>
      </c>
      <c r="P34" s="11">
        <v>9.3450764479484398</v>
      </c>
      <c r="Q34" s="11">
        <v>9.4716761841137718</v>
      </c>
      <c r="R34" s="11">
        <v>10.164784485506207</v>
      </c>
      <c r="S34" s="11">
        <v>9.7687574779537449</v>
      </c>
      <c r="T34" s="11">
        <v>10.041116651778747</v>
      </c>
      <c r="U34" s="11">
        <v>9.2334439366422281</v>
      </c>
      <c r="V34" s="11">
        <v>10.634332332218742</v>
      </c>
      <c r="W34" s="11">
        <v>9.6062930589544973</v>
      </c>
      <c r="X34" s="11">
        <v>9.5276507386183127</v>
      </c>
      <c r="Y34" s="11">
        <v>9.5136495166798998</v>
      </c>
      <c r="Z34" s="11">
        <v>9.559829811755078</v>
      </c>
      <c r="AA34" s="11">
        <v>9.6287191612901424</v>
      </c>
      <c r="AB34" s="11">
        <v>9.6849778418697898</v>
      </c>
      <c r="AC34" s="11">
        <v>9.7329339962877661</v>
      </c>
      <c r="AD34" s="11">
        <v>9.7797503851646734</v>
      </c>
      <c r="AE34" s="11">
        <v>9.8261920678867725</v>
      </c>
      <c r="AF34" s="11">
        <v>9.8688754229273759</v>
      </c>
      <c r="AG34" s="11">
        <v>9.9047761294032295</v>
      </c>
      <c r="AH34" s="11">
        <v>9.9323342108804198</v>
      </c>
      <c r="AI34" s="11">
        <v>9.9621546018072973</v>
      </c>
      <c r="AJ34" s="11">
        <v>9.996699174736456</v>
      </c>
      <c r="AK34" s="11">
        <v>10.034727801001806</v>
      </c>
      <c r="AL34" s="11">
        <v>10.074785070722488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0.63102562337100132</v>
      </c>
      <c r="N35" s="11">
        <v>0.45973782150976955</v>
      </c>
      <c r="O35" s="11">
        <v>0.4571943338539815</v>
      </c>
      <c r="P35" s="11">
        <v>0.40927723196376903</v>
      </c>
      <c r="Q35" s="11">
        <v>0.46984572646594203</v>
      </c>
      <c r="R35" s="11">
        <v>0.42841869257490539</v>
      </c>
      <c r="S35" s="11">
        <v>0.3796692871211334</v>
      </c>
      <c r="T35" s="11">
        <v>0.39301033314835576</v>
      </c>
      <c r="U35" s="11">
        <v>0.38783547949266978</v>
      </c>
      <c r="V35" s="11">
        <v>0.37524844925008727</v>
      </c>
      <c r="W35" s="11">
        <v>0.46337761483922252</v>
      </c>
      <c r="X35" s="11">
        <v>0.36353149961874026</v>
      </c>
      <c r="Y35" s="11">
        <v>0.36868122194543024</v>
      </c>
      <c r="Z35" s="11">
        <v>0.37278845838310959</v>
      </c>
      <c r="AA35" s="11">
        <v>0.37746950621339559</v>
      </c>
      <c r="AB35" s="11">
        <v>0.38034622960864906</v>
      </c>
      <c r="AC35" s="11">
        <v>0.38288847201390247</v>
      </c>
      <c r="AD35" s="11">
        <v>0.38500028174960588</v>
      </c>
      <c r="AE35" s="11">
        <v>0.38692709561922517</v>
      </c>
      <c r="AF35" s="11">
        <v>0.38902070562080976</v>
      </c>
      <c r="AG35" s="11">
        <v>0.39119190154189615</v>
      </c>
      <c r="AH35" s="11">
        <v>0.39321210754517721</v>
      </c>
      <c r="AI35" s="11">
        <v>0.39516271936594777</v>
      </c>
      <c r="AJ35" s="11">
        <v>0.39703092407653134</v>
      </c>
      <c r="AK35" s="11">
        <v>0.3986976316966403</v>
      </c>
      <c r="AL35" s="11">
        <v>0.40021531390218285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25.377081911288347</v>
      </c>
      <c r="N37" s="87">
        <f t="shared" ref="N37:AL37" si="19">SUM(N38:N39)</f>
        <v>27.583863777998964</v>
      </c>
      <c r="O37" s="87">
        <f t="shared" si="19"/>
        <v>29.567324802820462</v>
      </c>
      <c r="P37" s="87">
        <f t="shared" si="19"/>
        <v>29.184201950387653</v>
      </c>
      <c r="Q37" s="87">
        <f t="shared" si="19"/>
        <v>29.134199965629399</v>
      </c>
      <c r="R37" s="87">
        <f t="shared" si="19"/>
        <v>28.81415242471278</v>
      </c>
      <c r="S37" s="87">
        <f t="shared" si="19"/>
        <v>30.061586741017614</v>
      </c>
      <c r="T37" s="87">
        <f t="shared" si="19"/>
        <v>28.430993375653095</v>
      </c>
      <c r="U37" s="87">
        <f t="shared" si="19"/>
        <v>28.481150494661819</v>
      </c>
      <c r="V37" s="87">
        <f t="shared" si="19"/>
        <v>29.635736221288777</v>
      </c>
      <c r="W37" s="87">
        <f t="shared" si="19"/>
        <v>29.592202084347811</v>
      </c>
      <c r="X37" s="87">
        <f t="shared" si="19"/>
        <v>29.310314145885691</v>
      </c>
      <c r="Y37" s="87">
        <f t="shared" si="19"/>
        <v>29.319664468534071</v>
      </c>
      <c r="Z37" s="87">
        <f t="shared" si="19"/>
        <v>29.410906600099512</v>
      </c>
      <c r="AA37" s="87">
        <f t="shared" si="19"/>
        <v>29.540091724713371</v>
      </c>
      <c r="AB37" s="87">
        <f t="shared" si="19"/>
        <v>29.598704096328738</v>
      </c>
      <c r="AC37" s="87">
        <f t="shared" si="19"/>
        <v>29.625719834364702</v>
      </c>
      <c r="AD37" s="87">
        <f t="shared" si="19"/>
        <v>29.640458096896833</v>
      </c>
      <c r="AE37" s="87">
        <f t="shared" si="19"/>
        <v>29.659801101529833</v>
      </c>
      <c r="AF37" s="87">
        <f t="shared" si="19"/>
        <v>29.675667293419266</v>
      </c>
      <c r="AG37" s="87">
        <f t="shared" si="19"/>
        <v>29.682338351551625</v>
      </c>
      <c r="AH37" s="87">
        <f t="shared" si="19"/>
        <v>29.700809447883213</v>
      </c>
      <c r="AI37" s="87">
        <f t="shared" si="19"/>
        <v>29.701693998835133</v>
      </c>
      <c r="AJ37" s="87">
        <f t="shared" si="19"/>
        <v>29.702397528485456</v>
      </c>
      <c r="AK37" s="87">
        <f t="shared" si="19"/>
        <v>29.70053715009562</v>
      </c>
      <c r="AL37" s="87">
        <f t="shared" si="19"/>
        <v>29.708494062268766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20.451159985554245</v>
      </c>
      <c r="N38" s="11">
        <v>22.584009729039217</v>
      </c>
      <c r="O38" s="11">
        <v>24.402241510226293</v>
      </c>
      <c r="P38" s="11">
        <v>24.112232109483791</v>
      </c>
      <c r="Q38" s="11">
        <v>24.138610668037252</v>
      </c>
      <c r="R38" s="11">
        <v>23.458218752483063</v>
      </c>
      <c r="S38" s="11">
        <v>24.556841514709316</v>
      </c>
      <c r="T38" s="11">
        <v>22.715677389280849</v>
      </c>
      <c r="U38" s="11">
        <v>22.680829158379595</v>
      </c>
      <c r="V38" s="11">
        <v>23.623097735516552</v>
      </c>
      <c r="W38" s="11">
        <v>23.52381887055645</v>
      </c>
      <c r="X38" s="11">
        <v>22.036614442426863</v>
      </c>
      <c r="Y38" s="11">
        <v>21.949812853107549</v>
      </c>
      <c r="Z38" s="11">
        <v>21.920973073445204</v>
      </c>
      <c r="AA38" s="11">
        <v>21.913441238546842</v>
      </c>
      <c r="AB38" s="11">
        <v>21.852177507352046</v>
      </c>
      <c r="AC38" s="11">
        <v>21.766143531946391</v>
      </c>
      <c r="AD38" s="11">
        <v>21.670488798533395</v>
      </c>
      <c r="AE38" s="11">
        <v>21.58216480171744</v>
      </c>
      <c r="AF38" s="11">
        <v>21.486831111899228</v>
      </c>
      <c r="AG38" s="11">
        <v>21.379958076845181</v>
      </c>
      <c r="AH38" s="11">
        <v>21.29028662753133</v>
      </c>
      <c r="AI38" s="11">
        <v>21.182246501415378</v>
      </c>
      <c r="AJ38" s="11">
        <v>21.070134476368342</v>
      </c>
      <c r="AK38" s="11">
        <v>20.957169599398508</v>
      </c>
      <c r="AL38" s="11">
        <v>20.853534455803903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4.9259219257341025</v>
      </c>
      <c r="N39" s="11">
        <v>4.9998540489597465</v>
      </c>
      <c r="O39" s="11">
        <v>5.1650832925941685</v>
      </c>
      <c r="P39" s="11">
        <v>5.0719698409038623</v>
      </c>
      <c r="Q39" s="11">
        <v>4.995589297592149</v>
      </c>
      <c r="R39" s="11">
        <v>5.3559336722297184</v>
      </c>
      <c r="S39" s="11">
        <v>5.5047452263082963</v>
      </c>
      <c r="T39" s="11">
        <v>5.7153159863722447</v>
      </c>
      <c r="U39" s="11">
        <v>5.8003213362822219</v>
      </c>
      <c r="V39" s="11">
        <v>6.0126384857722242</v>
      </c>
      <c r="W39" s="11">
        <v>6.0683832137913587</v>
      </c>
      <c r="X39" s="11">
        <v>7.273699703458826</v>
      </c>
      <c r="Y39" s="11">
        <v>7.3698516154265219</v>
      </c>
      <c r="Z39" s="11">
        <v>7.4899335266543092</v>
      </c>
      <c r="AA39" s="11">
        <v>7.6266504861665281</v>
      </c>
      <c r="AB39" s="11">
        <v>7.7465265889766934</v>
      </c>
      <c r="AC39" s="11">
        <v>7.8595763024183123</v>
      </c>
      <c r="AD39" s="11">
        <v>7.9699692983634378</v>
      </c>
      <c r="AE39" s="11">
        <v>8.0776362998123936</v>
      </c>
      <c r="AF39" s="11">
        <v>8.1888361815200366</v>
      </c>
      <c r="AG39" s="11">
        <v>8.3023802747064437</v>
      </c>
      <c r="AH39" s="11">
        <v>8.4105228203518827</v>
      </c>
      <c r="AI39" s="11">
        <v>8.5194474974197565</v>
      </c>
      <c r="AJ39" s="11">
        <v>8.632263052117116</v>
      </c>
      <c r="AK39" s="11">
        <v>8.743367550697112</v>
      </c>
      <c r="AL39" s="11">
        <v>8.8549596064648632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16.82437298341414</v>
      </c>
      <c r="N41" s="87">
        <f t="shared" ref="N41" si="20">SUM(N42:N43)</f>
        <v>17.071298402750372</v>
      </c>
      <c r="O41" s="87">
        <f t="shared" ref="O41" si="21">SUM(O42:O43)</f>
        <v>17.539654695011173</v>
      </c>
      <c r="P41" s="87">
        <f t="shared" ref="P41" si="22">SUM(P42:P43)</f>
        <v>17.016904789505688</v>
      </c>
      <c r="Q41" s="87">
        <f t="shared" ref="Q41" si="23">SUM(Q42:Q43)</f>
        <v>18.736381041255271</v>
      </c>
      <c r="R41" s="87">
        <f t="shared" ref="R41" si="24">SUM(R42:R43)</f>
        <v>17.944142674124333</v>
      </c>
      <c r="S41" s="87">
        <f t="shared" ref="S41" si="25">SUM(S42:S43)</f>
        <v>20.086921089687685</v>
      </c>
      <c r="T41" s="87">
        <f t="shared" ref="T41" si="26">SUM(T42:T43)</f>
        <v>19.602033790650331</v>
      </c>
      <c r="U41" s="87">
        <f t="shared" ref="U41" si="27">SUM(U42:U43)</f>
        <v>19.549129617272065</v>
      </c>
      <c r="V41" s="87">
        <f t="shared" ref="V41" si="28">SUM(V42:V43)</f>
        <v>20.02262518590172</v>
      </c>
      <c r="W41" s="87">
        <f t="shared" ref="W41" si="29">SUM(W42:W43)</f>
        <v>16.891326619022365</v>
      </c>
      <c r="X41" s="87">
        <f t="shared" ref="X41" si="30">SUM(X42:X43)</f>
        <v>18.958708746189295</v>
      </c>
      <c r="Y41" s="87">
        <f t="shared" ref="Y41" si="31">SUM(Y42:Y43)</f>
        <v>18.882438217681564</v>
      </c>
      <c r="Z41" s="87">
        <f t="shared" ref="Z41" si="32">SUM(Z42:Z43)</f>
        <v>18.937423412951219</v>
      </c>
      <c r="AA41" s="87">
        <f t="shared" ref="AA41" si="33">SUM(AA42:AA43)</f>
        <v>19.007472093462781</v>
      </c>
      <c r="AB41" s="87">
        <f t="shared" ref="AB41" si="34">SUM(AB42:AB43)</f>
        <v>18.999467620522243</v>
      </c>
      <c r="AC41" s="87">
        <f t="shared" ref="AC41" si="35">SUM(AC42:AC43)</f>
        <v>18.97919415192829</v>
      </c>
      <c r="AD41" s="87">
        <f t="shared" ref="AD41" si="36">SUM(AD42:AD43)</f>
        <v>18.967358484392065</v>
      </c>
      <c r="AE41" s="87">
        <f t="shared" ref="AE41" si="37">SUM(AE42:AE43)</f>
        <v>18.954518104611633</v>
      </c>
      <c r="AF41" s="87">
        <f t="shared" ref="AF41" si="38">SUM(AF42:AF43)</f>
        <v>18.941347534216625</v>
      </c>
      <c r="AG41" s="87">
        <f t="shared" ref="AG41" si="39">SUM(AG42:AG43)</f>
        <v>18.931664560536255</v>
      </c>
      <c r="AH41" s="87">
        <f t="shared" ref="AH41" si="40">SUM(AH42:AH43)</f>
        <v>18.919131789659897</v>
      </c>
      <c r="AI41" s="87">
        <f t="shared" ref="AI41" si="41">SUM(AI42:AI43)</f>
        <v>18.916473626652028</v>
      </c>
      <c r="AJ41" s="87">
        <f t="shared" ref="AJ41" si="42">SUM(AJ42:AJ43)</f>
        <v>18.929216259421253</v>
      </c>
      <c r="AK41" s="87">
        <f t="shared" ref="AK41" si="43">SUM(AK42:AK43)</f>
        <v>18.964239150950132</v>
      </c>
      <c r="AL41" s="87">
        <f t="shared" ref="AL41" si="44">SUM(AL42:AL43)</f>
        <v>19.002575573022884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5.9729474685801724</v>
      </c>
      <c r="N42" s="11">
        <v>5.9283444711760662</v>
      </c>
      <c r="O42" s="11">
        <v>5.9333092291713232</v>
      </c>
      <c r="P42" s="11">
        <v>5.9826483902771379</v>
      </c>
      <c r="Q42" s="11">
        <v>6.4291023965139811</v>
      </c>
      <c r="R42" s="11">
        <v>6.0896285361459732</v>
      </c>
      <c r="S42" s="11">
        <v>6.5377690465759279</v>
      </c>
      <c r="T42" s="11">
        <v>6.8531477453603431</v>
      </c>
      <c r="U42" s="11">
        <v>6.6247135952267051</v>
      </c>
      <c r="V42" s="11">
        <v>6.4191634214632396</v>
      </c>
      <c r="W42" s="11">
        <v>5.5764004552530819</v>
      </c>
      <c r="X42" s="11">
        <v>6.7678398701184763</v>
      </c>
      <c r="Y42" s="11">
        <v>6.7466309841239385</v>
      </c>
      <c r="Z42" s="11">
        <v>6.7752158137172795</v>
      </c>
      <c r="AA42" s="11">
        <v>6.8018519732506428</v>
      </c>
      <c r="AB42" s="11">
        <v>6.794321411074761</v>
      </c>
      <c r="AC42" s="11">
        <v>6.7709065345271036</v>
      </c>
      <c r="AD42" s="11">
        <v>6.7560608655324685</v>
      </c>
      <c r="AE42" s="11">
        <v>6.745094410245108</v>
      </c>
      <c r="AF42" s="11">
        <v>6.7314763663928483</v>
      </c>
      <c r="AG42" s="11">
        <v>6.7190744898331882</v>
      </c>
      <c r="AH42" s="11">
        <v>6.7090711367192313</v>
      </c>
      <c r="AI42" s="11">
        <v>6.6964828503074987</v>
      </c>
      <c r="AJ42" s="11">
        <v>6.6940938538442625</v>
      </c>
      <c r="AK42" s="11">
        <v>6.7089226248218941</v>
      </c>
      <c r="AL42" s="11">
        <v>6.7228909362093807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10.851425514833968</v>
      </c>
      <c r="N43" s="11">
        <v>11.142953931574304</v>
      </c>
      <c r="O43" s="11">
        <v>11.606345465839851</v>
      </c>
      <c r="P43" s="11">
        <v>11.034256399228548</v>
      </c>
      <c r="Q43" s="11">
        <v>12.30727864474129</v>
      </c>
      <c r="R43" s="11">
        <v>11.854514137978359</v>
      </c>
      <c r="S43" s="11">
        <v>13.549152043111757</v>
      </c>
      <c r="T43" s="11">
        <v>12.748886045289989</v>
      </c>
      <c r="U43" s="11">
        <v>12.92441602204536</v>
      </c>
      <c r="V43" s="11">
        <v>13.60346176443848</v>
      </c>
      <c r="W43" s="11">
        <v>11.314926163769284</v>
      </c>
      <c r="X43" s="11">
        <v>12.190868876070819</v>
      </c>
      <c r="Y43" s="11">
        <v>12.135807233557625</v>
      </c>
      <c r="Z43" s="11">
        <v>12.162207599233938</v>
      </c>
      <c r="AA43" s="11">
        <v>12.205620120212139</v>
      </c>
      <c r="AB43" s="11">
        <v>12.205146209447481</v>
      </c>
      <c r="AC43" s="11">
        <v>12.208287617401185</v>
      </c>
      <c r="AD43" s="11">
        <v>12.211297618859598</v>
      </c>
      <c r="AE43" s="11">
        <v>12.209423694366526</v>
      </c>
      <c r="AF43" s="11">
        <v>12.209871167823776</v>
      </c>
      <c r="AG43" s="11">
        <v>12.212590070703065</v>
      </c>
      <c r="AH43" s="11">
        <v>12.210060652940665</v>
      </c>
      <c r="AI43" s="11">
        <v>12.219990776344529</v>
      </c>
      <c r="AJ43" s="11">
        <v>12.235122405576989</v>
      </c>
      <c r="AK43" s="11">
        <v>12.255316526128237</v>
      </c>
      <c r="AL43" s="11">
        <v>12.279684636813505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40.933428730223369</v>
      </c>
      <c r="N45" s="87">
        <f t="shared" ref="N45" si="45">SUM(N46:N47)</f>
        <v>42.287918165077926</v>
      </c>
      <c r="O45" s="87">
        <f t="shared" ref="O45" si="46">SUM(O46:O47)</f>
        <v>43.094105013675318</v>
      </c>
      <c r="P45" s="87">
        <f t="shared" ref="P45" si="47">SUM(P46:P47)</f>
        <v>42.652756264545474</v>
      </c>
      <c r="Q45" s="87">
        <f t="shared" ref="Q45" si="48">SUM(Q46:Q47)</f>
        <v>45.243389554145089</v>
      </c>
      <c r="R45" s="87">
        <f t="shared" ref="R45" si="49">SUM(R46:R47)</f>
        <v>44.285717626377931</v>
      </c>
      <c r="S45" s="87">
        <f t="shared" ref="S45" si="50">SUM(S46:S47)</f>
        <v>45.669553381245571</v>
      </c>
      <c r="T45" s="87">
        <f t="shared" ref="T45" si="51">SUM(T46:T47)</f>
        <v>44.091524613750806</v>
      </c>
      <c r="U45" s="87">
        <f t="shared" ref="U45" si="52">SUM(U46:U47)</f>
        <v>43.065579916049757</v>
      </c>
      <c r="V45" s="87">
        <f t="shared" ref="V45" si="53">SUM(V46:V47)</f>
        <v>45.852494573042804</v>
      </c>
      <c r="W45" s="87">
        <f t="shared" ref="W45" si="54">SUM(W46:W47)</f>
        <v>41.135881276297717</v>
      </c>
      <c r="X45" s="87">
        <f t="shared" ref="X45" si="55">SUM(X46:X47)</f>
        <v>41.371860835349629</v>
      </c>
      <c r="Y45" s="87">
        <f t="shared" ref="Y45" si="56">SUM(Y46:Y47)</f>
        <v>41.448242706316172</v>
      </c>
      <c r="Z45" s="87">
        <f t="shared" ref="Z45" si="57">SUM(Z46:Z47)</f>
        <v>41.514866835423298</v>
      </c>
      <c r="AA45" s="87">
        <f t="shared" ref="AA45" si="58">SUM(AA46:AA47)</f>
        <v>41.643112750230074</v>
      </c>
      <c r="AB45" s="87">
        <f t="shared" ref="AB45" si="59">SUM(AB46:AB47)</f>
        <v>41.630016907987027</v>
      </c>
      <c r="AC45" s="87">
        <f t="shared" ref="AC45" si="60">SUM(AC46:AC47)</f>
        <v>41.564141609693884</v>
      </c>
      <c r="AD45" s="87">
        <f t="shared" ref="AD45" si="61">SUM(AD46:AD47)</f>
        <v>41.464646152976229</v>
      </c>
      <c r="AE45" s="87">
        <f t="shared" ref="AE45" si="62">SUM(AE46:AE47)</f>
        <v>41.354273338034112</v>
      </c>
      <c r="AF45" s="87">
        <f t="shared" ref="AF45" si="63">SUM(AF46:AF47)</f>
        <v>41.244966681749496</v>
      </c>
      <c r="AG45" s="87">
        <f t="shared" ref="AG45" si="64">SUM(AG46:AG47)</f>
        <v>41.144039231468156</v>
      </c>
      <c r="AH45" s="87">
        <f t="shared" ref="AH45" si="65">SUM(AH46:AH47)</f>
        <v>41.057088366285186</v>
      </c>
      <c r="AI45" s="87">
        <f t="shared" ref="AI45" si="66">SUM(AI46:AI47)</f>
        <v>40.96143865289153</v>
      </c>
      <c r="AJ45" s="87">
        <f t="shared" ref="AJ45" si="67">SUM(AJ46:AJ47)</f>
        <v>40.886072935660948</v>
      </c>
      <c r="AK45" s="87">
        <f t="shared" ref="AK45" si="68">SUM(AK46:AK47)</f>
        <v>40.785818862702882</v>
      </c>
      <c r="AL45" s="87">
        <f t="shared" ref="AL45" si="69">SUM(AL46:AL47)</f>
        <v>40.655278048902851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4.6208128318571404</v>
      </c>
      <c r="N46" s="11">
        <v>4.7211125835991821</v>
      </c>
      <c r="O46" s="11">
        <v>4.7236793939218238</v>
      </c>
      <c r="P46" s="11">
        <v>4.5714999899342308</v>
      </c>
      <c r="Q46" s="11">
        <v>5.3805284451742397</v>
      </c>
      <c r="R46" s="11">
        <v>5.1151495032646306</v>
      </c>
      <c r="S46" s="11">
        <v>5.5360405782893816</v>
      </c>
      <c r="T46" s="11">
        <v>5.0583325489761091</v>
      </c>
      <c r="U46" s="11">
        <v>4.6935921173498203</v>
      </c>
      <c r="V46" s="11">
        <v>4.770477637050428</v>
      </c>
      <c r="W46" s="11">
        <v>4.2093302718981009</v>
      </c>
      <c r="X46" s="11">
        <v>3.5970886293924575</v>
      </c>
      <c r="Y46" s="11">
        <v>3.5800493149082042</v>
      </c>
      <c r="Z46" s="11">
        <v>3.5794278010002989</v>
      </c>
      <c r="AA46" s="11">
        <v>3.579038108880372</v>
      </c>
      <c r="AB46" s="11">
        <v>3.5607561049909053</v>
      </c>
      <c r="AC46" s="11">
        <v>3.5439155709992338</v>
      </c>
      <c r="AD46" s="11">
        <v>3.5276631212905749</v>
      </c>
      <c r="AE46" s="11">
        <v>3.5137943128967035</v>
      </c>
      <c r="AF46" s="11">
        <v>3.4995677381372046</v>
      </c>
      <c r="AG46" s="11">
        <v>3.4831902804798842</v>
      </c>
      <c r="AH46" s="11">
        <v>3.4664353053116077</v>
      </c>
      <c r="AI46" s="11">
        <v>3.4501032644799077</v>
      </c>
      <c r="AJ46" s="11">
        <v>3.4338517344224995</v>
      </c>
      <c r="AK46" s="11">
        <v>3.4161965040739979</v>
      </c>
      <c r="AL46" s="11">
        <v>3.3983276570343697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36.312615898366232</v>
      </c>
      <c r="N47" s="11">
        <v>37.566805581478746</v>
      </c>
      <c r="O47" s="11">
        <v>38.37042561975349</v>
      </c>
      <c r="P47" s="11">
        <v>38.081256274611242</v>
      </c>
      <c r="Q47" s="11">
        <v>39.862861108970847</v>
      </c>
      <c r="R47" s="11">
        <v>39.170568123113298</v>
      </c>
      <c r="S47" s="11">
        <v>40.13351280295619</v>
      </c>
      <c r="T47" s="11">
        <v>39.033192064774695</v>
      </c>
      <c r="U47" s="11">
        <v>38.371987798699934</v>
      </c>
      <c r="V47" s="11">
        <v>41.082016935992378</v>
      </c>
      <c r="W47" s="11">
        <v>36.926551004399613</v>
      </c>
      <c r="X47" s="11">
        <v>37.77477220595717</v>
      </c>
      <c r="Y47" s="11">
        <v>37.868193391407971</v>
      </c>
      <c r="Z47" s="11">
        <v>37.935439034422998</v>
      </c>
      <c r="AA47" s="11">
        <v>38.064074641349698</v>
      </c>
      <c r="AB47" s="11">
        <v>38.069260802996119</v>
      </c>
      <c r="AC47" s="11">
        <v>38.020226038694652</v>
      </c>
      <c r="AD47" s="11">
        <v>37.936983031685656</v>
      </c>
      <c r="AE47" s="11">
        <v>37.840479025137405</v>
      </c>
      <c r="AF47" s="11">
        <v>37.745398943612294</v>
      </c>
      <c r="AG47" s="11">
        <v>37.660848950988274</v>
      </c>
      <c r="AH47" s="11">
        <v>37.59065306097358</v>
      </c>
      <c r="AI47" s="11">
        <v>37.511335388411624</v>
      </c>
      <c r="AJ47" s="11">
        <v>37.452221201238451</v>
      </c>
      <c r="AK47" s="11">
        <v>37.369622358628881</v>
      </c>
      <c r="AL47" s="11">
        <v>37.256950391868479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364.42699999999991</v>
      </c>
      <c r="N49" s="87">
        <f t="shared" si="70"/>
        <v>371.11500000000012</v>
      </c>
      <c r="O49" s="87">
        <f t="shared" si="70"/>
        <v>384.36200000000019</v>
      </c>
      <c r="P49" s="87">
        <f t="shared" si="70"/>
        <v>388.041</v>
      </c>
      <c r="Q49" s="87">
        <f t="shared" si="70"/>
        <v>401.90099999999984</v>
      </c>
      <c r="R49" s="87">
        <f t="shared" si="70"/>
        <v>406.34499999999991</v>
      </c>
      <c r="S49" s="87">
        <f t="shared" si="70"/>
        <v>428.80799999999982</v>
      </c>
      <c r="T49" s="87">
        <f t="shared" si="70"/>
        <v>418.3610000000001</v>
      </c>
      <c r="U49" s="87">
        <f t="shared" si="70"/>
        <v>410.92500000000018</v>
      </c>
      <c r="V49" s="87">
        <f t="shared" si="70"/>
        <v>436.37900000000002</v>
      </c>
      <c r="W49" s="87">
        <f t="shared" si="70"/>
        <v>423.75799999999998</v>
      </c>
      <c r="X49" s="87">
        <f t="shared" si="70"/>
        <v>424.20799999999991</v>
      </c>
      <c r="Y49" s="87">
        <f t="shared" si="70"/>
        <v>425.88899999999978</v>
      </c>
      <c r="Z49" s="87">
        <f t="shared" si="70"/>
        <v>428.85499999999996</v>
      </c>
      <c r="AA49" s="87">
        <f t="shared" si="70"/>
        <v>432.33100000000024</v>
      </c>
      <c r="AB49" s="87">
        <f t="shared" si="70"/>
        <v>434.68200000000002</v>
      </c>
      <c r="AC49" s="87">
        <f t="shared" si="70"/>
        <v>436.62799999999999</v>
      </c>
      <c r="AD49" s="87">
        <f t="shared" si="70"/>
        <v>438.3960000000003</v>
      </c>
      <c r="AE49" s="87">
        <f t="shared" ref="AE49:AL49" si="71">SUM(AE5,AE9,AE15,AE22,AE26,AE32,AE37,AE41,AE45)</f>
        <v>440.15299999999968</v>
      </c>
      <c r="AF49" s="87">
        <f t="shared" si="71"/>
        <v>441.91200000000015</v>
      </c>
      <c r="AG49" s="87">
        <f t="shared" si="71"/>
        <v>443.85399999999993</v>
      </c>
      <c r="AH49" s="87">
        <f t="shared" si="71"/>
        <v>445.75</v>
      </c>
      <c r="AI49" s="87">
        <f t="shared" si="71"/>
        <v>447.63899999999978</v>
      </c>
      <c r="AJ49" s="87">
        <f t="shared" si="71"/>
        <v>449.55000000000007</v>
      </c>
      <c r="AK49" s="87">
        <f t="shared" si="71"/>
        <v>451.45299999999986</v>
      </c>
      <c r="AL49" s="87">
        <f t="shared" si="71"/>
        <v>453.35100000000006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9.4227175890214177E-2</v>
      </c>
      <c r="N52" s="337">
        <f t="shared" si="73"/>
        <v>0.1032585388631793</v>
      </c>
      <c r="O52" s="337">
        <f t="shared" si="73"/>
        <v>0.10612026917050749</v>
      </c>
      <c r="P52" s="337">
        <f t="shared" si="73"/>
        <v>0.10842651114644543</v>
      </c>
      <c r="Q52" s="337">
        <f t="shared" si="73"/>
        <v>0.10780694923018314</v>
      </c>
      <c r="R52" s="337">
        <f t="shared" si="73"/>
        <v>0.10802697848153069</v>
      </c>
      <c r="S52" s="337">
        <f t="shared" si="73"/>
        <v>0.11081545648496911</v>
      </c>
      <c r="T52" s="337">
        <f t="shared" si="73"/>
        <v>0.1129072419166673</v>
      </c>
      <c r="U52" s="337">
        <f t="shared" si="73"/>
        <v>0.11484508175006312</v>
      </c>
      <c r="V52" s="337">
        <f t="shared" si="73"/>
        <v>0.11715380689488818</v>
      </c>
      <c r="W52" s="337">
        <f t="shared" si="73"/>
        <v>0.1197213343904955</v>
      </c>
      <c r="X52" s="337">
        <f t="shared" si="73"/>
        <v>0.11644699397893639</v>
      </c>
      <c r="Y52" s="337">
        <f t="shared" si="73"/>
        <v>0.11751303967773126</v>
      </c>
      <c r="Z52" s="337">
        <f t="shared" si="73"/>
        <v>0.1185119550461415</v>
      </c>
      <c r="AA52" s="337">
        <f t="shared" si="73"/>
        <v>0.1194684841163247</v>
      </c>
      <c r="AB52" s="337">
        <f t="shared" si="73"/>
        <v>0.12036475123641745</v>
      </c>
      <c r="AC52" s="337">
        <f t="shared" si="73"/>
        <v>0.12126713303098945</v>
      </c>
      <c r="AD52" s="337">
        <f t="shared" si="73"/>
        <v>0.12218294917023034</v>
      </c>
      <c r="AE52" s="337">
        <f t="shared" ref="AE52:AL52" si="74">AE5/AE$49</f>
        <v>0.12306702829141919</v>
      </c>
      <c r="AF52" s="337">
        <f t="shared" si="74"/>
        <v>0.12392933137146356</v>
      </c>
      <c r="AG52" s="337">
        <f t="shared" si="74"/>
        <v>0.12478806727476918</v>
      </c>
      <c r="AH52" s="337">
        <f t="shared" si="74"/>
        <v>0.12562533781245874</v>
      </c>
      <c r="AI52" s="337">
        <f t="shared" si="74"/>
        <v>0.1265038667620553</v>
      </c>
      <c r="AJ52" s="337">
        <f t="shared" si="74"/>
        <v>0.12734565738103842</v>
      </c>
      <c r="AK52" s="337">
        <f t="shared" si="74"/>
        <v>0.12829152499681715</v>
      </c>
      <c r="AL52" s="337">
        <f t="shared" si="74"/>
        <v>0.12918628280492964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6.6296776144281935E-2</v>
      </c>
      <c r="N53" s="336">
        <f t="shared" si="75"/>
        <v>7.1547301085826367E-2</v>
      </c>
      <c r="O53" s="336">
        <f t="shared" si="75"/>
        <v>7.328717512532347E-2</v>
      </c>
      <c r="P53" s="336">
        <f t="shared" si="75"/>
        <v>7.4486789127585218E-2</v>
      </c>
      <c r="Q53" s="336">
        <f t="shared" si="75"/>
        <v>7.1642085159470126E-2</v>
      </c>
      <c r="R53" s="336">
        <f t="shared" si="75"/>
        <v>7.3632295334290401E-2</v>
      </c>
      <c r="S53" s="336">
        <f t="shared" si="75"/>
        <v>7.9387046408858991E-2</v>
      </c>
      <c r="T53" s="336">
        <f t="shared" si="75"/>
        <v>7.9917014594583266E-2</v>
      </c>
      <c r="U53" s="336">
        <f t="shared" si="75"/>
        <v>8.0858832149090579E-2</v>
      </c>
      <c r="V53" s="336">
        <f t="shared" si="75"/>
        <v>8.2684155908293408E-2</v>
      </c>
      <c r="W53" s="336">
        <f t="shared" si="75"/>
        <v>8.5105510204458196E-2</v>
      </c>
      <c r="X53" s="336">
        <f t="shared" si="75"/>
        <v>7.6136589291170481E-2</v>
      </c>
      <c r="Y53" s="336">
        <f t="shared" si="75"/>
        <v>7.6638270715707363E-2</v>
      </c>
      <c r="Z53" s="336">
        <f t="shared" si="75"/>
        <v>7.7109475498365915E-2</v>
      </c>
      <c r="AA53" s="336">
        <f t="shared" si="75"/>
        <v>7.7542556084593706E-2</v>
      </c>
      <c r="AB53" s="336">
        <f t="shared" si="75"/>
        <v>7.7933190191067092E-2</v>
      </c>
      <c r="AC53" s="336">
        <f t="shared" si="75"/>
        <v>7.8323496056242545E-2</v>
      </c>
      <c r="AD53" s="336">
        <f t="shared" si="75"/>
        <v>7.8711789243327779E-2</v>
      </c>
      <c r="AE53" s="336">
        <f t="shared" ref="AE53:AL53" si="76">AE6/AE$49</f>
        <v>7.9102908364662911E-2</v>
      </c>
      <c r="AF53" s="336">
        <f t="shared" si="76"/>
        <v>7.9484838830992763E-2</v>
      </c>
      <c r="AG53" s="336">
        <f t="shared" si="76"/>
        <v>7.9861760644193355E-2</v>
      </c>
      <c r="AH53" s="336">
        <f t="shared" si="76"/>
        <v>8.0224688759899923E-2</v>
      </c>
      <c r="AI53" s="336">
        <f t="shared" si="76"/>
        <v>8.0611446915070342E-2</v>
      </c>
      <c r="AJ53" s="336">
        <f t="shared" si="76"/>
        <v>8.0980811062855942E-2</v>
      </c>
      <c r="AK53" s="336">
        <f t="shared" si="76"/>
        <v>8.1407687148279992E-2</v>
      </c>
      <c r="AL53" s="336">
        <f t="shared" si="76"/>
        <v>8.1790206171619376E-2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2.7930399745932238E-2</v>
      </c>
      <c r="N54" s="336">
        <f t="shared" si="77"/>
        <v>3.1711237777352942E-2</v>
      </c>
      <c r="O54" s="336">
        <f t="shared" si="77"/>
        <v>3.2833094045184016E-2</v>
      </c>
      <c r="P54" s="336">
        <f t="shared" si="77"/>
        <v>3.3939722018860211E-2</v>
      </c>
      <c r="Q54" s="336">
        <f t="shared" si="77"/>
        <v>3.6164864070713017E-2</v>
      </c>
      <c r="R54" s="336">
        <f t="shared" si="77"/>
        <v>3.4394683147240299E-2</v>
      </c>
      <c r="S54" s="336">
        <f t="shared" si="77"/>
        <v>3.1428410076110122E-2</v>
      </c>
      <c r="T54" s="336">
        <f t="shared" si="77"/>
        <v>3.299022732208403E-2</v>
      </c>
      <c r="U54" s="336">
        <f t="shared" si="77"/>
        <v>3.3986249600972553E-2</v>
      </c>
      <c r="V54" s="336">
        <f t="shared" si="77"/>
        <v>3.4469650986594755E-2</v>
      </c>
      <c r="W54" s="336">
        <f t="shared" si="77"/>
        <v>3.46158241860373E-2</v>
      </c>
      <c r="X54" s="336">
        <f t="shared" si="77"/>
        <v>4.0310404687765887E-2</v>
      </c>
      <c r="Y54" s="336">
        <f t="shared" si="77"/>
        <v>4.0874768962023904E-2</v>
      </c>
      <c r="Z54" s="336">
        <f t="shared" si="77"/>
        <v>4.1402479547775602E-2</v>
      </c>
      <c r="AA54" s="336">
        <f t="shared" si="77"/>
        <v>4.1925928031730987E-2</v>
      </c>
      <c r="AB54" s="336">
        <f t="shared" si="77"/>
        <v>4.2431561045350348E-2</v>
      </c>
      <c r="AC54" s="336">
        <f t="shared" si="77"/>
        <v>4.2943636974746895E-2</v>
      </c>
      <c r="AD54" s="336">
        <f t="shared" si="77"/>
        <v>4.3471159926902564E-2</v>
      </c>
      <c r="AE54" s="336">
        <f t="shared" ref="AE54:AL54" si="78">AE7/AE$49</f>
        <v>4.3964119926756293E-2</v>
      </c>
      <c r="AF54" s="336">
        <f t="shared" si="78"/>
        <v>4.4444492540470795E-2</v>
      </c>
      <c r="AG54" s="336">
        <f t="shared" si="78"/>
        <v>4.492630663057582E-2</v>
      </c>
      <c r="AH54" s="336">
        <f t="shared" si="78"/>
        <v>4.5400649052558827E-2</v>
      </c>
      <c r="AI54" s="336">
        <f t="shared" si="78"/>
        <v>4.5892419846984958E-2</v>
      </c>
      <c r="AJ54" s="336">
        <f t="shared" si="78"/>
        <v>4.6364846318182495E-2</v>
      </c>
      <c r="AK54" s="336">
        <f t="shared" si="78"/>
        <v>4.6883837848537162E-2</v>
      </c>
      <c r="AL54" s="336">
        <f t="shared" si="78"/>
        <v>4.7396076633310275E-2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0.23595319105307705</v>
      </c>
      <c r="N56" s="337">
        <f t="shared" si="79"/>
        <v>0.22753795324461581</v>
      </c>
      <c r="O56" s="337">
        <f t="shared" si="79"/>
        <v>0.22803502751323484</v>
      </c>
      <c r="P56" s="337">
        <f t="shared" si="79"/>
        <v>0.23366969884616887</v>
      </c>
      <c r="Q56" s="337">
        <f t="shared" si="79"/>
        <v>0.22802544432563349</v>
      </c>
      <c r="R56" s="337">
        <f t="shared" si="79"/>
        <v>0.23194834723070373</v>
      </c>
      <c r="S56" s="337">
        <f t="shared" si="79"/>
        <v>0.2391646469835291</v>
      </c>
      <c r="T56" s="337">
        <f t="shared" si="79"/>
        <v>0.23181474041227074</v>
      </c>
      <c r="U56" s="337">
        <f t="shared" si="79"/>
        <v>0.24015591727721763</v>
      </c>
      <c r="V56" s="337">
        <f t="shared" si="79"/>
        <v>0.24547216156473531</v>
      </c>
      <c r="W56" s="337">
        <f t="shared" si="79"/>
        <v>0.25589115476973895</v>
      </c>
      <c r="X56" s="337">
        <f t="shared" si="79"/>
        <v>0.26186572406925895</v>
      </c>
      <c r="Y56" s="337">
        <f t="shared" si="79"/>
        <v>0.26273501229557433</v>
      </c>
      <c r="Z56" s="337">
        <f t="shared" si="79"/>
        <v>0.26390182398754453</v>
      </c>
      <c r="AA56" s="337">
        <f t="shared" si="79"/>
        <v>0.26510037062250696</v>
      </c>
      <c r="AB56" s="337">
        <f t="shared" si="79"/>
        <v>0.26646248342807205</v>
      </c>
      <c r="AC56" s="337">
        <f t="shared" si="79"/>
        <v>0.26783800987839523</v>
      </c>
      <c r="AD56" s="337">
        <f t="shared" si="79"/>
        <v>0.26921285126316585</v>
      </c>
      <c r="AE56" s="337">
        <f t="shared" ref="AE56:AL56" si="80">AE9/AE$49</f>
        <v>0.27055702034612444</v>
      </c>
      <c r="AF56" s="337">
        <f t="shared" si="80"/>
        <v>0.27187847870717147</v>
      </c>
      <c r="AG56" s="337">
        <f t="shared" si="80"/>
        <v>0.27321564823274419</v>
      </c>
      <c r="AH56" s="337">
        <f t="shared" si="80"/>
        <v>0.27446530354762882</v>
      </c>
      <c r="AI56" s="337">
        <f t="shared" si="80"/>
        <v>0.27572020473259418</v>
      </c>
      <c r="AJ56" s="337">
        <f t="shared" si="80"/>
        <v>0.27701460221730201</v>
      </c>
      <c r="AK56" s="337">
        <f t="shared" si="80"/>
        <v>0.2783736708373995</v>
      </c>
      <c r="AL56" s="337">
        <f t="shared" si="80"/>
        <v>0.27962575107288445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6.4156231240754633E-2</v>
      </c>
      <c r="N57" s="336">
        <f t="shared" si="81"/>
        <v>6.0506446489100432E-2</v>
      </c>
      <c r="O57" s="336">
        <f t="shared" si="81"/>
        <v>6.1711939731093297E-2</v>
      </c>
      <c r="P57" s="336">
        <f t="shared" si="81"/>
        <v>6.205521596208316E-2</v>
      </c>
      <c r="Q57" s="336">
        <f t="shared" si="81"/>
        <v>6.2744900483262478E-2</v>
      </c>
      <c r="R57" s="336">
        <f t="shared" si="81"/>
        <v>6.4318871522135918E-2</v>
      </c>
      <c r="S57" s="336">
        <f t="shared" si="81"/>
        <v>6.8379407824113406E-2</v>
      </c>
      <c r="T57" s="336">
        <f t="shared" si="81"/>
        <v>6.3196638584732137E-2</v>
      </c>
      <c r="U57" s="336">
        <f t="shared" si="81"/>
        <v>6.7650245521258465E-2</v>
      </c>
      <c r="V57" s="336">
        <f t="shared" si="81"/>
        <v>6.8052323427634343E-2</v>
      </c>
      <c r="W57" s="336">
        <f t="shared" si="81"/>
        <v>7.1563356464733316E-2</v>
      </c>
      <c r="X57" s="336">
        <f t="shared" si="81"/>
        <v>7.2378023858485713E-2</v>
      </c>
      <c r="Y57" s="336">
        <f t="shared" si="81"/>
        <v>7.2849656893041556E-2</v>
      </c>
      <c r="Z57" s="336">
        <f t="shared" si="81"/>
        <v>7.3291636650413952E-2</v>
      </c>
      <c r="AA57" s="336">
        <f t="shared" si="81"/>
        <v>7.3713525962062987E-2</v>
      </c>
      <c r="AB57" s="336">
        <f t="shared" si="81"/>
        <v>7.413304239606458E-2</v>
      </c>
      <c r="AC57" s="336">
        <f t="shared" si="81"/>
        <v>7.4568109337471461E-2</v>
      </c>
      <c r="AD57" s="336">
        <f t="shared" si="81"/>
        <v>7.5010344669477369E-2</v>
      </c>
      <c r="AE57" s="336">
        <f t="shared" ref="AE57:AL57" si="82">AE10/AE$49</f>
        <v>7.5456745983937243E-2</v>
      </c>
      <c r="AF57" s="336">
        <f t="shared" si="82"/>
        <v>7.5890580882383304E-2</v>
      </c>
      <c r="AG57" s="336">
        <f t="shared" si="82"/>
        <v>7.6322786501940854E-2</v>
      </c>
      <c r="AH57" s="336">
        <f t="shared" si="82"/>
        <v>7.6754274225315111E-2</v>
      </c>
      <c r="AI57" s="336">
        <f t="shared" si="82"/>
        <v>7.7197394651820475E-2</v>
      </c>
      <c r="AJ57" s="336">
        <f t="shared" si="82"/>
        <v>7.7638185748806848E-2</v>
      </c>
      <c r="AK57" s="336">
        <f t="shared" si="82"/>
        <v>7.809394400336328E-2</v>
      </c>
      <c r="AL57" s="336">
        <f t="shared" si="82"/>
        <v>7.8528821451547395E-2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Oxfordshire</v>
      </c>
      <c r="L58" s="232" t="str">
        <f>'Occ T3'!A13</f>
        <v>22 Health professionals</v>
      </c>
      <c r="M58" s="336">
        <f t="shared" ref="M58:AD58" si="83">M11/M$49</f>
        <v>3.4506040517637553E-2</v>
      </c>
      <c r="N58" s="336">
        <f t="shared" si="83"/>
        <v>3.5831671116468795E-2</v>
      </c>
      <c r="O58" s="336">
        <f t="shared" si="83"/>
        <v>3.6602626718133718E-2</v>
      </c>
      <c r="P58" s="336">
        <f t="shared" si="83"/>
        <v>3.6380557446562697E-2</v>
      </c>
      <c r="Q58" s="336">
        <f t="shared" si="83"/>
        <v>3.3951044099445729E-2</v>
      </c>
      <c r="R58" s="336">
        <f t="shared" si="83"/>
        <v>3.4335000933872789E-2</v>
      </c>
      <c r="S58" s="336">
        <f t="shared" si="83"/>
        <v>3.5092050572517859E-2</v>
      </c>
      <c r="T58" s="336">
        <f t="shared" si="83"/>
        <v>3.7111537239165514E-2</v>
      </c>
      <c r="U58" s="336">
        <f t="shared" si="83"/>
        <v>3.5960816357723663E-2</v>
      </c>
      <c r="V58" s="336">
        <f t="shared" si="83"/>
        <v>3.8893620157757512E-2</v>
      </c>
      <c r="W58" s="336">
        <f t="shared" si="83"/>
        <v>3.9687356495935314E-2</v>
      </c>
      <c r="X58" s="336">
        <f t="shared" si="83"/>
        <v>4.0760000476611179E-2</v>
      </c>
      <c r="Y58" s="336">
        <f t="shared" si="83"/>
        <v>4.0752637762138624E-2</v>
      </c>
      <c r="Z58" s="336">
        <f t="shared" si="83"/>
        <v>4.0764373992152603E-2</v>
      </c>
      <c r="AA58" s="336">
        <f t="shared" si="83"/>
        <v>4.0757672278692862E-2</v>
      </c>
      <c r="AB58" s="336">
        <f t="shared" si="83"/>
        <v>4.0780700729538572E-2</v>
      </c>
      <c r="AC58" s="336">
        <f t="shared" si="83"/>
        <v>4.0815903102669554E-2</v>
      </c>
      <c r="AD58" s="336">
        <f t="shared" si="83"/>
        <v>4.0846247412679601E-2</v>
      </c>
      <c r="AE58" s="336">
        <f t="shared" ref="AE58:AL58" si="84">AE11/AE$49</f>
        <v>4.0855677891227016E-2</v>
      </c>
      <c r="AF58" s="336">
        <f t="shared" si="84"/>
        <v>4.0876386878193137E-2</v>
      </c>
      <c r="AG58" s="336">
        <f t="shared" si="84"/>
        <v>4.0903275693131028E-2</v>
      </c>
      <c r="AH58" s="336">
        <f t="shared" si="84"/>
        <v>4.0932313960576554E-2</v>
      </c>
      <c r="AI58" s="336">
        <f t="shared" si="84"/>
        <v>4.0963547409601453E-2</v>
      </c>
      <c r="AJ58" s="336">
        <f t="shared" si="84"/>
        <v>4.0996801423770594E-2</v>
      </c>
      <c r="AK58" s="336">
        <f t="shared" si="84"/>
        <v>4.1022418259709627E-2</v>
      </c>
      <c r="AL58" s="336">
        <f t="shared" si="84"/>
        <v>4.1012981511043212E-2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6.5983998919357953E-2</v>
      </c>
      <c r="N59" s="336">
        <f t="shared" si="85"/>
        <v>6.5183479201325029E-2</v>
      </c>
      <c r="O59" s="336">
        <f t="shared" si="85"/>
        <v>6.3195797067071208E-2</v>
      </c>
      <c r="P59" s="336">
        <f t="shared" si="85"/>
        <v>6.5892460516556367E-2</v>
      </c>
      <c r="Q59" s="336">
        <f t="shared" si="85"/>
        <v>6.3715803808240948E-2</v>
      </c>
      <c r="R59" s="336">
        <f t="shared" si="85"/>
        <v>6.7963518564702619E-2</v>
      </c>
      <c r="S59" s="336">
        <f t="shared" si="85"/>
        <v>6.6939115917981476E-2</v>
      </c>
      <c r="T59" s="336">
        <f t="shared" si="85"/>
        <v>6.6425460739078318E-2</v>
      </c>
      <c r="U59" s="336">
        <f t="shared" si="85"/>
        <v>6.8430540355063338E-2</v>
      </c>
      <c r="V59" s="336">
        <f t="shared" si="85"/>
        <v>6.8526483939979482E-2</v>
      </c>
      <c r="W59" s="336">
        <f t="shared" si="85"/>
        <v>6.9395655346447635E-2</v>
      </c>
      <c r="X59" s="336">
        <f t="shared" si="85"/>
        <v>6.9178882566859431E-2</v>
      </c>
      <c r="Y59" s="336">
        <f t="shared" si="85"/>
        <v>6.8947675657380053E-2</v>
      </c>
      <c r="Z59" s="336">
        <f t="shared" si="85"/>
        <v>6.903366821286433E-2</v>
      </c>
      <c r="AA59" s="336">
        <f t="shared" si="85"/>
        <v>6.9204384486277054E-2</v>
      </c>
      <c r="AB59" s="336">
        <f t="shared" si="85"/>
        <v>6.9504341800223884E-2</v>
      </c>
      <c r="AC59" s="336">
        <f t="shared" si="85"/>
        <v>6.9801385719878178E-2</v>
      </c>
      <c r="AD59" s="336">
        <f t="shared" si="85"/>
        <v>7.0099661328055993E-2</v>
      </c>
      <c r="AE59" s="336">
        <f t="shared" ref="AE59:AL59" si="86">AE12/AE$49</f>
        <v>7.0386285221320385E-2</v>
      </c>
      <c r="AF59" s="336">
        <f t="shared" si="86"/>
        <v>7.067534069267592E-2</v>
      </c>
      <c r="AG59" s="336">
        <f t="shared" si="86"/>
        <v>7.0995381360769785E-2</v>
      </c>
      <c r="AH59" s="336">
        <f t="shared" si="86"/>
        <v>7.1261848249511317E-2</v>
      </c>
      <c r="AI59" s="336">
        <f t="shared" si="86"/>
        <v>7.1535844081565464E-2</v>
      </c>
      <c r="AJ59" s="336">
        <f t="shared" si="86"/>
        <v>7.1811110427123875E-2</v>
      </c>
      <c r="AK59" s="336">
        <f t="shared" si="86"/>
        <v>7.2092835467784513E-2</v>
      </c>
      <c r="AL59" s="336">
        <f t="shared" si="86"/>
        <v>7.2350136892949057E-2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7.1306920375326918E-2</v>
      </c>
      <c r="N60" s="336">
        <f t="shared" si="87"/>
        <v>6.6016356437721566E-2</v>
      </c>
      <c r="O60" s="336">
        <f t="shared" si="87"/>
        <v>6.6524663996936614E-2</v>
      </c>
      <c r="P60" s="336">
        <f t="shared" si="87"/>
        <v>6.9341464920966642E-2</v>
      </c>
      <c r="Q60" s="336">
        <f t="shared" si="87"/>
        <v>6.7613695934684373E-2</v>
      </c>
      <c r="R60" s="336">
        <f t="shared" si="87"/>
        <v>6.5330956209992408E-2</v>
      </c>
      <c r="S60" s="336">
        <f t="shared" si="87"/>
        <v>6.8754072668916338E-2</v>
      </c>
      <c r="T60" s="336">
        <f t="shared" si="87"/>
        <v>6.5081103849294747E-2</v>
      </c>
      <c r="U60" s="336">
        <f t="shared" si="87"/>
        <v>6.8114315043172141E-2</v>
      </c>
      <c r="V60" s="336">
        <f t="shared" si="87"/>
        <v>6.9999734039363978E-2</v>
      </c>
      <c r="W60" s="336">
        <f t="shared" si="87"/>
        <v>7.5244786462622726E-2</v>
      </c>
      <c r="X60" s="336">
        <f t="shared" si="87"/>
        <v>7.9548817167302652E-2</v>
      </c>
      <c r="Y60" s="336">
        <f t="shared" si="87"/>
        <v>8.0185041983014071E-2</v>
      </c>
      <c r="Z60" s="336">
        <f t="shared" si="87"/>
        <v>8.0812145132113627E-2</v>
      </c>
      <c r="AA60" s="336">
        <f t="shared" si="87"/>
        <v>8.1424787895474068E-2</v>
      </c>
      <c r="AB60" s="336">
        <f t="shared" si="87"/>
        <v>8.2044398502245014E-2</v>
      </c>
      <c r="AC60" s="336">
        <f t="shared" si="87"/>
        <v>8.2652611718376068E-2</v>
      </c>
      <c r="AD60" s="336">
        <f t="shared" si="87"/>
        <v>8.3256597852952835E-2</v>
      </c>
      <c r="AE60" s="336">
        <f t="shared" ref="AE60:AL60" si="88">AE13/AE$49</f>
        <v>8.3858311249639758E-2</v>
      </c>
      <c r="AF60" s="336">
        <f t="shared" si="88"/>
        <v>8.4436170253919085E-2</v>
      </c>
      <c r="AG60" s="336">
        <f t="shared" si="88"/>
        <v>8.4994204676902482E-2</v>
      </c>
      <c r="AH60" s="336">
        <f t="shared" si="88"/>
        <v>8.5516867112225836E-2</v>
      </c>
      <c r="AI60" s="336">
        <f t="shared" si="88"/>
        <v>8.6023418589606798E-2</v>
      </c>
      <c r="AJ60" s="336">
        <f t="shared" si="88"/>
        <v>8.6568504617600697E-2</v>
      </c>
      <c r="AK60" s="336">
        <f t="shared" si="88"/>
        <v>8.7164473106542045E-2</v>
      </c>
      <c r="AL60" s="336">
        <f t="shared" si="88"/>
        <v>8.7733811217344776E-2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0.1302806919265394</v>
      </c>
      <c r="N62" s="337">
        <f t="shared" si="89"/>
        <v>0.13172938678316323</v>
      </c>
      <c r="O62" s="337">
        <f t="shared" si="89"/>
        <v>0.13469951742170727</v>
      </c>
      <c r="P62" s="337">
        <f t="shared" si="89"/>
        <v>0.13184388087714904</v>
      </c>
      <c r="Q62" s="337">
        <f t="shared" si="89"/>
        <v>0.13135894217692587</v>
      </c>
      <c r="R62" s="337">
        <f t="shared" si="89"/>
        <v>0.13310831512888641</v>
      </c>
      <c r="S62" s="337">
        <f t="shared" si="89"/>
        <v>0.1326095129415058</v>
      </c>
      <c r="T62" s="337">
        <f t="shared" si="89"/>
        <v>0.13466991838300521</v>
      </c>
      <c r="U62" s="337">
        <f t="shared" si="89"/>
        <v>0.13491027664317853</v>
      </c>
      <c r="V62" s="337">
        <f t="shared" si="89"/>
        <v>0.13243478299954115</v>
      </c>
      <c r="W62" s="337">
        <f t="shared" si="89"/>
        <v>0.14033830552199852</v>
      </c>
      <c r="X62" s="337">
        <f t="shared" si="89"/>
        <v>0.13273449848053656</v>
      </c>
      <c r="Y62" s="337">
        <f t="shared" si="89"/>
        <v>0.1332891346467191</v>
      </c>
      <c r="Z62" s="337">
        <f t="shared" si="89"/>
        <v>0.13367263605892341</v>
      </c>
      <c r="AA62" s="337">
        <f t="shared" si="89"/>
        <v>0.13410780161191937</v>
      </c>
      <c r="AB62" s="337">
        <f t="shared" si="89"/>
        <v>0.13451958871441255</v>
      </c>
      <c r="AC62" s="337">
        <f t="shared" si="89"/>
        <v>0.13492183434578239</v>
      </c>
      <c r="AD62" s="337">
        <f t="shared" si="89"/>
        <v>0.13529793007139918</v>
      </c>
      <c r="AE62" s="337">
        <f t="shared" ref="AE62:AL62" si="90">AE15/AE$49</f>
        <v>0.13568044706420759</v>
      </c>
      <c r="AF62" s="337">
        <f t="shared" si="90"/>
        <v>0.13608675352092847</v>
      </c>
      <c r="AG62" s="337">
        <f t="shared" si="90"/>
        <v>0.13648037612811753</v>
      </c>
      <c r="AH62" s="337">
        <f t="shared" si="90"/>
        <v>0.13681687702696541</v>
      </c>
      <c r="AI62" s="337">
        <f t="shared" si="90"/>
        <v>0.13716727267084572</v>
      </c>
      <c r="AJ62" s="337">
        <f t="shared" si="90"/>
        <v>0.1375150650778606</v>
      </c>
      <c r="AK62" s="337">
        <f t="shared" si="90"/>
        <v>0.13788729755552395</v>
      </c>
      <c r="AL62" s="337">
        <f t="shared" si="90"/>
        <v>0.138179034726057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1.9288963262127291E-2</v>
      </c>
      <c r="N63" s="336">
        <f t="shared" si="91"/>
        <v>1.8511093560500708E-2</v>
      </c>
      <c r="O63" s="336">
        <f t="shared" si="91"/>
        <v>1.8892985591797792E-2</v>
      </c>
      <c r="P63" s="336">
        <f t="shared" si="91"/>
        <v>1.9110512723727588E-2</v>
      </c>
      <c r="Q63" s="336">
        <f t="shared" si="91"/>
        <v>1.7560129463791169E-2</v>
      </c>
      <c r="R63" s="336">
        <f t="shared" si="91"/>
        <v>1.7299606619935921E-2</v>
      </c>
      <c r="S63" s="336">
        <f t="shared" si="91"/>
        <v>1.8244513394311625E-2</v>
      </c>
      <c r="T63" s="336">
        <f t="shared" si="91"/>
        <v>1.9154234715855593E-2</v>
      </c>
      <c r="U63" s="336">
        <f t="shared" si="91"/>
        <v>1.9891104861900304E-2</v>
      </c>
      <c r="V63" s="336">
        <f t="shared" si="91"/>
        <v>1.8717611850895724E-2</v>
      </c>
      <c r="W63" s="336">
        <f t="shared" si="91"/>
        <v>2.062228841309062E-2</v>
      </c>
      <c r="X63" s="336">
        <f t="shared" si="91"/>
        <v>1.760868011312559E-2</v>
      </c>
      <c r="Y63" s="336">
        <f t="shared" si="91"/>
        <v>1.7654047526610754E-2</v>
      </c>
      <c r="Z63" s="336">
        <f t="shared" si="91"/>
        <v>1.7699574225794573E-2</v>
      </c>
      <c r="AA63" s="336">
        <f t="shared" si="91"/>
        <v>1.7742439773802094E-2</v>
      </c>
      <c r="AB63" s="336">
        <f t="shared" si="91"/>
        <v>1.7786139156526458E-2</v>
      </c>
      <c r="AC63" s="336">
        <f t="shared" si="91"/>
        <v>1.7841510867186366E-2</v>
      </c>
      <c r="AD63" s="336">
        <f t="shared" si="91"/>
        <v>1.789446405769117E-2</v>
      </c>
      <c r="AE63" s="336">
        <f t="shared" ref="AE63:AL63" si="92">AE16/AE$49</f>
        <v>1.7950989824148365E-2</v>
      </c>
      <c r="AF63" s="336">
        <f t="shared" si="92"/>
        <v>1.8022527567634769E-2</v>
      </c>
      <c r="AG63" s="336">
        <f t="shared" si="92"/>
        <v>1.8082572859407269E-2</v>
      </c>
      <c r="AH63" s="336">
        <f t="shared" si="92"/>
        <v>1.8143062906949402E-2</v>
      </c>
      <c r="AI63" s="336">
        <f t="shared" si="92"/>
        <v>1.8202826236127085E-2</v>
      </c>
      <c r="AJ63" s="336">
        <f t="shared" si="92"/>
        <v>1.8256490440205476E-2</v>
      </c>
      <c r="AK63" s="336">
        <f t="shared" si="92"/>
        <v>1.8308077472541331E-2</v>
      </c>
      <c r="AL63" s="336">
        <f t="shared" si="92"/>
        <v>1.8353489301726301E-2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1.4115790025051167E-2</v>
      </c>
      <c r="N64" s="336">
        <f t="shared" si="93"/>
        <v>1.7198638260762004E-2</v>
      </c>
      <c r="O64" s="336">
        <f t="shared" si="93"/>
        <v>1.6785449074334675E-2</v>
      </c>
      <c r="P64" s="336">
        <f t="shared" si="93"/>
        <v>1.6113382288425536E-2</v>
      </c>
      <c r="Q64" s="336">
        <f t="shared" si="93"/>
        <v>1.5025675470083528E-2</v>
      </c>
      <c r="R64" s="336">
        <f t="shared" si="93"/>
        <v>1.6075037770169467E-2</v>
      </c>
      <c r="S64" s="336">
        <f t="shared" si="93"/>
        <v>1.5710643195125329E-2</v>
      </c>
      <c r="T64" s="336">
        <f t="shared" si="93"/>
        <v>1.6052693436393803E-2</v>
      </c>
      <c r="U64" s="336">
        <f t="shared" si="93"/>
        <v>1.6873923877354455E-2</v>
      </c>
      <c r="V64" s="336">
        <f t="shared" si="93"/>
        <v>1.7320198632494805E-2</v>
      </c>
      <c r="W64" s="336">
        <f t="shared" si="93"/>
        <v>1.8094918544091058E-2</v>
      </c>
      <c r="X64" s="336">
        <f t="shared" si="93"/>
        <v>1.7484492145787168E-2</v>
      </c>
      <c r="Y64" s="336">
        <f t="shared" si="93"/>
        <v>1.7482684889085453E-2</v>
      </c>
      <c r="Z64" s="336">
        <f t="shared" si="93"/>
        <v>1.749509280836007E-2</v>
      </c>
      <c r="AA64" s="336">
        <f t="shared" si="93"/>
        <v>1.7508727593581307E-2</v>
      </c>
      <c r="AB64" s="336">
        <f t="shared" si="93"/>
        <v>1.7539399929072223E-2</v>
      </c>
      <c r="AC64" s="336">
        <f t="shared" si="93"/>
        <v>1.7577422598023949E-2</v>
      </c>
      <c r="AD64" s="336">
        <f t="shared" si="93"/>
        <v>1.7616368524513842E-2</v>
      </c>
      <c r="AE64" s="336">
        <f t="shared" ref="AE64:AL64" si="94">AE17/AE$49</f>
        <v>1.7654154099927984E-2</v>
      </c>
      <c r="AF64" s="336">
        <f t="shared" si="94"/>
        <v>1.7694956967833079E-2</v>
      </c>
      <c r="AG64" s="336">
        <f t="shared" si="94"/>
        <v>1.7741358650548277E-2</v>
      </c>
      <c r="AH64" s="336">
        <f t="shared" si="94"/>
        <v>1.7768142839947425E-2</v>
      </c>
      <c r="AI64" s="336">
        <f t="shared" si="94"/>
        <v>1.7810386261813933E-2</v>
      </c>
      <c r="AJ64" s="336">
        <f t="shared" si="94"/>
        <v>1.7848718582227332E-2</v>
      </c>
      <c r="AK64" s="336">
        <f t="shared" si="94"/>
        <v>1.7889117841600504E-2</v>
      </c>
      <c r="AL64" s="336">
        <f t="shared" si="94"/>
        <v>1.7926539997191439E-2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1.2981970174010324E-2</v>
      </c>
      <c r="N65" s="336">
        <f t="shared" si="95"/>
        <v>1.4123156151396636E-2</v>
      </c>
      <c r="O65" s="336">
        <f t="shared" si="95"/>
        <v>1.3979426025972491E-2</v>
      </c>
      <c r="P65" s="336">
        <f t="shared" si="95"/>
        <v>1.2659992642547175E-2</v>
      </c>
      <c r="Q65" s="336">
        <f t="shared" si="95"/>
        <v>1.2182284991835079E-2</v>
      </c>
      <c r="R65" s="336">
        <f t="shared" si="95"/>
        <v>1.1920527877195478E-2</v>
      </c>
      <c r="S65" s="336">
        <f t="shared" si="95"/>
        <v>1.2365304848157664E-2</v>
      </c>
      <c r="T65" s="336">
        <f t="shared" si="95"/>
        <v>1.2109420436255942E-2</v>
      </c>
      <c r="U65" s="336">
        <f t="shared" si="95"/>
        <v>1.1622128241128789E-2</v>
      </c>
      <c r="V65" s="336">
        <f t="shared" si="95"/>
        <v>1.115580227998199E-2</v>
      </c>
      <c r="W65" s="336">
        <f t="shared" si="95"/>
        <v>1.2101422895900629E-2</v>
      </c>
      <c r="X65" s="336">
        <f t="shared" si="95"/>
        <v>1.3504937209825275E-2</v>
      </c>
      <c r="Y65" s="336">
        <f t="shared" si="95"/>
        <v>1.3744504186559852E-2</v>
      </c>
      <c r="Z65" s="336">
        <f t="shared" si="95"/>
        <v>1.3899850631017041E-2</v>
      </c>
      <c r="AA65" s="336">
        <f t="shared" si="95"/>
        <v>1.4060425149948288E-2</v>
      </c>
      <c r="AB65" s="336">
        <f t="shared" si="95"/>
        <v>1.419356072900649E-2</v>
      </c>
      <c r="AC65" s="336">
        <f t="shared" si="95"/>
        <v>1.4327319424687025E-2</v>
      </c>
      <c r="AD65" s="336">
        <f t="shared" si="95"/>
        <v>1.4452371679312388E-2</v>
      </c>
      <c r="AE65" s="336">
        <f t="shared" ref="AE65:AL65" si="96">AE18/AE$49</f>
        <v>1.4583980968785061E-2</v>
      </c>
      <c r="AF65" s="336">
        <f t="shared" si="96"/>
        <v>1.4729462823831913E-2</v>
      </c>
      <c r="AG65" s="336">
        <f t="shared" si="96"/>
        <v>1.4884785908722907E-2</v>
      </c>
      <c r="AH65" s="336">
        <f t="shared" si="96"/>
        <v>1.5036334388484486E-2</v>
      </c>
      <c r="AI65" s="336">
        <f t="shared" si="96"/>
        <v>1.518115804173225E-2</v>
      </c>
      <c r="AJ65" s="336">
        <f t="shared" si="96"/>
        <v>1.5311326657824023E-2</v>
      </c>
      <c r="AK65" s="336">
        <f t="shared" si="96"/>
        <v>1.5435707824917808E-2</v>
      </c>
      <c r="AL65" s="336">
        <f t="shared" si="96"/>
        <v>1.5555678894397497E-2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1.8074379261007134E-2</v>
      </c>
      <c r="N66" s="336">
        <f t="shared" si="97"/>
        <v>2.1456057075012736E-2</v>
      </c>
      <c r="O66" s="336">
        <f t="shared" si="97"/>
        <v>2.2989655316069463E-2</v>
      </c>
      <c r="P66" s="336">
        <f t="shared" si="97"/>
        <v>2.2050216881563878E-2</v>
      </c>
      <c r="Q66" s="336">
        <f t="shared" si="97"/>
        <v>2.2903206103624802E-2</v>
      </c>
      <c r="R66" s="336">
        <f t="shared" si="97"/>
        <v>2.5310789452666887E-2</v>
      </c>
      <c r="S66" s="336">
        <f t="shared" si="97"/>
        <v>2.2841195335490418E-2</v>
      </c>
      <c r="T66" s="336">
        <f t="shared" si="97"/>
        <v>2.481108421771052E-2</v>
      </c>
      <c r="U66" s="336">
        <f t="shared" si="97"/>
        <v>2.341347026068932E-2</v>
      </c>
      <c r="V66" s="336">
        <f t="shared" si="97"/>
        <v>2.2066663327662474E-2</v>
      </c>
      <c r="W66" s="336">
        <f t="shared" si="97"/>
        <v>2.3879083576082198E-2</v>
      </c>
      <c r="X66" s="336">
        <f t="shared" si="97"/>
        <v>2.2412557195007291E-2</v>
      </c>
      <c r="Y66" s="336">
        <f t="shared" si="97"/>
        <v>2.2560795002267511E-2</v>
      </c>
      <c r="Z66" s="336">
        <f t="shared" si="97"/>
        <v>2.264781690752456E-2</v>
      </c>
      <c r="AA66" s="336">
        <f t="shared" si="97"/>
        <v>2.2747397149640216E-2</v>
      </c>
      <c r="AB66" s="336">
        <f t="shared" si="97"/>
        <v>2.2861333706954166E-2</v>
      </c>
      <c r="AC66" s="336">
        <f t="shared" si="97"/>
        <v>2.296182892699683E-2</v>
      </c>
      <c r="AD66" s="336">
        <f t="shared" si="97"/>
        <v>2.3061911029327045E-2</v>
      </c>
      <c r="AE66" s="336">
        <f t="shared" ref="AE66:AL66" si="98">AE19/AE$49</f>
        <v>2.3175721416294037E-2</v>
      </c>
      <c r="AF66" s="336">
        <f t="shared" si="98"/>
        <v>2.328083695000336E-2</v>
      </c>
      <c r="AG66" s="336">
        <f t="shared" si="98"/>
        <v>2.337676535144468E-2</v>
      </c>
      <c r="AH66" s="336">
        <f t="shared" si="98"/>
        <v>2.3453486391352547E-2</v>
      </c>
      <c r="AI66" s="336">
        <f t="shared" si="98"/>
        <v>2.3552091307169384E-2</v>
      </c>
      <c r="AJ66" s="336">
        <f t="shared" si="98"/>
        <v>2.3648897338301618E-2</v>
      </c>
      <c r="AK66" s="336">
        <f t="shared" si="98"/>
        <v>2.3780916291847913E-2</v>
      </c>
      <c r="AL66" s="336">
        <f t="shared" si="98"/>
        <v>2.3869396168954622E-2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6.581958920434347E-2</v>
      </c>
      <c r="N67" s="336">
        <f t="shared" si="99"/>
        <v>6.0440441735491138E-2</v>
      </c>
      <c r="O67" s="336">
        <f t="shared" si="99"/>
        <v>6.2052001413532849E-2</v>
      </c>
      <c r="P67" s="336">
        <f t="shared" si="99"/>
        <v>6.1909776340884876E-2</v>
      </c>
      <c r="Q67" s="336">
        <f t="shared" si="99"/>
        <v>6.3687646147591273E-2</v>
      </c>
      <c r="R67" s="336">
        <f t="shared" si="99"/>
        <v>6.2502353408918646E-2</v>
      </c>
      <c r="S67" s="336">
        <f t="shared" si="99"/>
        <v>6.344785616842076E-2</v>
      </c>
      <c r="T67" s="336">
        <f t="shared" si="99"/>
        <v>6.2542485576789361E-2</v>
      </c>
      <c r="U67" s="336">
        <f t="shared" si="99"/>
        <v>6.3109649402105658E-2</v>
      </c>
      <c r="V67" s="336">
        <f t="shared" si="99"/>
        <v>6.3174506908506151E-2</v>
      </c>
      <c r="W67" s="336">
        <f t="shared" si="99"/>
        <v>6.5640592092834016E-2</v>
      </c>
      <c r="X67" s="336">
        <f t="shared" si="99"/>
        <v>6.1723831816791218E-2</v>
      </c>
      <c r="Y67" s="336">
        <f t="shared" si="99"/>
        <v>6.1847103042195518E-2</v>
      </c>
      <c r="Z67" s="336">
        <f t="shared" si="99"/>
        <v>6.193030148622717E-2</v>
      </c>
      <c r="AA67" s="336">
        <f t="shared" si="99"/>
        <v>6.2048811944947463E-2</v>
      </c>
      <c r="AB67" s="336">
        <f t="shared" si="99"/>
        <v>6.21391551928532E-2</v>
      </c>
      <c r="AC67" s="336">
        <f t="shared" si="99"/>
        <v>6.2213752528888243E-2</v>
      </c>
      <c r="AD67" s="336">
        <f t="shared" si="99"/>
        <v>6.2272814780554714E-2</v>
      </c>
      <c r="AE67" s="336">
        <f t="shared" ref="AE67:AL67" si="100">AE20/AE$49</f>
        <v>6.2315600755052131E-2</v>
      </c>
      <c r="AF67" s="336">
        <f t="shared" si="100"/>
        <v>6.2358969211625342E-2</v>
      </c>
      <c r="AG67" s="336">
        <f t="shared" si="100"/>
        <v>6.2394893357994398E-2</v>
      </c>
      <c r="AH67" s="336">
        <f t="shared" si="100"/>
        <v>6.2415850500231539E-2</v>
      </c>
      <c r="AI67" s="336">
        <f t="shared" si="100"/>
        <v>6.2420810824003088E-2</v>
      </c>
      <c r="AJ67" s="336">
        <f t="shared" si="100"/>
        <v>6.2449632059302131E-2</v>
      </c>
      <c r="AK67" s="336">
        <f t="shared" si="100"/>
        <v>6.2473478124616379E-2</v>
      </c>
      <c r="AL67" s="336">
        <f t="shared" si="100"/>
        <v>6.2473930363787143E-2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0.1202035775953058</v>
      </c>
      <c r="N69" s="337">
        <f t="shared" si="101"/>
        <v>0.11473715081816541</v>
      </c>
      <c r="O69" s="337">
        <f t="shared" si="101"/>
        <v>0.11317480301650151</v>
      </c>
      <c r="P69" s="337">
        <f t="shared" si="101"/>
        <v>0.10981252049541844</v>
      </c>
      <c r="Q69" s="337">
        <f t="shared" si="101"/>
        <v>0.10864890403595769</v>
      </c>
      <c r="R69" s="337">
        <f t="shared" si="101"/>
        <v>0.10735536323536266</v>
      </c>
      <c r="S69" s="337">
        <f t="shared" si="101"/>
        <v>0.10118711669358854</v>
      </c>
      <c r="T69" s="337">
        <f t="shared" si="101"/>
        <v>0.10337284298384465</v>
      </c>
      <c r="U69" s="337">
        <f t="shared" si="101"/>
        <v>0.10355782871896665</v>
      </c>
      <c r="V69" s="337">
        <f t="shared" si="101"/>
        <v>9.7318319017123983E-2</v>
      </c>
      <c r="W69" s="337">
        <f t="shared" si="101"/>
        <v>0.10045696989641793</v>
      </c>
      <c r="X69" s="337">
        <f t="shared" si="101"/>
        <v>9.6699389326757104E-2</v>
      </c>
      <c r="Y69" s="337">
        <f t="shared" si="101"/>
        <v>9.5316442301587506E-2</v>
      </c>
      <c r="Z69" s="337">
        <f t="shared" si="101"/>
        <v>9.3802911780536902E-2</v>
      </c>
      <c r="AA69" s="337">
        <f t="shared" si="101"/>
        <v>9.2286582538233325E-2</v>
      </c>
      <c r="AB69" s="337">
        <f t="shared" si="101"/>
        <v>9.0796246822284529E-2</v>
      </c>
      <c r="AC69" s="337">
        <f t="shared" si="101"/>
        <v>8.9348847828682409E-2</v>
      </c>
      <c r="AD69" s="337">
        <f t="shared" si="101"/>
        <v>8.7920621380298478E-2</v>
      </c>
      <c r="AE69" s="337">
        <f t="shared" ref="AE69:AL69" si="102">AE22/AE$49</f>
        <v>8.6500756102322843E-2</v>
      </c>
      <c r="AF69" s="337">
        <f t="shared" si="102"/>
        <v>8.5077189815145768E-2</v>
      </c>
      <c r="AG69" s="337">
        <f t="shared" si="102"/>
        <v>8.3721912541765281E-2</v>
      </c>
      <c r="AH69" s="337">
        <f t="shared" si="102"/>
        <v>8.2506057598699209E-2</v>
      </c>
      <c r="AI69" s="337">
        <f t="shared" si="102"/>
        <v>8.1262380601503453E-2</v>
      </c>
      <c r="AJ69" s="337">
        <f t="shared" si="102"/>
        <v>7.9943755336814928E-2</v>
      </c>
      <c r="AK69" s="337">
        <f t="shared" si="102"/>
        <v>7.8375208676127336E-2</v>
      </c>
      <c r="AL69" s="337">
        <f t="shared" si="102"/>
        <v>7.7110915040174755E-2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8.6093850701945973E-2</v>
      </c>
      <c r="N70" s="336">
        <f t="shared" si="103"/>
        <v>8.4200892082036891E-2</v>
      </c>
      <c r="O70" s="336">
        <f t="shared" si="103"/>
        <v>8.4119158294576751E-2</v>
      </c>
      <c r="P70" s="336">
        <f t="shared" si="103"/>
        <v>8.052961700793787E-2</v>
      </c>
      <c r="Q70" s="336">
        <f t="shared" si="103"/>
        <v>8.0548605815395954E-2</v>
      </c>
      <c r="R70" s="336">
        <f t="shared" si="103"/>
        <v>8.0970807577626563E-2</v>
      </c>
      <c r="S70" s="336">
        <f t="shared" si="103"/>
        <v>7.7213984255911014E-2</v>
      </c>
      <c r="T70" s="336">
        <f t="shared" si="103"/>
        <v>7.8746664488286114E-2</v>
      </c>
      <c r="U70" s="336">
        <f t="shared" si="103"/>
        <v>7.789072131398353E-2</v>
      </c>
      <c r="V70" s="336">
        <f t="shared" si="103"/>
        <v>7.5071977821139876E-2</v>
      </c>
      <c r="W70" s="336">
        <f t="shared" si="103"/>
        <v>7.8398821154702342E-2</v>
      </c>
      <c r="X70" s="336">
        <f t="shared" si="103"/>
        <v>7.2348993543741622E-2</v>
      </c>
      <c r="Y70" s="336">
        <f t="shared" si="103"/>
        <v>7.1606093470177809E-2</v>
      </c>
      <c r="Z70" s="336">
        <f t="shared" si="103"/>
        <v>7.0781420540494175E-2</v>
      </c>
      <c r="AA70" s="336">
        <f t="shared" si="103"/>
        <v>6.9987589948201062E-2</v>
      </c>
      <c r="AB70" s="336">
        <f t="shared" si="103"/>
        <v>6.9165516924243151E-2</v>
      </c>
      <c r="AC70" s="336">
        <f t="shared" si="103"/>
        <v>6.8340049815074744E-2</v>
      </c>
      <c r="AD70" s="336">
        <f t="shared" si="103"/>
        <v>6.7461199085176546E-2</v>
      </c>
      <c r="AE70" s="336">
        <f t="shared" ref="AE70:AL70" si="104">AE23/AE$49</f>
        <v>6.6592874719386172E-2</v>
      </c>
      <c r="AF70" s="336">
        <f t="shared" si="104"/>
        <v>6.5792248990612118E-2</v>
      </c>
      <c r="AG70" s="336">
        <f t="shared" si="104"/>
        <v>6.5002745801992501E-2</v>
      </c>
      <c r="AH70" s="336">
        <f t="shared" si="104"/>
        <v>6.4171430377990765E-2</v>
      </c>
      <c r="AI70" s="336">
        <f t="shared" si="104"/>
        <v>6.3304113856670396E-2</v>
      </c>
      <c r="AJ70" s="336">
        <f t="shared" si="104"/>
        <v>6.2418926941343267E-2</v>
      </c>
      <c r="AK70" s="336">
        <f t="shared" si="104"/>
        <v>6.157608682869916E-2</v>
      </c>
      <c r="AL70" s="336">
        <f t="shared" si="104"/>
        <v>6.0801837834155908E-2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3.410972689335981E-2</v>
      </c>
      <c r="N71" s="336">
        <f t="shared" si="105"/>
        <v>3.0536258736128516E-2</v>
      </c>
      <c r="O71" s="336">
        <f t="shared" si="105"/>
        <v>2.9055644721924765E-2</v>
      </c>
      <c r="P71" s="336">
        <f t="shared" si="105"/>
        <v>2.9282903487480576E-2</v>
      </c>
      <c r="Q71" s="336">
        <f t="shared" si="105"/>
        <v>2.8100298220561724E-2</v>
      </c>
      <c r="R71" s="336">
        <f t="shared" si="105"/>
        <v>2.6384555657736085E-2</v>
      </c>
      <c r="S71" s="336">
        <f t="shared" si="105"/>
        <v>2.3973132437677534E-2</v>
      </c>
      <c r="T71" s="336">
        <f t="shared" si="105"/>
        <v>2.462617849555853E-2</v>
      </c>
      <c r="U71" s="336">
        <f t="shared" si="105"/>
        <v>2.5667107404983132E-2</v>
      </c>
      <c r="V71" s="336">
        <f t="shared" si="105"/>
        <v>2.2246341195984114E-2</v>
      </c>
      <c r="W71" s="336">
        <f t="shared" si="105"/>
        <v>2.2058148741715581E-2</v>
      </c>
      <c r="X71" s="336">
        <f t="shared" si="105"/>
        <v>2.4350395783015493E-2</v>
      </c>
      <c r="Y71" s="336">
        <f t="shared" si="105"/>
        <v>2.3710348831409708E-2</v>
      </c>
      <c r="Z71" s="336">
        <f t="shared" si="105"/>
        <v>2.3021491240042734E-2</v>
      </c>
      <c r="AA71" s="336">
        <f t="shared" si="105"/>
        <v>2.2298992590032252E-2</v>
      </c>
      <c r="AB71" s="336">
        <f t="shared" si="105"/>
        <v>2.1630729898041386E-2</v>
      </c>
      <c r="AC71" s="336">
        <f t="shared" si="105"/>
        <v>2.1008798013607669E-2</v>
      </c>
      <c r="AD71" s="336">
        <f t="shared" si="105"/>
        <v>2.0459422295121918E-2</v>
      </c>
      <c r="AE71" s="336">
        <f t="shared" ref="AE71:AL71" si="106">AE24/AE$49</f>
        <v>1.9907881382936664E-2</v>
      </c>
      <c r="AF71" s="336">
        <f t="shared" si="106"/>
        <v>1.9284940824533657E-2</v>
      </c>
      <c r="AG71" s="336">
        <f t="shared" si="106"/>
        <v>1.8719166739772787E-2</v>
      </c>
      <c r="AH71" s="336">
        <f t="shared" si="106"/>
        <v>1.8334627220708444E-2</v>
      </c>
      <c r="AI71" s="336">
        <f t="shared" si="106"/>
        <v>1.795826674483305E-2</v>
      </c>
      <c r="AJ71" s="336">
        <f t="shared" si="106"/>
        <v>1.7524828395471655E-2</v>
      </c>
      <c r="AK71" s="336">
        <f t="shared" si="106"/>
        <v>1.679912184742819E-2</v>
      </c>
      <c r="AL71" s="336">
        <f t="shared" si="106"/>
        <v>1.6309077206018849E-2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9.0168785139986066E-2</v>
      </c>
      <c r="N73" s="337">
        <f t="shared" si="107"/>
        <v>8.9359002970661641E-2</v>
      </c>
      <c r="O73" s="337">
        <f t="shared" si="107"/>
        <v>8.5208478432972745E-2</v>
      </c>
      <c r="P73" s="337">
        <f t="shared" si="107"/>
        <v>8.7306058650647889E-2</v>
      </c>
      <c r="Q73" s="337">
        <f t="shared" si="107"/>
        <v>9.393669619906253E-2</v>
      </c>
      <c r="R73" s="337">
        <f t="shared" si="107"/>
        <v>8.9941229953560436E-2</v>
      </c>
      <c r="S73" s="337">
        <f t="shared" si="107"/>
        <v>9.130930947989431E-2</v>
      </c>
      <c r="T73" s="337">
        <f t="shared" si="107"/>
        <v>9.2843933537213347E-2</v>
      </c>
      <c r="U73" s="337">
        <f t="shared" si="107"/>
        <v>8.4612184689148356E-2</v>
      </c>
      <c r="V73" s="337">
        <f t="shared" si="107"/>
        <v>8.6004424174391386E-2</v>
      </c>
      <c r="W73" s="337">
        <f t="shared" si="107"/>
        <v>7.7540178635336965E-2</v>
      </c>
      <c r="X73" s="337">
        <f t="shared" si="107"/>
        <v>7.9445822557750623E-2</v>
      </c>
      <c r="Y73" s="337">
        <f t="shared" si="107"/>
        <v>7.9249034263147652E-2</v>
      </c>
      <c r="Z73" s="337">
        <f t="shared" si="107"/>
        <v>7.9196141708733556E-2</v>
      </c>
      <c r="AA73" s="337">
        <f t="shared" si="107"/>
        <v>7.9016040584596117E-2</v>
      </c>
      <c r="AB73" s="337">
        <f t="shared" si="107"/>
        <v>7.8662246679737161E-2</v>
      </c>
      <c r="AC73" s="337">
        <f t="shared" si="107"/>
        <v>7.8279101449595115E-2</v>
      </c>
      <c r="AD73" s="337">
        <f t="shared" si="107"/>
        <v>7.7855327064112315E-2</v>
      </c>
      <c r="AE73" s="337">
        <f t="shared" ref="AE73:AL73" si="108">AE26/AE$49</f>
        <v>7.7477237953174641E-2</v>
      </c>
      <c r="AF73" s="337">
        <f t="shared" si="108"/>
        <v>7.7093616140702245E-2</v>
      </c>
      <c r="AG73" s="337">
        <f t="shared" si="108"/>
        <v>7.6716262002772442E-2</v>
      </c>
      <c r="AH73" s="337">
        <f t="shared" si="108"/>
        <v>7.6328947311473466E-2</v>
      </c>
      <c r="AI73" s="337">
        <f t="shared" si="108"/>
        <v>7.5927771104758277E-2</v>
      </c>
      <c r="AJ73" s="337">
        <f t="shared" si="108"/>
        <v>7.5513288295212158E-2</v>
      </c>
      <c r="AK73" s="337">
        <f t="shared" si="108"/>
        <v>7.5167252463998996E-2</v>
      </c>
      <c r="AL73" s="337">
        <f t="shared" si="108"/>
        <v>7.479192529583234E-2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7.0650288637516007E-3</v>
      </c>
      <c r="N74" s="336">
        <f t="shared" si="109"/>
        <v>7.7749568586463376E-3</v>
      </c>
      <c r="O74" s="336">
        <f t="shared" si="109"/>
        <v>8.8579258954316707E-3</v>
      </c>
      <c r="P74" s="336">
        <f t="shared" si="109"/>
        <v>7.5330952096815734E-3</v>
      </c>
      <c r="Q74" s="336">
        <f t="shared" si="109"/>
        <v>1.0587043601775111E-2</v>
      </c>
      <c r="R74" s="336">
        <f t="shared" si="109"/>
        <v>8.8603599851473369E-3</v>
      </c>
      <c r="S74" s="336">
        <f t="shared" si="109"/>
        <v>8.5937944163936505E-3</v>
      </c>
      <c r="T74" s="336">
        <f t="shared" si="109"/>
        <v>8.4471489692343679E-3</v>
      </c>
      <c r="U74" s="336">
        <f t="shared" si="109"/>
        <v>7.6885762405683481E-3</v>
      </c>
      <c r="V74" s="336">
        <f t="shared" si="109"/>
        <v>9.454045507931351E-3</v>
      </c>
      <c r="W74" s="336">
        <f t="shared" si="109"/>
        <v>7.5401953942738683E-3</v>
      </c>
      <c r="X74" s="336">
        <f t="shared" si="109"/>
        <v>7.4288781107576893E-3</v>
      </c>
      <c r="Y74" s="336">
        <f t="shared" si="109"/>
        <v>7.5197568921904403E-3</v>
      </c>
      <c r="Z74" s="336">
        <f t="shared" si="109"/>
        <v>7.6266635055988428E-3</v>
      </c>
      <c r="AA74" s="336">
        <f t="shared" si="109"/>
        <v>7.7263826790078547E-3</v>
      </c>
      <c r="AB74" s="336">
        <f t="shared" si="109"/>
        <v>7.8195835800650513E-3</v>
      </c>
      <c r="AC74" s="336">
        <f t="shared" si="109"/>
        <v>7.9111762916760902E-3</v>
      </c>
      <c r="AD74" s="336">
        <f t="shared" si="109"/>
        <v>8.0018766345421669E-3</v>
      </c>
      <c r="AE74" s="336">
        <f t="shared" ref="AE74:AL74" si="110">AE27/AE$49</f>
        <v>8.0852624782032593E-3</v>
      </c>
      <c r="AF74" s="336">
        <f t="shared" si="110"/>
        <v>8.1667511398358615E-3</v>
      </c>
      <c r="AG74" s="336">
        <f t="shared" si="110"/>
        <v>8.2621086501383396E-3</v>
      </c>
      <c r="AH74" s="336">
        <f t="shared" si="110"/>
        <v>8.3573045506105219E-3</v>
      </c>
      <c r="AI74" s="336">
        <f t="shared" si="110"/>
        <v>8.4524501923634032E-3</v>
      </c>
      <c r="AJ74" s="336">
        <f t="shared" si="110"/>
        <v>8.5514620478408018E-3</v>
      </c>
      <c r="AK74" s="336">
        <f t="shared" si="110"/>
        <v>8.6525907820481918E-3</v>
      </c>
      <c r="AL74" s="336">
        <f t="shared" si="110"/>
        <v>8.7596186036434567E-3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3.2184366322440025E-2</v>
      </c>
      <c r="N75" s="336">
        <f t="shared" si="111"/>
        <v>3.2295008574799645E-2</v>
      </c>
      <c r="O75" s="336">
        <f t="shared" si="111"/>
        <v>2.9777701230960157E-2</v>
      </c>
      <c r="P75" s="336">
        <f t="shared" si="111"/>
        <v>3.0998940081889876E-2</v>
      </c>
      <c r="Q75" s="336">
        <f t="shared" si="111"/>
        <v>3.2671108530181119E-2</v>
      </c>
      <c r="R75" s="336">
        <f t="shared" si="111"/>
        <v>3.0969360639222548E-2</v>
      </c>
      <c r="S75" s="336">
        <f t="shared" si="111"/>
        <v>3.1953612066178069E-2</v>
      </c>
      <c r="T75" s="336">
        <f t="shared" si="111"/>
        <v>3.1816600099666074E-2</v>
      </c>
      <c r="U75" s="336">
        <f t="shared" si="111"/>
        <v>3.061913974348307E-2</v>
      </c>
      <c r="V75" s="336">
        <f t="shared" si="111"/>
        <v>3.1082705822864286E-2</v>
      </c>
      <c r="W75" s="336">
        <f t="shared" si="111"/>
        <v>2.7763084978473823E-2</v>
      </c>
      <c r="X75" s="336">
        <f t="shared" si="111"/>
        <v>2.8325112264280521E-2</v>
      </c>
      <c r="Y75" s="336">
        <f t="shared" si="111"/>
        <v>2.8174887774866594E-2</v>
      </c>
      <c r="Z75" s="336">
        <f t="shared" si="111"/>
        <v>2.8049746895670143E-2</v>
      </c>
      <c r="AA75" s="336">
        <f t="shared" si="111"/>
        <v>2.7883573115694168E-2</v>
      </c>
      <c r="AB75" s="336">
        <f t="shared" si="111"/>
        <v>2.7674279087686021E-2</v>
      </c>
      <c r="AC75" s="336">
        <f t="shared" si="111"/>
        <v>2.747567650390581E-2</v>
      </c>
      <c r="AD75" s="336">
        <f t="shared" si="111"/>
        <v>2.7279280488302981E-2</v>
      </c>
      <c r="AE75" s="336">
        <f t="shared" ref="AE75:AL75" si="112">AE28/AE$49</f>
        <v>2.7091924376207333E-2</v>
      </c>
      <c r="AF75" s="336">
        <f t="shared" si="112"/>
        <v>2.6906191817461251E-2</v>
      </c>
      <c r="AG75" s="336">
        <f t="shared" si="112"/>
        <v>2.6707616247836564E-2</v>
      </c>
      <c r="AH75" s="336">
        <f t="shared" si="112"/>
        <v>2.6508140902634106E-2</v>
      </c>
      <c r="AI75" s="336">
        <f t="shared" si="112"/>
        <v>2.6315781049383018E-2</v>
      </c>
      <c r="AJ75" s="336">
        <f t="shared" si="112"/>
        <v>2.6129626836630698E-2</v>
      </c>
      <c r="AK75" s="336">
        <f t="shared" si="112"/>
        <v>2.5962012416458728E-2</v>
      </c>
      <c r="AL75" s="336">
        <f t="shared" si="112"/>
        <v>2.577281418607549E-2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3.0775449153123514E-2</v>
      </c>
      <c r="N76" s="336">
        <f t="shared" si="113"/>
        <v>2.7437934087677328E-2</v>
      </c>
      <c r="O76" s="336">
        <f t="shared" si="113"/>
        <v>2.4295590969154048E-2</v>
      </c>
      <c r="P76" s="336">
        <f t="shared" si="113"/>
        <v>2.6127111697455154E-2</v>
      </c>
      <c r="Q76" s="336">
        <f t="shared" si="113"/>
        <v>2.8258366946247403E-2</v>
      </c>
      <c r="R76" s="336">
        <f t="shared" si="113"/>
        <v>2.7156767589964898E-2</v>
      </c>
      <c r="S76" s="336">
        <f t="shared" si="113"/>
        <v>2.9514944835942306E-2</v>
      </c>
      <c r="T76" s="336">
        <f t="shared" si="113"/>
        <v>3.0965159585488004E-2</v>
      </c>
      <c r="U76" s="336">
        <f t="shared" si="113"/>
        <v>2.4975262782189391E-2</v>
      </c>
      <c r="V76" s="336">
        <f t="shared" si="113"/>
        <v>2.5630724514443343E-2</v>
      </c>
      <c r="W76" s="336">
        <f t="shared" si="113"/>
        <v>2.3591190148372954E-2</v>
      </c>
      <c r="X76" s="336">
        <f t="shared" si="113"/>
        <v>2.5282964958812895E-2</v>
      </c>
      <c r="Y76" s="336">
        <f t="shared" si="113"/>
        <v>2.5044883008688595E-2</v>
      </c>
      <c r="Z76" s="336">
        <f t="shared" si="113"/>
        <v>2.4943732076959924E-2</v>
      </c>
      <c r="AA76" s="336">
        <f t="shared" si="113"/>
        <v>2.4768051750392314E-2</v>
      </c>
      <c r="AB76" s="336">
        <f t="shared" si="113"/>
        <v>2.4482400829363281E-2</v>
      </c>
      <c r="AC76" s="336">
        <f t="shared" si="113"/>
        <v>2.4199057649182048E-2</v>
      </c>
      <c r="AD76" s="336">
        <f t="shared" si="113"/>
        <v>2.3916036833406203E-2</v>
      </c>
      <c r="AE76" s="336">
        <f t="shared" ref="AE76:AL76" si="114">AE29/AE$49</f>
        <v>2.3639447152215533E-2</v>
      </c>
      <c r="AF76" s="336">
        <f t="shared" si="114"/>
        <v>2.3360093985755663E-2</v>
      </c>
      <c r="AG76" s="336">
        <f t="shared" si="114"/>
        <v>2.308511719309252E-2</v>
      </c>
      <c r="AH76" s="336">
        <f t="shared" si="114"/>
        <v>2.2807655400259502E-2</v>
      </c>
      <c r="AI76" s="336">
        <f t="shared" si="114"/>
        <v>2.2523606121158727E-2</v>
      </c>
      <c r="AJ76" s="336">
        <f t="shared" si="114"/>
        <v>2.2235701093058526E-2</v>
      </c>
      <c r="AK76" s="336">
        <f t="shared" si="114"/>
        <v>2.1970048405005247E-2</v>
      </c>
      <c r="AL76" s="336">
        <f t="shared" si="114"/>
        <v>2.1689819786890583E-2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2.0143940800670914E-2</v>
      </c>
      <c r="N77" s="336">
        <f t="shared" si="115"/>
        <v>2.1851103449538348E-2</v>
      </c>
      <c r="O77" s="336">
        <f t="shared" si="115"/>
        <v>2.2277260337426885E-2</v>
      </c>
      <c r="P77" s="336">
        <f t="shared" si="115"/>
        <v>2.2646911661621281E-2</v>
      </c>
      <c r="Q77" s="336">
        <f t="shared" si="115"/>
        <v>2.2420177120858906E-2</v>
      </c>
      <c r="R77" s="336">
        <f t="shared" si="115"/>
        <v>2.2954741739225664E-2</v>
      </c>
      <c r="S77" s="336">
        <f t="shared" si="115"/>
        <v>2.1246958161380277E-2</v>
      </c>
      <c r="T77" s="336">
        <f t="shared" si="115"/>
        <v>2.1615024882824904E-2</v>
      </c>
      <c r="U77" s="336">
        <f t="shared" si="115"/>
        <v>2.1329205922907553E-2</v>
      </c>
      <c r="V77" s="336">
        <f t="shared" si="115"/>
        <v>1.983694832915241E-2</v>
      </c>
      <c r="W77" s="336">
        <f t="shared" si="115"/>
        <v>1.8645708114216307E-2</v>
      </c>
      <c r="X77" s="336">
        <f t="shared" si="115"/>
        <v>1.8408867223899509E-2</v>
      </c>
      <c r="Y77" s="336">
        <f t="shared" si="115"/>
        <v>1.8509506587402021E-2</v>
      </c>
      <c r="Z77" s="336">
        <f t="shared" si="115"/>
        <v>1.8575999230504653E-2</v>
      </c>
      <c r="AA77" s="336">
        <f t="shared" si="115"/>
        <v>1.8638033039501782E-2</v>
      </c>
      <c r="AB77" s="336">
        <f t="shared" si="115"/>
        <v>1.8685983182622806E-2</v>
      </c>
      <c r="AC77" s="336">
        <f t="shared" si="115"/>
        <v>1.8693191004831168E-2</v>
      </c>
      <c r="AD77" s="336">
        <f t="shared" si="115"/>
        <v>1.865813310786096E-2</v>
      </c>
      <c r="AE77" s="336">
        <f t="shared" ref="AE77:AL77" si="116">AE30/AE$49</f>
        <v>1.8660603946548514E-2</v>
      </c>
      <c r="AF77" s="336">
        <f t="shared" si="116"/>
        <v>1.866057919764947E-2</v>
      </c>
      <c r="AG77" s="336">
        <f t="shared" si="116"/>
        <v>1.8661419911705016E-2</v>
      </c>
      <c r="AH77" s="336">
        <f t="shared" si="116"/>
        <v>1.8655846457969329E-2</v>
      </c>
      <c r="AI77" s="336">
        <f t="shared" si="116"/>
        <v>1.8635933741853128E-2</v>
      </c>
      <c r="AJ77" s="336">
        <f t="shared" si="116"/>
        <v>1.859649831768213E-2</v>
      </c>
      <c r="AK77" s="336">
        <f t="shared" si="116"/>
        <v>1.8582600860486825E-2</v>
      </c>
      <c r="AL77" s="336">
        <f t="shared" si="116"/>
        <v>1.8569672719222812E-2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0.10104164905395066</v>
      </c>
      <c r="N79" s="337">
        <f t="shared" si="117"/>
        <v>9.9102660890058938E-2</v>
      </c>
      <c r="O79" s="337">
        <f t="shared" si="117"/>
        <v>9.8084479227424803E-2</v>
      </c>
      <c r="P79" s="337">
        <f t="shared" si="117"/>
        <v>9.9960724830491177E-2</v>
      </c>
      <c r="Q79" s="337">
        <f t="shared" si="117"/>
        <v>9.8539215121610457E-2</v>
      </c>
      <c r="R79" s="337">
        <f t="shared" si="117"/>
        <v>0.105563821574885</v>
      </c>
      <c r="S79" s="337">
        <f t="shared" si="117"/>
        <v>0.10146182683137742</v>
      </c>
      <c r="T79" s="337">
        <f t="shared" si="117"/>
        <v>0.1041878339617464</v>
      </c>
      <c r="U79" s="337">
        <f t="shared" si="117"/>
        <v>0.10023382918392225</v>
      </c>
      <c r="V79" s="337">
        <f t="shared" si="117"/>
        <v>0.10274516648967433</v>
      </c>
      <c r="W79" s="337">
        <f t="shared" si="117"/>
        <v>9.9284491383900678E-2</v>
      </c>
      <c r="X79" s="337">
        <f t="shared" si="117"/>
        <v>0.10149405621829809</v>
      </c>
      <c r="Y79" s="337">
        <f t="shared" si="117"/>
        <v>0.10139566761849668</v>
      </c>
      <c r="Z79" s="337">
        <f t="shared" si="117"/>
        <v>0.10137238582468168</v>
      </c>
      <c r="AA79" s="337">
        <f t="shared" si="117"/>
        <v>0.10140584773588114</v>
      </c>
      <c r="AB79" s="337">
        <f t="shared" si="117"/>
        <v>0.10162181692071059</v>
      </c>
      <c r="AC79" s="337">
        <f t="shared" si="117"/>
        <v>0.1018327664317641</v>
      </c>
      <c r="AD79" s="337">
        <f t="shared" si="117"/>
        <v>0.10207118653710055</v>
      </c>
      <c r="AE79" s="337">
        <f t="shared" ref="AE79:AL79" si="118">AE32/AE$49</f>
        <v>0.10231451277556258</v>
      </c>
      <c r="AF79" s="337">
        <f t="shared" si="118"/>
        <v>0.10258649436911345</v>
      </c>
      <c r="AG79" s="337">
        <f t="shared" si="118"/>
        <v>0.10285348408105245</v>
      </c>
      <c r="AH79" s="337">
        <f t="shared" si="118"/>
        <v>0.10307513322811759</v>
      </c>
      <c r="AI79" s="337">
        <f t="shared" si="118"/>
        <v>0.10330277185652693</v>
      </c>
      <c r="AJ79" s="337">
        <f t="shared" si="118"/>
        <v>0.10354031165269366</v>
      </c>
      <c r="AK79" s="337">
        <f t="shared" si="118"/>
        <v>0.10376571498889002</v>
      </c>
      <c r="AL79" s="337">
        <f t="shared" si="118"/>
        <v>0.10398212379371122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7.82433212359296E-2</v>
      </c>
      <c r="N80" s="336">
        <f t="shared" si="119"/>
        <v>7.4108818847148664E-2</v>
      </c>
      <c r="O80" s="336">
        <f t="shared" si="119"/>
        <v>7.3247993577235423E-2</v>
      </c>
      <c r="P80" s="336">
        <f t="shared" si="119"/>
        <v>7.4823294301469209E-2</v>
      </c>
      <c r="Q80" s="336">
        <f t="shared" si="119"/>
        <v>7.3802969353175638E-2</v>
      </c>
      <c r="R80" s="336">
        <f t="shared" si="119"/>
        <v>7.9494340768966082E-2</v>
      </c>
      <c r="S80" s="336">
        <f t="shared" si="119"/>
        <v>7.7795228341902223E-2</v>
      </c>
      <c r="T80" s="336">
        <f t="shared" si="119"/>
        <v>7.9247347193316511E-2</v>
      </c>
      <c r="U80" s="336">
        <f t="shared" si="119"/>
        <v>7.682011764012496E-2</v>
      </c>
      <c r="V80" s="336">
        <f t="shared" si="119"/>
        <v>7.7515765483968671E-2</v>
      </c>
      <c r="W80" s="336">
        <f t="shared" si="119"/>
        <v>7.5521705374447815E-2</v>
      </c>
      <c r="X80" s="336">
        <f t="shared" si="119"/>
        <v>7.8177234663218853E-2</v>
      </c>
      <c r="Y80" s="336">
        <f t="shared" si="119"/>
        <v>7.8191662024021752E-2</v>
      </c>
      <c r="Z80" s="336">
        <f t="shared" si="119"/>
        <v>7.8211601246821583E-2</v>
      </c>
      <c r="AA80" s="336">
        <f t="shared" si="119"/>
        <v>7.8261107554160339E-2</v>
      </c>
      <c r="AB80" s="336">
        <f t="shared" si="119"/>
        <v>7.8466213349643849E-2</v>
      </c>
      <c r="AC80" s="336">
        <f t="shared" si="119"/>
        <v>7.8664709256544771E-2</v>
      </c>
      <c r="AD80" s="336">
        <f t="shared" si="119"/>
        <v>7.8884956126890907E-2</v>
      </c>
      <c r="AE80" s="336">
        <f t="shared" ref="AE80:AL80" si="120">AE33/AE$49</f>
        <v>7.9110946825754203E-2</v>
      </c>
      <c r="AF80" s="336">
        <f t="shared" si="120"/>
        <v>7.9373963076575169E-2</v>
      </c>
      <c r="AG80" s="336">
        <f t="shared" si="120"/>
        <v>7.9656739135766097E-2</v>
      </c>
      <c r="AH80" s="336">
        <f t="shared" si="120"/>
        <v>7.9910699535631693E-2</v>
      </c>
      <c r="AI80" s="336">
        <f t="shared" si="120"/>
        <v>8.0165115572840173E-2</v>
      </c>
      <c r="AJ80" s="336">
        <f t="shared" si="120"/>
        <v>8.0420013357035816E-2</v>
      </c>
      <c r="AK80" s="336">
        <f t="shared" si="120"/>
        <v>8.0654947239648236E-2</v>
      </c>
      <c r="AL80" s="336">
        <f t="shared" si="120"/>
        <v>8.0876405741639734E-2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2.1066772188578123E-2</v>
      </c>
      <c r="N81" s="336">
        <f t="shared" si="121"/>
        <v>2.3755040535265014E-2</v>
      </c>
      <c r="O81" s="336">
        <f t="shared" si="121"/>
        <v>2.3646996746879517E-2</v>
      </c>
      <c r="P81" s="336">
        <f t="shared" si="121"/>
        <v>2.4082703755398116E-2</v>
      </c>
      <c r="Q81" s="336">
        <f t="shared" si="121"/>
        <v>2.3567187402155694E-2</v>
      </c>
      <c r="R81" s="336">
        <f t="shared" si="121"/>
        <v>2.5015158265774672E-2</v>
      </c>
      <c r="S81" s="336">
        <f t="shared" si="121"/>
        <v>2.2781192230447542E-2</v>
      </c>
      <c r="T81" s="336">
        <f t="shared" si="121"/>
        <v>2.4001081964568266E-2</v>
      </c>
      <c r="U81" s="336">
        <f t="shared" si="121"/>
        <v>2.2469900679302122E-2</v>
      </c>
      <c r="V81" s="336">
        <f t="shared" si="121"/>
        <v>2.4369486918982677E-2</v>
      </c>
      <c r="W81" s="336">
        <f t="shared" si="121"/>
        <v>2.2669290158426503E-2</v>
      </c>
      <c r="X81" s="336">
        <f t="shared" si="121"/>
        <v>2.2459856340800537E-2</v>
      </c>
      <c r="Y81" s="336">
        <f t="shared" si="121"/>
        <v>2.2338331153610225E-2</v>
      </c>
      <c r="Z81" s="336">
        <f t="shared" si="121"/>
        <v>2.2291520005025191E-2</v>
      </c>
      <c r="AA81" s="336">
        <f t="shared" si="121"/>
        <v>2.2271637151372762E-2</v>
      </c>
      <c r="AB81" s="336">
        <f t="shared" si="121"/>
        <v>2.2280604768243888E-2</v>
      </c>
      <c r="AC81" s="336">
        <f t="shared" si="121"/>
        <v>2.2291135695117505E-2</v>
      </c>
      <c r="AD81" s="336">
        <f t="shared" si="121"/>
        <v>2.2308028324082945E-2</v>
      </c>
      <c r="AE81" s="336">
        <f t="shared" ref="AE81:AL81" si="122">AE34/AE$49</f>
        <v>2.2324491865071419E-2</v>
      </c>
      <c r="AF81" s="336">
        <f t="shared" si="122"/>
        <v>2.2332218683646002E-2</v>
      </c>
      <c r="AG81" s="336">
        <f t="shared" si="122"/>
        <v>2.2315392289814287E-2</v>
      </c>
      <c r="AH81" s="336">
        <f t="shared" si="122"/>
        <v>2.228229772491401E-2</v>
      </c>
      <c r="AI81" s="336">
        <f t="shared" si="122"/>
        <v>2.2254885302235287E-2</v>
      </c>
      <c r="AJ81" s="336">
        <f t="shared" si="122"/>
        <v>2.2237124179149047E-2</v>
      </c>
      <c r="AK81" s="336">
        <f t="shared" si="122"/>
        <v>2.222762458329396E-2</v>
      </c>
      <c r="AL81" s="336">
        <f t="shared" si="122"/>
        <v>2.222292455673967E-2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1.7315556294429377E-3</v>
      </c>
      <c r="N82" s="336">
        <f t="shared" si="123"/>
        <v>1.2388015076452567E-3</v>
      </c>
      <c r="O82" s="336">
        <f t="shared" si="123"/>
        <v>1.1894889033098519E-3</v>
      </c>
      <c r="P82" s="336">
        <f t="shared" si="123"/>
        <v>1.0547267736238414E-3</v>
      </c>
      <c r="Q82" s="336">
        <f t="shared" si="123"/>
        <v>1.169058366279114E-3</v>
      </c>
      <c r="R82" s="336">
        <f t="shared" si="123"/>
        <v>1.0543225401442259E-3</v>
      </c>
      <c r="S82" s="336">
        <f t="shared" si="123"/>
        <v>8.8540625902766166E-4</v>
      </c>
      <c r="T82" s="336">
        <f t="shared" si="123"/>
        <v>9.3940480386163071E-4</v>
      </c>
      <c r="U82" s="336">
        <f t="shared" si="123"/>
        <v>9.4381086449515028E-4</v>
      </c>
      <c r="V82" s="336">
        <f t="shared" si="123"/>
        <v>8.5991408672297996E-4</v>
      </c>
      <c r="W82" s="336">
        <f t="shared" si="123"/>
        <v>1.0934958510263465E-3</v>
      </c>
      <c r="X82" s="336">
        <f t="shared" si="123"/>
        <v>8.5696521427870373E-4</v>
      </c>
      <c r="Y82" s="336">
        <f t="shared" si="123"/>
        <v>8.6567444086470984E-4</v>
      </c>
      <c r="Z82" s="336">
        <f t="shared" si="123"/>
        <v>8.6926457283489672E-4</v>
      </c>
      <c r="AA82" s="336">
        <f t="shared" si="123"/>
        <v>8.7310303034803286E-4</v>
      </c>
      <c r="AB82" s="336">
        <f t="shared" si="123"/>
        <v>8.7499880282286601E-4</v>
      </c>
      <c r="AC82" s="336">
        <f t="shared" si="123"/>
        <v>8.7692148010183146E-4</v>
      </c>
      <c r="AD82" s="336">
        <f t="shared" si="123"/>
        <v>8.7820208612671103E-4</v>
      </c>
      <c r="AE82" s="336">
        <f t="shared" ref="AE82:AL82" si="124">AE35/AE$49</f>
        <v>8.7907408473695615E-4</v>
      </c>
      <c r="AF82" s="336">
        <f t="shared" si="124"/>
        <v>8.8031260889228995E-4</v>
      </c>
      <c r="AG82" s="336">
        <f t="shared" si="124"/>
        <v>8.8135265547206114E-4</v>
      </c>
      <c r="AH82" s="336">
        <f t="shared" si="124"/>
        <v>8.8213596757190621E-4</v>
      </c>
      <c r="AI82" s="336">
        <f t="shared" si="124"/>
        <v>8.8277098145145521E-4</v>
      </c>
      <c r="AJ82" s="336">
        <f t="shared" si="124"/>
        <v>8.8317411650880057E-4</v>
      </c>
      <c r="AK82" s="336">
        <f t="shared" si="124"/>
        <v>8.8314316594781828E-4</v>
      </c>
      <c r="AL82" s="336">
        <f t="shared" si="124"/>
        <v>8.8279349533183511E-4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6.9635570117714526E-2</v>
      </c>
      <c r="N84" s="337">
        <f t="shared" si="125"/>
        <v>7.4326997771577419E-2</v>
      </c>
      <c r="O84" s="337">
        <f t="shared" si="125"/>
        <v>7.692572315374685E-2</v>
      </c>
      <c r="P84" s="337">
        <f t="shared" si="125"/>
        <v>7.5209067986083053E-2</v>
      </c>
      <c r="Q84" s="337">
        <f t="shared" si="125"/>
        <v>7.2490986500728813E-2</v>
      </c>
      <c r="R84" s="337">
        <f t="shared" si="125"/>
        <v>7.0910562267808855E-2</v>
      </c>
      <c r="S84" s="337">
        <f t="shared" si="125"/>
        <v>7.0105004433260634E-2</v>
      </c>
      <c r="T84" s="337">
        <f t="shared" si="125"/>
        <v>6.7958039529624148E-2</v>
      </c>
      <c r="U84" s="337">
        <f t="shared" si="125"/>
        <v>6.9309850933045702E-2</v>
      </c>
      <c r="V84" s="337">
        <f t="shared" si="125"/>
        <v>6.791283774262459E-2</v>
      </c>
      <c r="W84" s="337">
        <f t="shared" si="125"/>
        <v>6.983278683670352E-2</v>
      </c>
      <c r="X84" s="337">
        <f t="shared" si="125"/>
        <v>6.9094204130722897E-2</v>
      </c>
      <c r="Y84" s="337">
        <f t="shared" si="125"/>
        <v>6.8843441527097635E-2</v>
      </c>
      <c r="Z84" s="337">
        <f t="shared" si="125"/>
        <v>6.8580071586199332E-2</v>
      </c>
      <c r="AA84" s="337">
        <f t="shared" si="125"/>
        <v>6.8327489180080428E-2</v>
      </c>
      <c r="AB84" s="337">
        <f t="shared" si="125"/>
        <v>6.809277608994331E-2</v>
      </c>
      <c r="AC84" s="337">
        <f t="shared" si="125"/>
        <v>6.7851168121065772E-2</v>
      </c>
      <c r="AD84" s="337">
        <f t="shared" si="125"/>
        <v>6.7611150870210524E-2</v>
      </c>
      <c r="AE84" s="337">
        <f t="shared" ref="AE84:AL84" si="126">AE37/AE$49</f>
        <v>6.7385207192793992E-2</v>
      </c>
      <c r="AF84" s="337">
        <f t="shared" si="126"/>
        <v>6.7152888569260979E-2</v>
      </c>
      <c r="AG84" s="337">
        <f t="shared" si="126"/>
        <v>6.6874103537540794E-2</v>
      </c>
      <c r="AH84" s="337">
        <f t="shared" si="126"/>
        <v>6.6631092423742488E-2</v>
      </c>
      <c r="AI84" s="337">
        <f t="shared" si="126"/>
        <v>6.6351890695035831E-2</v>
      </c>
      <c r="AJ84" s="337">
        <f t="shared" si="126"/>
        <v>6.6071399240319101E-2</v>
      </c>
      <c r="AK84" s="337">
        <f t="shared" si="126"/>
        <v>6.5788769041507378E-2</v>
      </c>
      <c r="AL84" s="337">
        <f t="shared" si="126"/>
        <v>6.5530889007124199E-2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5.6118673933474333E-2</v>
      </c>
      <c r="N85" s="336">
        <f t="shared" si="127"/>
        <v>6.0854478339703887E-2</v>
      </c>
      <c r="O85" s="336">
        <f t="shared" si="127"/>
        <v>6.3487653592775251E-2</v>
      </c>
      <c r="P85" s="336">
        <f t="shared" si="127"/>
        <v>6.2138361950112984E-2</v>
      </c>
      <c r="Q85" s="336">
        <f t="shared" si="127"/>
        <v>6.0061086357180653E-2</v>
      </c>
      <c r="R85" s="336">
        <f t="shared" si="127"/>
        <v>5.7729807804902403E-2</v>
      </c>
      <c r="S85" s="336">
        <f t="shared" si="127"/>
        <v>5.7267685105476869E-2</v>
      </c>
      <c r="T85" s="336">
        <f t="shared" si="127"/>
        <v>5.4296833092187947E-2</v>
      </c>
      <c r="U85" s="336">
        <f t="shared" si="127"/>
        <v>5.5194571170845252E-2</v>
      </c>
      <c r="V85" s="336">
        <f t="shared" si="127"/>
        <v>5.4134359663312287E-2</v>
      </c>
      <c r="W85" s="336">
        <f t="shared" si="127"/>
        <v>5.5512388841169845E-2</v>
      </c>
      <c r="X85" s="336">
        <f t="shared" si="127"/>
        <v>5.1947663510416749E-2</v>
      </c>
      <c r="Y85" s="336">
        <f t="shared" si="127"/>
        <v>5.1538811411207051E-2</v>
      </c>
      <c r="Z85" s="336">
        <f t="shared" si="127"/>
        <v>5.1115116002950198E-2</v>
      </c>
      <c r="AA85" s="336">
        <f t="shared" si="127"/>
        <v>5.0686722068384711E-2</v>
      </c>
      <c r="AB85" s="336">
        <f t="shared" si="127"/>
        <v>5.027164112466595E-2</v>
      </c>
      <c r="AC85" s="336">
        <f t="shared" si="127"/>
        <v>4.9850544472517549E-2</v>
      </c>
      <c r="AD85" s="336">
        <f t="shared" si="127"/>
        <v>4.9431310501312463E-2</v>
      </c>
      <c r="AE85" s="336">
        <f t="shared" ref="AE85:AL85" si="128">AE38/AE$49</f>
        <v>4.9033324325217495E-2</v>
      </c>
      <c r="AF85" s="336">
        <f t="shared" si="128"/>
        <v>4.8622420554090454E-2</v>
      </c>
      <c r="AG85" s="336">
        <f t="shared" si="128"/>
        <v>4.8168898053966361E-2</v>
      </c>
      <c r="AH85" s="336">
        <f t="shared" si="128"/>
        <v>4.7762841564848751E-2</v>
      </c>
      <c r="AI85" s="336">
        <f t="shared" si="128"/>
        <v>4.7319930795608485E-2</v>
      </c>
      <c r="AJ85" s="336">
        <f t="shared" si="128"/>
        <v>4.6869390449045353E-2</v>
      </c>
      <c r="AK85" s="336">
        <f t="shared" si="128"/>
        <v>4.6421597817266722E-2</v>
      </c>
      <c r="AL85" s="336">
        <f t="shared" si="128"/>
        <v>4.5998651058018841E-2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1.3516896184240202E-2</v>
      </c>
      <c r="N86" s="336">
        <f t="shared" si="129"/>
        <v>1.3472519431873529E-2</v>
      </c>
      <c r="O86" s="336">
        <f t="shared" si="129"/>
        <v>1.3438069560971599E-2</v>
      </c>
      <c r="P86" s="336">
        <f t="shared" si="129"/>
        <v>1.307070603597007E-2</v>
      </c>
      <c r="Q86" s="336">
        <f t="shared" si="129"/>
        <v>1.2429900143548165E-2</v>
      </c>
      <c r="R86" s="336">
        <f t="shared" si="129"/>
        <v>1.3180754462906445E-2</v>
      </c>
      <c r="S86" s="336">
        <f t="shared" si="129"/>
        <v>1.283731932778376E-2</v>
      </c>
      <c r="T86" s="336">
        <f t="shared" si="129"/>
        <v>1.3661206437436194E-2</v>
      </c>
      <c r="U86" s="336">
        <f t="shared" si="129"/>
        <v>1.4115279762200448E-2</v>
      </c>
      <c r="V86" s="336">
        <f t="shared" si="129"/>
        <v>1.3778478079312304E-2</v>
      </c>
      <c r="W86" s="336">
        <f t="shared" si="129"/>
        <v>1.4320397995533675E-2</v>
      </c>
      <c r="X86" s="336">
        <f t="shared" si="129"/>
        <v>1.7146540620306142E-2</v>
      </c>
      <c r="Y86" s="336">
        <f t="shared" si="129"/>
        <v>1.7304630115890587E-2</v>
      </c>
      <c r="Z86" s="336">
        <f t="shared" si="129"/>
        <v>1.7464955583249141E-2</v>
      </c>
      <c r="AA86" s="336">
        <f t="shared" si="129"/>
        <v>1.7640767111695724E-2</v>
      </c>
      <c r="AB86" s="336">
        <f t="shared" si="129"/>
        <v>1.782113496527736E-2</v>
      </c>
      <c r="AC86" s="336">
        <f t="shared" si="129"/>
        <v>1.8000623648548222E-2</v>
      </c>
      <c r="AD86" s="336">
        <f t="shared" si="129"/>
        <v>1.8179840368898057E-2</v>
      </c>
      <c r="AE86" s="336">
        <f t="shared" ref="AE86:AL86" si="130">AE39/AE$49</f>
        <v>1.83518828675765E-2</v>
      </c>
      <c r="AF86" s="336">
        <f t="shared" si="130"/>
        <v>1.8530468015170519E-2</v>
      </c>
      <c r="AG86" s="336">
        <f t="shared" si="130"/>
        <v>1.870520548357443E-2</v>
      </c>
      <c r="AH86" s="336">
        <f t="shared" si="130"/>
        <v>1.8868250858893737E-2</v>
      </c>
      <c r="AI86" s="336">
        <f t="shared" si="130"/>
        <v>1.9031959899427353E-2</v>
      </c>
      <c r="AJ86" s="336">
        <f t="shared" si="130"/>
        <v>1.9202008791273751E-2</v>
      </c>
      <c r="AK86" s="336">
        <f t="shared" si="130"/>
        <v>1.9367171224240653E-2</v>
      </c>
      <c r="AL86" s="336">
        <f t="shared" si="130"/>
        <v>1.9532237949105354E-2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4.616664787025699E-2</v>
      </c>
      <c r="N88" s="337">
        <f t="shared" si="131"/>
        <v>4.6000022641904441E-2</v>
      </c>
      <c r="O88" s="337">
        <f t="shared" si="131"/>
        <v>4.5633165336352616E-2</v>
      </c>
      <c r="P88" s="337">
        <f t="shared" si="131"/>
        <v>4.3853368044886203E-2</v>
      </c>
      <c r="Q88" s="337">
        <f t="shared" si="131"/>
        <v>4.661939393346938E-2</v>
      </c>
      <c r="R88" s="337">
        <f t="shared" si="131"/>
        <v>4.4159870735764772E-2</v>
      </c>
      <c r="S88" s="337">
        <f t="shared" si="131"/>
        <v>4.684362486168097E-2</v>
      </c>
      <c r="T88" s="337">
        <f t="shared" si="131"/>
        <v>4.6854352558317644E-2</v>
      </c>
      <c r="U88" s="337">
        <f t="shared" si="131"/>
        <v>4.7573473546929625E-2</v>
      </c>
      <c r="V88" s="337">
        <f t="shared" si="131"/>
        <v>4.5883567233761753E-2</v>
      </c>
      <c r="W88" s="337">
        <f t="shared" si="131"/>
        <v>3.9860785210007521E-2</v>
      </c>
      <c r="X88" s="337">
        <f t="shared" si="131"/>
        <v>4.4692011339223445E-2</v>
      </c>
      <c r="Y88" s="337">
        <f t="shared" si="131"/>
        <v>4.4336524816751724E-2</v>
      </c>
      <c r="Z88" s="337">
        <f t="shared" si="131"/>
        <v>4.4158103351835051E-2</v>
      </c>
      <c r="AA88" s="337">
        <f t="shared" si="131"/>
        <v>4.3965091777972823E-2</v>
      </c>
      <c r="AB88" s="337">
        <f t="shared" si="131"/>
        <v>4.3708889764292616E-2</v>
      </c>
      <c r="AC88" s="337">
        <f t="shared" si="131"/>
        <v>4.3467652445395834E-2</v>
      </c>
      <c r="AD88" s="337">
        <f t="shared" si="131"/>
        <v>4.3265354803401608E-2</v>
      </c>
      <c r="AE88" s="337">
        <f t="shared" ref="AE88:AL88" si="132">AE41/AE$49</f>
        <v>4.306347589272741E-2</v>
      </c>
      <c r="AF88" s="337">
        <f t="shared" si="132"/>
        <v>4.2862261115825362E-2</v>
      </c>
      <c r="AG88" s="337">
        <f t="shared" si="132"/>
        <v>4.2652909651678839E-2</v>
      </c>
      <c r="AH88" s="337">
        <f t="shared" si="132"/>
        <v>4.2443369129915642E-2</v>
      </c>
      <c r="AI88" s="337">
        <f t="shared" si="132"/>
        <v>4.2258323395977647E-2</v>
      </c>
      <c r="AJ88" s="337">
        <f t="shared" si="132"/>
        <v>4.2107032052989102E-2</v>
      </c>
      <c r="AK88" s="337">
        <f t="shared" si="132"/>
        <v>4.2007117354298538E-2</v>
      </c>
      <c r="AL88" s="337">
        <f t="shared" si="132"/>
        <v>4.1915812633087565E-2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1.6389969647090292E-2</v>
      </c>
      <c r="N89" s="336">
        <f t="shared" si="133"/>
        <v>1.5974413513805866E-2</v>
      </c>
      <c r="O89" s="336">
        <f t="shared" si="133"/>
        <v>1.5436773742386917E-2</v>
      </c>
      <c r="P89" s="336">
        <f t="shared" si="133"/>
        <v>1.541756770618862E-2</v>
      </c>
      <c r="Q89" s="336">
        <f t="shared" si="133"/>
        <v>1.5996731524713759E-2</v>
      </c>
      <c r="R89" s="336">
        <f t="shared" si="133"/>
        <v>1.4986350357814111E-2</v>
      </c>
      <c r="S89" s="336">
        <f t="shared" si="133"/>
        <v>1.5246378441111012E-2</v>
      </c>
      <c r="T89" s="336">
        <f t="shared" si="133"/>
        <v>1.6380943121754518E-2</v>
      </c>
      <c r="U89" s="336">
        <f t="shared" si="133"/>
        <v>1.6121466436032614E-2</v>
      </c>
      <c r="V89" s="336">
        <f t="shared" si="133"/>
        <v>1.4710064923984058E-2</v>
      </c>
      <c r="W89" s="336">
        <f t="shared" si="133"/>
        <v>1.3159398655017916E-2</v>
      </c>
      <c r="X89" s="336">
        <f t="shared" si="133"/>
        <v>1.5954059966145094E-2</v>
      </c>
      <c r="Y89" s="336">
        <f t="shared" si="133"/>
        <v>1.5841289594528015E-2</v>
      </c>
      <c r="Z89" s="336">
        <f t="shared" si="133"/>
        <v>1.579838363483527E-2</v>
      </c>
      <c r="AA89" s="336">
        <f t="shared" si="133"/>
        <v>1.5732973053633997E-2</v>
      </c>
      <c r="AB89" s="336">
        <f t="shared" si="133"/>
        <v>1.5630556156166486E-2</v>
      </c>
      <c r="AC89" s="336">
        <f t="shared" si="133"/>
        <v>1.5507265989645885E-2</v>
      </c>
      <c r="AD89" s="336">
        <f t="shared" si="133"/>
        <v>1.5410863387285614E-2</v>
      </c>
      <c r="AE89" s="336">
        <f t="shared" ref="AE89:AL89" si="134">AE42/AE$49</f>
        <v>1.53244313005821E-2</v>
      </c>
      <c r="AF89" s="336">
        <f t="shared" si="134"/>
        <v>1.523261727763185E-2</v>
      </c>
      <c r="AG89" s="336">
        <f t="shared" si="134"/>
        <v>1.5138028472950992E-2</v>
      </c>
      <c r="AH89" s="336">
        <f t="shared" si="134"/>
        <v>1.5051197165943312E-2</v>
      </c>
      <c r="AI89" s="336">
        <f t="shared" si="134"/>
        <v>1.4959560829837217E-2</v>
      </c>
      <c r="AJ89" s="336">
        <f t="shared" si="134"/>
        <v>1.4890654774428342E-2</v>
      </c>
      <c r="AK89" s="336">
        <f t="shared" si="134"/>
        <v>1.486073328745605E-2</v>
      </c>
      <c r="AL89" s="336">
        <f t="shared" si="134"/>
        <v>1.4829328569274977E-2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2.9776678223166701E-2</v>
      </c>
      <c r="N90" s="336">
        <f t="shared" si="135"/>
        <v>3.0025609128098568E-2</v>
      </c>
      <c r="O90" s="336">
        <f t="shared" si="135"/>
        <v>3.0196391593965703E-2</v>
      </c>
      <c r="P90" s="336">
        <f t="shared" si="135"/>
        <v>2.8435800338697581E-2</v>
      </c>
      <c r="Q90" s="336">
        <f t="shared" si="135"/>
        <v>3.0622662408755625E-2</v>
      </c>
      <c r="R90" s="336">
        <f t="shared" si="135"/>
        <v>2.9173520377950662E-2</v>
      </c>
      <c r="S90" s="336">
        <f t="shared" si="135"/>
        <v>3.1597246420569956E-2</v>
      </c>
      <c r="T90" s="336">
        <f t="shared" si="135"/>
        <v>3.0473409436563126E-2</v>
      </c>
      <c r="U90" s="336">
        <f t="shared" si="135"/>
        <v>3.1452007110897011E-2</v>
      </c>
      <c r="V90" s="336">
        <f t="shared" si="135"/>
        <v>3.1173502309777692E-2</v>
      </c>
      <c r="W90" s="336">
        <f t="shared" si="135"/>
        <v>2.6701386554989603E-2</v>
      </c>
      <c r="X90" s="336">
        <f t="shared" si="135"/>
        <v>2.8737951373078354E-2</v>
      </c>
      <c r="Y90" s="336">
        <f t="shared" si="135"/>
        <v>2.8495235222223702E-2</v>
      </c>
      <c r="Z90" s="336">
        <f t="shared" si="135"/>
        <v>2.8359719716999774E-2</v>
      </c>
      <c r="AA90" s="336">
        <f t="shared" si="135"/>
        <v>2.8232118724338832E-2</v>
      </c>
      <c r="AB90" s="336">
        <f t="shared" si="135"/>
        <v>2.8078333608126126E-2</v>
      </c>
      <c r="AC90" s="336">
        <f t="shared" si="135"/>
        <v>2.7960386455749942E-2</v>
      </c>
      <c r="AD90" s="336">
        <f t="shared" si="135"/>
        <v>2.7854491416116001E-2</v>
      </c>
      <c r="AE90" s="336">
        <f t="shared" ref="AE90:AL90" si="136">AE43/AE$49</f>
        <v>2.7739044592145309E-2</v>
      </c>
      <c r="AF90" s="336">
        <f t="shared" si="136"/>
        <v>2.7629643838193513E-2</v>
      </c>
      <c r="AG90" s="336">
        <f t="shared" si="136"/>
        <v>2.751488117872784E-2</v>
      </c>
      <c r="AH90" s="336">
        <f t="shared" si="136"/>
        <v>2.7392171963972329E-2</v>
      </c>
      <c r="AI90" s="336">
        <f t="shared" si="136"/>
        <v>2.7298762566140427E-2</v>
      </c>
      <c r="AJ90" s="336">
        <f t="shared" si="136"/>
        <v>2.7216377278560754E-2</v>
      </c>
      <c r="AK90" s="336">
        <f t="shared" si="136"/>
        <v>2.7146384066842486E-2</v>
      </c>
      <c r="AL90" s="336">
        <f t="shared" si="136"/>
        <v>2.7086484063812595E-2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0.11232271135295513</v>
      </c>
      <c r="N92" s="337">
        <f t="shared" si="137"/>
        <v>0.11394828601667384</v>
      </c>
      <c r="O92" s="337">
        <f t="shared" si="137"/>
        <v>0.11211853672755188</v>
      </c>
      <c r="P92" s="337">
        <f t="shared" si="137"/>
        <v>0.10991816912270991</v>
      </c>
      <c r="Q92" s="337">
        <f t="shared" si="137"/>
        <v>0.11257346847642855</v>
      </c>
      <c r="R92" s="337">
        <f t="shared" si="137"/>
        <v>0.10898551139149723</v>
      </c>
      <c r="S92" s="337">
        <f t="shared" si="137"/>
        <v>0.10650350129019419</v>
      </c>
      <c r="T92" s="337">
        <f t="shared" si="137"/>
        <v>0.10539109671731063</v>
      </c>
      <c r="U92" s="337">
        <f t="shared" si="137"/>
        <v>0.10480155725752811</v>
      </c>
      <c r="V92" s="337">
        <f t="shared" si="137"/>
        <v>0.10507493388325928</v>
      </c>
      <c r="W92" s="337">
        <f t="shared" si="137"/>
        <v>9.707399335540029E-2</v>
      </c>
      <c r="X92" s="337">
        <f t="shared" si="137"/>
        <v>9.7527299898515912E-2</v>
      </c>
      <c r="Y92" s="337">
        <f t="shared" si="137"/>
        <v>9.7321702852894043E-2</v>
      </c>
      <c r="Z92" s="337">
        <f t="shared" si="137"/>
        <v>9.680397065540404E-2</v>
      </c>
      <c r="AA92" s="337">
        <f t="shared" si="137"/>
        <v>9.6322291832484946E-2</v>
      </c>
      <c r="AB92" s="337">
        <f t="shared" si="137"/>
        <v>9.5771200344129795E-2</v>
      </c>
      <c r="AC92" s="337">
        <f t="shared" si="137"/>
        <v>9.5193486468329758E-2</v>
      </c>
      <c r="AD92" s="337">
        <f t="shared" si="137"/>
        <v>9.4582628840081118E-2</v>
      </c>
      <c r="AE92" s="337">
        <f t="shared" ref="AE92:AL92" si="138">AE45/AE$49</f>
        <v>9.3954314381667611E-2</v>
      </c>
      <c r="AF92" s="337">
        <f t="shared" si="138"/>
        <v>9.333298639038877E-2</v>
      </c>
      <c r="AG92" s="337">
        <f t="shared" si="138"/>
        <v>9.2697236549559456E-2</v>
      </c>
      <c r="AH92" s="337">
        <f t="shared" si="138"/>
        <v>9.2107881920998738E-2</v>
      </c>
      <c r="AI92" s="337">
        <f t="shared" si="138"/>
        <v>9.1505518180702641E-2</v>
      </c>
      <c r="AJ92" s="337">
        <f t="shared" si="138"/>
        <v>9.094888874577009E-2</v>
      </c>
      <c r="AK92" s="337">
        <f t="shared" si="138"/>
        <v>9.0343444085437236E-2</v>
      </c>
      <c r="AL92" s="337">
        <f t="shared" si="138"/>
        <v>8.9677265626198779E-2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1.2679666522670224E-2</v>
      </c>
      <c r="N93" s="336">
        <f t="shared" si="139"/>
        <v>1.2721427545637284E-2</v>
      </c>
      <c r="O93" s="336">
        <f t="shared" si="139"/>
        <v>1.2289662854085007E-2</v>
      </c>
      <c r="P93" s="336">
        <f t="shared" si="139"/>
        <v>1.1780971572422066E-2</v>
      </c>
      <c r="Q93" s="336">
        <f t="shared" si="139"/>
        <v>1.3387696087280802E-2</v>
      </c>
      <c r="R93" s="336">
        <f t="shared" si="139"/>
        <v>1.2588193538162477E-2</v>
      </c>
      <c r="S93" s="336">
        <f t="shared" si="139"/>
        <v>1.2910301529564242E-2</v>
      </c>
      <c r="T93" s="336">
        <f t="shared" si="139"/>
        <v>1.209083195846675E-2</v>
      </c>
      <c r="U93" s="336">
        <f t="shared" si="139"/>
        <v>1.1422016468576549E-2</v>
      </c>
      <c r="V93" s="336">
        <f t="shared" si="139"/>
        <v>1.093195968882652E-2</v>
      </c>
      <c r="W93" s="336">
        <f t="shared" si="139"/>
        <v>9.9333352335486316E-3</v>
      </c>
      <c r="X93" s="336">
        <f t="shared" si="139"/>
        <v>8.4795398233707478E-3</v>
      </c>
      <c r="Y93" s="336">
        <f t="shared" si="139"/>
        <v>8.4060619431546857E-3</v>
      </c>
      <c r="Z93" s="336">
        <f t="shared" si="139"/>
        <v>8.3464756176336967E-3</v>
      </c>
      <c r="AA93" s="336">
        <f t="shared" si="139"/>
        <v>8.2784674448058773E-3</v>
      </c>
      <c r="AB93" s="336">
        <f t="shared" si="139"/>
        <v>8.1916345857222187E-3</v>
      </c>
      <c r="AC93" s="336">
        <f t="shared" si="139"/>
        <v>8.1165559034217551E-3</v>
      </c>
      <c r="AD93" s="336">
        <f t="shared" si="139"/>
        <v>8.0467502470154204E-3</v>
      </c>
      <c r="AE93" s="336">
        <f t="shared" ref="AE93:AL93" si="140">AE46/AE$49</f>
        <v>7.9831202170534028E-3</v>
      </c>
      <c r="AF93" s="336">
        <f t="shared" si="140"/>
        <v>7.9191507316778084E-3</v>
      </c>
      <c r="AG93" s="336">
        <f t="shared" si="140"/>
        <v>7.8476036725587343E-3</v>
      </c>
      <c r="AH93" s="336">
        <f t="shared" si="140"/>
        <v>7.776635569964347E-3</v>
      </c>
      <c r="AI93" s="336">
        <f t="shared" si="140"/>
        <v>7.7073339554415707E-3</v>
      </c>
      <c r="AJ93" s="336">
        <f t="shared" si="140"/>
        <v>7.6384200521020995E-3</v>
      </c>
      <c r="AK93" s="336">
        <f t="shared" si="140"/>
        <v>7.5671144151749992E-3</v>
      </c>
      <c r="AL93" s="336">
        <f t="shared" si="140"/>
        <v>7.4960188838987217E-3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9.964304483028491E-2</v>
      </c>
      <c r="N94" s="336">
        <f t="shared" si="141"/>
        <v>0.10122685847103656</v>
      </c>
      <c r="O94" s="336">
        <f t="shared" si="141"/>
        <v>9.9828873873466867E-2</v>
      </c>
      <c r="P94" s="336">
        <f t="shared" si="141"/>
        <v>9.8137197550287839E-2</v>
      </c>
      <c r="Q94" s="336">
        <f t="shared" si="141"/>
        <v>9.9185772389147733E-2</v>
      </c>
      <c r="R94" s="336">
        <f t="shared" si="141"/>
        <v>9.6397317853334746E-2</v>
      </c>
      <c r="S94" s="336">
        <f t="shared" si="141"/>
        <v>9.359319976062995E-2</v>
      </c>
      <c r="T94" s="336">
        <f t="shared" si="141"/>
        <v>9.3300264758843884E-2</v>
      </c>
      <c r="U94" s="336">
        <f t="shared" si="141"/>
        <v>9.3379540788951554E-2</v>
      </c>
      <c r="V94" s="336">
        <f t="shared" si="141"/>
        <v>9.4142974194432766E-2</v>
      </c>
      <c r="W94" s="336">
        <f t="shared" si="141"/>
        <v>8.7140658121851663E-2</v>
      </c>
      <c r="X94" s="336">
        <f t="shared" si="141"/>
        <v>8.9047760075145158E-2</v>
      </c>
      <c r="Y94" s="336">
        <f t="shared" si="141"/>
        <v>8.8915640909739371E-2</v>
      </c>
      <c r="Z94" s="336">
        <f t="shared" si="141"/>
        <v>8.845749503777034E-2</v>
      </c>
      <c r="AA94" s="336">
        <f t="shared" si="141"/>
        <v>8.8043824387679062E-2</v>
      </c>
      <c r="AB94" s="336">
        <f t="shared" si="141"/>
        <v>8.7579565758407571E-2</v>
      </c>
      <c r="AC94" s="336">
        <f t="shared" si="141"/>
        <v>8.7076930564908006E-2</v>
      </c>
      <c r="AD94" s="336">
        <f t="shared" si="141"/>
        <v>8.6535878593065704E-2</v>
      </c>
      <c r="AE94" s="336">
        <f t="shared" ref="AE94:AL94" si="142">AE47/AE$49</f>
        <v>8.5971194164614198E-2</v>
      </c>
      <c r="AF94" s="336">
        <f t="shared" si="142"/>
        <v>8.5413835658710968E-2</v>
      </c>
      <c r="AG94" s="336">
        <f t="shared" si="142"/>
        <v>8.484963287700073E-2</v>
      </c>
      <c r="AH94" s="336">
        <f t="shared" si="142"/>
        <v>8.4331246351034395E-2</v>
      </c>
      <c r="AI94" s="336">
        <f t="shared" si="142"/>
        <v>8.3798184225261071E-2</v>
      </c>
      <c r="AJ94" s="336">
        <f t="shared" si="142"/>
        <v>8.3310468693667997E-2</v>
      </c>
      <c r="AK94" s="336">
        <f t="shared" si="142"/>
        <v>8.277632967026223E-2</v>
      </c>
      <c r="AL94" s="336">
        <f t="shared" si="142"/>
        <v>8.2181246742300054E-2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Oxfordshire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Oxfordshire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Oxfordshire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Oxfordshire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Oxfordshire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Oxfordshire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Oxfordshire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Oxfordshire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Oxfordshire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Oxfordshire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Oxfordshire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Oxfordshire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Oxfordshire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7.2272385279068274</v>
      </c>
      <c r="Y4" s="11">
        <f>'Occ T1'!D8-'Occ T1'!C8</f>
        <v>-0.3905878803368168</v>
      </c>
      <c r="Z4" s="11">
        <f>'Occ T1'!E8-'Occ T1'!D8</f>
        <v>1.5875175783008189</v>
      </c>
      <c r="AA4" s="11">
        <f>'Occ T1'!F8-'Occ T1'!E8</f>
        <v>6.2463396989492566</v>
      </c>
      <c r="AB4" s="11">
        <f>'Occ T1'!D8-'Occ T1'!B8</f>
        <v>6.8366506475700106</v>
      </c>
      <c r="AC4" s="11">
        <f>'Occ T1'!F8-'Occ T1'!D8</f>
        <v>7.8338572772500754</v>
      </c>
    </row>
    <row r="5" spans="1:29" x14ac:dyDescent="0.2">
      <c r="W5" s="10" t="str">
        <f>name!E5</f>
        <v>Professional occupations</v>
      </c>
      <c r="X5" s="11">
        <f>'Occ T1'!C9-'Occ T1'!B9</f>
        <v>12.867845235997351</v>
      </c>
      <c r="Y5" s="11">
        <f>'Occ T1'!D9-'Occ T1'!C9</f>
        <v>1.3170275714574018</v>
      </c>
      <c r="Z5" s="11">
        <f>'Occ T1'!E9-'Occ T1'!D9</f>
        <v>7.3905212585661673</v>
      </c>
      <c r="AA5" s="11">
        <f>'Occ T1'!F9-'Occ T1'!E9</f>
        <v>10.942168653162042</v>
      </c>
      <c r="AB5" s="11">
        <f>'Occ T1'!D9-'Occ T1'!B9</f>
        <v>14.184872807454752</v>
      </c>
      <c r="AC5" s="11">
        <f>'Occ T1'!F9-'Occ T1'!D9</f>
        <v>18.33268991172821</v>
      </c>
    </row>
    <row r="6" spans="1:29" x14ac:dyDescent="0.2">
      <c r="W6" s="10" t="str">
        <f>name!E6</f>
        <v>Associate professional occupations</v>
      </c>
      <c r="X6" s="11">
        <f>'Occ T1'!C10-'Occ T1'!B10</f>
        <v>3.7038598595094356</v>
      </c>
      <c r="Y6" s="11">
        <f>'Occ T1'!D10-'Occ T1'!C10</f>
        <v>1.6777215008342807</v>
      </c>
      <c r="Z6" s="11">
        <f>'Occ T1'!E10-'Occ T1'!D10</f>
        <v>-0.99623580983277549</v>
      </c>
      <c r="AA6" s="11">
        <f>'Occ T1'!F10-'Occ T1'!E10</f>
        <v>4.1703597105343988</v>
      </c>
      <c r="AB6" s="11">
        <f>'Occ T1'!D10-'Occ T1'!B10</f>
        <v>5.3815813603437164</v>
      </c>
      <c r="AC6" s="11">
        <f>'Occ T1'!F10-'Occ T1'!D10</f>
        <v>3.1741239007016233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-1.1556443394998794</v>
      </c>
      <c r="Y7" s="11">
        <f>'Occ T1'!D11-'Occ T1'!C11</f>
        <v>0.10177391499271948</v>
      </c>
      <c r="Z7" s="11">
        <f>'Occ T1'!E11-'Occ T1'!D11</f>
        <v>-3.1019504881619824</v>
      </c>
      <c r="AA7" s="11">
        <f>'Occ T1'!F11-'Occ T1'!E11</f>
        <v>-4.5091837168260156</v>
      </c>
      <c r="AB7" s="11">
        <f>'Occ T1'!D11-'Occ T1'!B11</f>
        <v>-1.05387042450716</v>
      </c>
      <c r="AC7" s="11">
        <f>'Occ T1'!F11-'Occ T1'!D11</f>
        <v>-7.611134204987998</v>
      </c>
    </row>
    <row r="8" spans="1:29" x14ac:dyDescent="0.2">
      <c r="W8" s="10" t="str">
        <f>name!E8</f>
        <v>Skilled trades occupations</v>
      </c>
      <c r="X8" s="11">
        <f>'Occ T1'!C12-'Occ T1'!B12</f>
        <v>0.98335553131722975</v>
      </c>
      <c r="Y8" s="11">
        <f>'Occ T1'!D12-'Occ T1'!C12</f>
        <v>-4.6722535986436213</v>
      </c>
      <c r="Z8" s="11">
        <f>'Occ T1'!E12-'Occ T1'!D12</f>
        <v>1.3347916930883912</v>
      </c>
      <c r="AA8" s="11">
        <f>'Occ T1'!F12-'Occ T1'!E12</f>
        <v>-0.28606858645061806</v>
      </c>
      <c r="AB8" s="11">
        <f>'Occ T1'!D12-'Occ T1'!B12</f>
        <v>-3.6888980673263916</v>
      </c>
      <c r="AC8" s="11">
        <f>'Occ T1'!F12-'Occ T1'!D12</f>
        <v>1.0487231066377731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1.9405019297509583</v>
      </c>
      <c r="Y9" s="11">
        <f>'Occ T1'!D13-'Occ T1'!C13</f>
        <v>-2.7632355077386137</v>
      </c>
      <c r="Z9" s="11">
        <f>'Occ T1'!E13-'Occ T1'!D13</f>
        <v>2.1005771228693462</v>
      </c>
      <c r="AA9" s="11">
        <f>'Occ T1'!F13-'Occ T1'!E13</f>
        <v>2.9672251812744577</v>
      </c>
      <c r="AB9" s="11">
        <f>'Occ T1'!D13-'Occ T1'!B13</f>
        <v>-0.82273357798765545</v>
      </c>
      <c r="AC9" s="11">
        <f>'Occ T1'!F13-'Occ T1'!D13</f>
        <v>5.0678023041438038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0.82158379657599667</v>
      </c>
      <c r="Y10" s="11">
        <f>'Occ T1'!D14-'Occ T1'!C14</f>
        <v>-4.3534136940966306E-2</v>
      </c>
      <c r="Z10" s="11">
        <f>'Occ T1'!E14-'Occ T1'!D14</f>
        <v>6.5020119809275911E-3</v>
      </c>
      <c r="AA10" s="11">
        <f>'Occ T1'!F14-'Occ T1'!E14</f>
        <v>0.10978996594002766</v>
      </c>
      <c r="AB10" s="11">
        <f>'Occ T1'!D14-'Occ T1'!B14</f>
        <v>0.77804965963503037</v>
      </c>
      <c r="AC10" s="11">
        <f>'Occ T1'!F14-'Occ T1'!D14</f>
        <v>0.11629197792095525</v>
      </c>
    </row>
    <row r="11" spans="1:29" x14ac:dyDescent="0.2">
      <c r="W11" s="10" t="str">
        <f>name!E11</f>
        <v>Process, plant and machine operatives</v>
      </c>
      <c r="X11" s="11">
        <f>'Occ T1'!C15-'Occ T1'!B15</f>
        <v>2.0784825117773877</v>
      </c>
      <c r="Y11" s="11">
        <f>'Occ T1'!D15-'Occ T1'!C15</f>
        <v>-3.1312985668793551</v>
      </c>
      <c r="Z11" s="11">
        <f>'Occ T1'!E15-'Occ T1'!D15</f>
        <v>2.1081410014998774</v>
      </c>
      <c r="AA11" s="11">
        <f>'Occ T1'!F15-'Occ T1'!E15</f>
        <v>3.1079525006418862E-3</v>
      </c>
      <c r="AB11" s="11">
        <f>'Occ T1'!D15-'Occ T1'!B15</f>
        <v>-1.0528160551019674</v>
      </c>
      <c r="AC11" s="11">
        <f>'Occ T1'!F15-'Occ T1'!D15</f>
        <v>2.1112489540005193</v>
      </c>
    </row>
    <row r="12" spans="1:29" x14ac:dyDescent="0.2">
      <c r="W12" s="10" t="str">
        <f>name!E12</f>
        <v>Elementary occupations</v>
      </c>
      <c r="X12" s="11">
        <f>'Occ T1'!C16-'Occ T1'!B16</f>
        <v>1.5667769466648735</v>
      </c>
      <c r="Y12" s="11">
        <f>'Occ T1'!D16-'Occ T1'!C16</f>
        <v>-4.7166132967450878</v>
      </c>
      <c r="Z12" s="11">
        <f>'Occ T1'!E16-'Occ T1'!D16</f>
        <v>0.49413563168931063</v>
      </c>
      <c r="AA12" s="11">
        <f>'Occ T1'!F16-'Occ T1'!E16</f>
        <v>-0.97473885908417657</v>
      </c>
      <c r="AB12" s="11">
        <f>'Occ T1'!D16-'Occ T1'!B16</f>
        <v>-3.1498363500802142</v>
      </c>
      <c r="AC12" s="11">
        <f>'Occ T1'!F16-'Occ T1'!D16</f>
        <v>-0.48060322739486594</v>
      </c>
    </row>
    <row r="14" spans="1:29" x14ac:dyDescent="0.2">
      <c r="W14" s="10" t="str">
        <f>name!E3</f>
        <v>All occupations</v>
      </c>
      <c r="X14" s="11">
        <f>'Occ T1'!C18-'Occ T1'!B18</f>
        <v>30.034000000000106</v>
      </c>
      <c r="Y14" s="11">
        <f>'Occ T1'!D18-'Occ T1'!C18</f>
        <v>-12.621000000000038</v>
      </c>
      <c r="Z14" s="11">
        <f>'Occ T1'!E18-'Occ T1'!D18</f>
        <v>10.924000000000035</v>
      </c>
      <c r="AA14" s="11">
        <f>'Occ T1'!F18-'Occ T1'!E18</f>
        <v>18.66900000000004</v>
      </c>
      <c r="AB14" s="11">
        <f>'Occ T1'!D18-'Occ T1'!B18</f>
        <v>17.413000000000068</v>
      </c>
      <c r="AC14" s="11">
        <f>'Occ T1'!F18-'Occ T1'!D18</f>
        <v>29.593000000000075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Oxfordshire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7.8338572772500754</v>
      </c>
      <c r="O3" s="11">
        <f>'Occ T1'!AB64</f>
        <v>4.9509023771965346</v>
      </c>
      <c r="P3" s="11">
        <f>'Occ T1'!Q64</f>
        <v>2.8829549000534413</v>
      </c>
    </row>
    <row r="4" spans="1:16" x14ac:dyDescent="0.2">
      <c r="M4" s="10" t="str">
        <f>name!E5</f>
        <v>Professional occupations</v>
      </c>
      <c r="N4" s="11">
        <f>'Occ T1'!F65</f>
        <v>18.33268991172821</v>
      </c>
      <c r="O4" s="11">
        <f>'Occ T1'!AB65</f>
        <v>10.257084173437079</v>
      </c>
      <c r="P4" s="11">
        <f>'Occ T1'!Q65</f>
        <v>8.0756057382911735</v>
      </c>
    </row>
    <row r="5" spans="1:16" x14ac:dyDescent="0.2">
      <c r="M5" s="10" t="str">
        <f>name!E6</f>
        <v>Associate professional occupations</v>
      </c>
      <c r="N5" s="11">
        <f>'Occ T1'!F66</f>
        <v>3.1741239007016233</v>
      </c>
      <c r="O5" s="11">
        <f>'Occ T1'!AB66</f>
        <v>3.6197275049519035</v>
      </c>
      <c r="P5" s="11">
        <f>'Occ T1'!Q66</f>
        <v>-0.44560360425029444</v>
      </c>
    </row>
    <row r="6" spans="1:16" x14ac:dyDescent="0.2">
      <c r="M6" s="10" t="str">
        <f>name!E7</f>
        <v>Administrative and secretarial occupations</v>
      </c>
      <c r="N6" s="11">
        <f>'Occ T1'!F67</f>
        <v>-7.611134204987998</v>
      </c>
      <c r="O6" s="11">
        <f>'Occ T1'!AB67</f>
        <v>-7.7222327012199621</v>
      </c>
      <c r="P6" s="11">
        <f>'Occ T1'!Q67</f>
        <v>0.11109849623197121</v>
      </c>
    </row>
    <row r="7" spans="1:16" x14ac:dyDescent="0.2">
      <c r="M7" s="10" t="str">
        <f>name!E8</f>
        <v>Skilled trades occupations</v>
      </c>
      <c r="N7" s="11">
        <f>'Occ T1'!F68</f>
        <v>1.0487231066377731</v>
      </c>
      <c r="O7" s="11">
        <f>'Occ T1'!AB68</f>
        <v>1.4721417939429013</v>
      </c>
      <c r="P7" s="11">
        <f>'Occ T1'!Q68</f>
        <v>-0.42341868730512999</v>
      </c>
    </row>
    <row r="8" spans="1:16" x14ac:dyDescent="0.2">
      <c r="M8" s="10" t="str">
        <f>name!E9</f>
        <v>Caring, leisure and other service occupations</v>
      </c>
      <c r="N8" s="11">
        <f>'Occ T1'!F69</f>
        <v>5.0678023041438038</v>
      </c>
      <c r="O8" s="11">
        <f>'Occ T1'!AB69</f>
        <v>2.3230209290566179</v>
      </c>
      <c r="P8" s="11">
        <f>'Occ T1'!Q69</f>
        <v>2.7447813750872143</v>
      </c>
    </row>
    <row r="9" spans="1:16" x14ac:dyDescent="0.2">
      <c r="M9" s="10" t="str">
        <f>name!E10</f>
        <v>Sales and customer service occupations</v>
      </c>
      <c r="N9" s="11">
        <f>'Occ T1'!F70</f>
        <v>0.11629197792095525</v>
      </c>
      <c r="O9" s="11">
        <f>'Occ T1'!AB70</f>
        <v>-0.73785148767800379</v>
      </c>
      <c r="P9" s="11">
        <f>'Occ T1'!Q70</f>
        <v>0.85414346559890042</v>
      </c>
    </row>
    <row r="10" spans="1:16" x14ac:dyDescent="0.2">
      <c r="M10" s="10" t="str">
        <f>name!E11</f>
        <v>Process, plant and machine operatives</v>
      </c>
      <c r="N10" s="11">
        <f>'Occ T1'!F71</f>
        <v>2.1112489540005193</v>
      </c>
      <c r="O10" s="11">
        <f>'Occ T1'!AB71</f>
        <v>0.87899151984880097</v>
      </c>
      <c r="P10" s="11">
        <f>'Occ T1'!Q71</f>
        <v>1.2322574341517161</v>
      </c>
    </row>
    <row r="11" spans="1:16" x14ac:dyDescent="0.2">
      <c r="M11" s="10" t="str">
        <f>name!E12</f>
        <v>Elementary occupations</v>
      </c>
      <c r="N11" s="11">
        <f>'Occ T1'!F72</f>
        <v>-0.48060322739486594</v>
      </c>
      <c r="O11" s="11">
        <f>'Occ T1'!AB72</f>
        <v>-0.37555989574500259</v>
      </c>
      <c r="P11" s="11">
        <f>'Occ T1'!Q72</f>
        <v>-0.10504333164984558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29.593000000000075</v>
      </c>
      <c r="O13" s="11">
        <f>'Occ T1'!AB74</f>
        <v>14.666224213790912</v>
      </c>
      <c r="P13" s="11">
        <f>'Occ T1'!Q74</f>
        <v>14.926775786209134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Oxfordshire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1.3834255765495129</v>
      </c>
      <c r="O3" s="11">
        <f>'Occ T5'!H44</f>
        <v>1.949600066287883</v>
      </c>
      <c r="P3" s="11">
        <f>'Occ T5'!G44</f>
        <v>4.5008316344126058</v>
      </c>
    </row>
    <row r="4" spans="1:16" x14ac:dyDescent="0.2">
      <c r="M4" s="10" t="str">
        <f>name!E5</f>
        <v>Professional occupations</v>
      </c>
      <c r="N4" s="11">
        <f>'Occ T5'!I45</f>
        <v>0.14470342700264283</v>
      </c>
      <c r="O4" s="11">
        <f>'Occ T5'!H45</f>
        <v>4.5457864768280949</v>
      </c>
      <c r="P4" s="11">
        <f>'Occ T5'!G45</f>
        <v>13.642200007897628</v>
      </c>
    </row>
    <row r="5" spans="1:16" x14ac:dyDescent="0.2">
      <c r="M5" s="10" t="str">
        <f>name!E6</f>
        <v>Associate professional occupations</v>
      </c>
      <c r="N5" s="11">
        <f>'Occ T5'!I46</f>
        <v>0.54169271449383594</v>
      </c>
      <c r="O5" s="11">
        <f>'Occ T5'!H46</f>
        <v>0.38901864836594413</v>
      </c>
      <c r="P5" s="11">
        <f>'Occ T5'!G46</f>
        <v>2.2434125378418557</v>
      </c>
    </row>
    <row r="6" spans="1:16" x14ac:dyDescent="0.2">
      <c r="M6" s="10" t="str">
        <f>name!E7</f>
        <v>Administrative and secretarial occupations</v>
      </c>
      <c r="N6" s="11">
        <f>'Occ T5'!I47</f>
        <v>0.14033349503317494</v>
      </c>
      <c r="O6" s="11">
        <f>'Occ T5'!H47</f>
        <v>-3.5639085783952762</v>
      </c>
      <c r="P6" s="11">
        <f>'Occ T5'!G47</f>
        <v>-4.1875591216259238</v>
      </c>
    </row>
    <row r="7" spans="1:16" x14ac:dyDescent="0.2">
      <c r="M7" s="10" t="str">
        <f>name!E8</f>
        <v>Skilled trades occupations</v>
      </c>
      <c r="N7" s="11">
        <f>'Occ T5'!I48</f>
        <v>1.904192521743667</v>
      </c>
      <c r="O7" s="11">
        <f>'Occ T5'!H48</f>
        <v>0.75493811726600857</v>
      </c>
      <c r="P7" s="11">
        <f>'Occ T5'!G48</f>
        <v>-1.6104075323718874</v>
      </c>
    </row>
    <row r="8" spans="1:16" x14ac:dyDescent="0.2">
      <c r="M8" s="10" t="str">
        <f>name!E9</f>
        <v>Caring, leisure and other service occupations</v>
      </c>
      <c r="N8" s="11">
        <f>'Occ T5'!I49</f>
        <v>0.78741119233407808</v>
      </c>
      <c r="O8" s="11">
        <f>'Occ T5'!H49</f>
        <v>0.77393596773105955</v>
      </c>
      <c r="P8" s="11">
        <f>'Occ T5'!G49</f>
        <v>3.5064551440787284</v>
      </c>
    </row>
    <row r="9" spans="1:16" x14ac:dyDescent="0.2">
      <c r="M9" s="10" t="str">
        <f>name!E10</f>
        <v>Sales and customer service occupations</v>
      </c>
      <c r="N9" s="11">
        <f>'Occ T5'!I50</f>
        <v>-0.10395430659566607</v>
      </c>
      <c r="O9" s="11">
        <f>'Occ T5'!H50</f>
        <v>-4.6555835582609006E-2</v>
      </c>
      <c r="P9" s="11">
        <f>'Occ T5'!G50</f>
        <v>0.2668021200992019</v>
      </c>
    </row>
    <row r="10" spans="1:16" x14ac:dyDescent="0.2">
      <c r="M10" s="10" t="str">
        <f>name!E11</f>
        <v>Process, plant and machine operatives</v>
      </c>
      <c r="N10" s="11">
        <f>'Occ T5'!I51</f>
        <v>0.78923616278390174</v>
      </c>
      <c r="O10" s="11">
        <f>'Occ T5'!H51</f>
        <v>1.2623817849173928</v>
      </c>
      <c r="P10" s="11">
        <f>'Occ T5'!G51</f>
        <v>5.9631006299234457E-2</v>
      </c>
    </row>
    <row r="11" spans="1:16" x14ac:dyDescent="0.2">
      <c r="M11" s="10" t="str">
        <f>name!E12</f>
        <v>Elementary occupations</v>
      </c>
      <c r="N11" s="11">
        <f>'Occ T5'!I52</f>
        <v>0.69830257100249304</v>
      </c>
      <c r="O11" s="11">
        <f>'Occ T5'!H52</f>
        <v>-0.83074729789911572</v>
      </c>
      <c r="P11" s="11">
        <f>'Occ T5'!G52</f>
        <v>-0.34815850049827368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6.2853433543476456</v>
      </c>
      <c r="O13" s="11">
        <f>'Occ T5'!H54</f>
        <v>5.2344493495193944</v>
      </c>
      <c r="P13" s="11">
        <f>'Occ T5'!G54</f>
        <v>18.073207296133177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0.41833017727664235</v>
      </c>
      <c r="O18" s="11">
        <f>'Occ T5'!AN44</f>
        <v>1.1723849147132652</v>
      </c>
      <c r="P18" s="11">
        <f>'Occ T5'!AM44</f>
        <v>3.3601872852066279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0.36065364229621721</v>
      </c>
      <c r="O19" s="11">
        <f>'Occ T5'!AN45</f>
        <v>2.6813884115701541</v>
      </c>
      <c r="P19" s="11">
        <f>'Occ T5'!AM45</f>
        <v>7.2150421195707182</v>
      </c>
    </row>
    <row r="20" spans="13:16" x14ac:dyDescent="0.2">
      <c r="M20" s="10" t="str">
        <f t="shared" si="0"/>
        <v>Associate professional occupations</v>
      </c>
      <c r="N20" s="11">
        <f>'Occ T5'!AO46</f>
        <v>0.46493782297755626</v>
      </c>
      <c r="O20" s="11">
        <f>'Occ T5'!AN46</f>
        <v>0.68720107318652346</v>
      </c>
      <c r="P20" s="11">
        <f>'Occ T5'!AM46</f>
        <v>2.4675886087878176</v>
      </c>
    </row>
    <row r="21" spans="13:16" x14ac:dyDescent="0.2">
      <c r="M21" s="10" t="str">
        <f t="shared" si="0"/>
        <v>Administrative and secretarial occupations</v>
      </c>
      <c r="N21" s="11">
        <f>'Occ T5'!AO47</f>
        <v>-9.5021695824614394E-2</v>
      </c>
      <c r="O21" s="11">
        <f>'Occ T5'!AN47</f>
        <v>-3.2337095080417289</v>
      </c>
      <c r="P21" s="11">
        <f>'Occ T5'!AM47</f>
        <v>-4.393501497353645</v>
      </c>
    </row>
    <row r="22" spans="13:16" x14ac:dyDescent="0.2">
      <c r="M22" s="10" t="str">
        <f t="shared" si="0"/>
        <v>Skilled trades occupations</v>
      </c>
      <c r="N22" s="11">
        <f>'Occ T5'!AO48</f>
        <v>0.53054240248478379</v>
      </c>
      <c r="O22" s="11">
        <f>'Occ T5'!AN48</f>
        <v>0.2755987292331139</v>
      </c>
      <c r="P22" s="11">
        <f>'Occ T5'!AM48</f>
        <v>0.66600066222500121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0.49242414780471044</v>
      </c>
      <c r="O23" s="11">
        <f>'Occ T5'!AN49</f>
        <v>3.8628219196418456E-2</v>
      </c>
      <c r="P23" s="11">
        <f>'Occ T5'!AM49</f>
        <v>1.7919685620555139</v>
      </c>
    </row>
    <row r="24" spans="13:16" x14ac:dyDescent="0.2">
      <c r="M24" s="10" t="str">
        <f t="shared" si="0"/>
        <v>Sales and customer service occupations</v>
      </c>
      <c r="N24" s="11">
        <f>'Occ T5'!AO50</f>
        <v>-4.6865978978873679E-2</v>
      </c>
      <c r="O24" s="11">
        <f>'Occ T5'!AN50</f>
        <v>-0.44162247682903022</v>
      </c>
      <c r="P24" s="11">
        <f>'Occ T5'!AM50</f>
        <v>-0.24936303187008502</v>
      </c>
    </row>
    <row r="25" spans="13:16" x14ac:dyDescent="0.2">
      <c r="M25" s="10" t="str">
        <f t="shared" si="0"/>
        <v>Process, plant and machine operatives</v>
      </c>
      <c r="N25" s="11">
        <f>'Occ T5'!AO51</f>
        <v>0.13737780532367938</v>
      </c>
      <c r="O25" s="11">
        <f>'Occ T5'!AN51</f>
        <v>0.64726054700470914</v>
      </c>
      <c r="P25" s="11">
        <f>'Occ T5'!AM51</f>
        <v>9.4353167520411896E-2</v>
      </c>
    </row>
    <row r="26" spans="13:16" x14ac:dyDescent="0.2">
      <c r="M26" s="10" t="str">
        <f t="shared" si="0"/>
        <v>Elementary occupations</v>
      </c>
      <c r="N26" s="11">
        <f>'Occ T5'!AO52</f>
        <v>0.14582453081190283</v>
      </c>
      <c r="O26" s="11">
        <f>'Occ T5'!AN52</f>
        <v>-1.0526500271142787</v>
      </c>
      <c r="P26" s="11">
        <f>'Occ T5'!AM52</f>
        <v>0.53126560055734817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2.408202854172</v>
      </c>
      <c r="O28" s="11">
        <f>'Occ T5'!AN54</f>
        <v>0.77447988291915237</v>
      </c>
      <c r="P28" s="11">
        <f>'Occ T5'!AM54</f>
        <v>11.483541476699713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0.96509539927286792</v>
      </c>
      <c r="O33" s="11">
        <f>'Occ T5'!X44</f>
        <v>0.77721515157461951</v>
      </c>
      <c r="P33" s="11">
        <f>'Occ T5'!W44</f>
        <v>1.1406443492059601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-0.21595021529357794</v>
      </c>
      <c r="O34" s="11">
        <f>'Occ T5'!X45</f>
        <v>1.8643980652579373</v>
      </c>
      <c r="P34" s="11">
        <f>'Occ T5'!W45</f>
        <v>6.4271578883268674</v>
      </c>
    </row>
    <row r="35" spans="1:16" x14ac:dyDescent="0.2">
      <c r="M35" s="10" t="str">
        <f t="shared" si="1"/>
        <v>Associate professional occupations</v>
      </c>
      <c r="N35" s="11">
        <f>'Occ T5'!Y46</f>
        <v>7.6754891516287227E-2</v>
      </c>
      <c r="O35" s="11">
        <f>'Occ T5'!X46</f>
        <v>-0.29818242482059132</v>
      </c>
      <c r="P35" s="11">
        <f>'Occ T5'!W46</f>
        <v>-0.22417607094597969</v>
      </c>
    </row>
    <row r="36" spans="1:16" x14ac:dyDescent="0.2">
      <c r="M36" s="10" t="str">
        <f t="shared" si="1"/>
        <v>Administrative and secretarial occupations</v>
      </c>
      <c r="N36" s="11">
        <f>'Occ T5'!Y47</f>
        <v>0.23535519085778972</v>
      </c>
      <c r="O36" s="11">
        <f>'Occ T5'!X47</f>
        <v>-0.33019907035354046</v>
      </c>
      <c r="P36" s="11">
        <f>'Occ T5'!W47</f>
        <v>0.20594237572772922</v>
      </c>
    </row>
    <row r="37" spans="1:16" x14ac:dyDescent="0.2">
      <c r="M37" s="10" t="str">
        <f t="shared" si="1"/>
        <v>Skilled trades occupations</v>
      </c>
      <c r="N37" s="11">
        <f>'Occ T5'!Y48</f>
        <v>1.3736501192588779</v>
      </c>
      <c r="O37" s="11">
        <f>'Occ T5'!X48</f>
        <v>0.47933938803289511</v>
      </c>
      <c r="P37" s="11">
        <f>'Occ T5'!W48</f>
        <v>-2.2764081945968968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0.29498704452936775</v>
      </c>
      <c r="O38" s="11">
        <f>'Occ T5'!X49</f>
        <v>0.73530774853463887</v>
      </c>
      <c r="P38" s="11">
        <f>'Occ T5'!W49</f>
        <v>1.7144865820232162</v>
      </c>
    </row>
    <row r="39" spans="1:16" x14ac:dyDescent="0.2">
      <c r="M39" s="10" t="str">
        <f t="shared" si="1"/>
        <v>Sales and customer service occupations</v>
      </c>
      <c r="N39" s="11">
        <f>'Occ T5'!Y50</f>
        <v>-5.7088327616793721E-2</v>
      </c>
      <c r="O39" s="11">
        <f>'Occ T5'!X50</f>
        <v>0.39506664124641855</v>
      </c>
      <c r="P39" s="11">
        <f>'Occ T5'!W50</f>
        <v>0.51616515196927626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Oxfordshire</v>
      </c>
      <c r="M40" s="10" t="str">
        <f t="shared" si="1"/>
        <v>Process, plant and machine operatives</v>
      </c>
      <c r="N40" s="11">
        <f>'Occ T5'!Y51</f>
        <v>0.65185835746022169</v>
      </c>
      <c r="O40" s="11">
        <f>'Occ T5'!X51</f>
        <v>0.61512123791268225</v>
      </c>
      <c r="P40" s="11">
        <f>'Occ T5'!W51</f>
        <v>-3.4722161221184322E-2</v>
      </c>
    </row>
    <row r="41" spans="1:16" x14ac:dyDescent="0.2">
      <c r="M41" s="10" t="str">
        <f t="shared" si="1"/>
        <v>Elementary occupations</v>
      </c>
      <c r="N41" s="11">
        <f>'Occ T5'!Y52</f>
        <v>0.55247804019059066</v>
      </c>
      <c r="O41" s="11">
        <f>'Occ T5'!X52</f>
        <v>0.22190272921516474</v>
      </c>
      <c r="P41" s="11">
        <f>'Occ T5'!W52</f>
        <v>-0.87942410105561741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3.8771405001756278</v>
      </c>
      <c r="O43" s="11">
        <f>'Occ T5'!X54</f>
        <v>4.4599694666002208</v>
      </c>
      <c r="P43" s="11">
        <f>'Occ T5'!W54</f>
        <v>6.5896658194333781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Oxfordshire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Oxfordshire, Oxfordshire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6.4829364102470048</v>
      </c>
      <c r="C5" s="11">
        <f>HLOOKUP(C$3,'Qual F1'!$M$4:$BW$14,11,FALSE)</f>
        <v>8.0846424679243185</v>
      </c>
      <c r="D5" s="11">
        <f>HLOOKUP(D$3,'Qual F1'!$M$4:$BW$14,11,FALSE)</f>
        <v>8.5515577116571517</v>
      </c>
      <c r="E5" s="11">
        <f>HLOOKUP(E$3,'Qual F1'!$M$4:$BW$14,11,FALSE)</f>
        <v>9.7887070076459963</v>
      </c>
      <c r="F5" s="11">
        <f>HLOOKUP(F$3,'Qual F1'!$M$4:$BW$14,11,FALSE)</f>
        <v>12.356048369083782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43.997906498789199</v>
      </c>
      <c r="C6" s="11">
        <f>HLOOKUP(C$3,'Qual F1'!$M$4:$BW$14,10,FALSE)</f>
        <v>55.706548923814914</v>
      </c>
      <c r="D6" s="11">
        <f>HLOOKUP(D$3,'Qual F1'!$M$4:$BW$14,10,FALSE)</f>
        <v>58.871967994703773</v>
      </c>
      <c r="E6" s="11">
        <f>HLOOKUP(E$3,'Qual F1'!$M$4:$BW$14,10,FALSE)</f>
        <v>67.886620997819762</v>
      </c>
      <c r="F6" s="11">
        <f>HLOOKUP(F$3,'Qual F1'!$M$4:$BW$14,10,FALSE)</f>
        <v>86.017298794762439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85.692267291958558</v>
      </c>
      <c r="C7" s="11">
        <f>HLOOKUP(C$3,'Qual F1'!$M$4:$BW$14,9,FALSE)</f>
        <v>97.584822020407586</v>
      </c>
      <c r="D7" s="11">
        <f>HLOOKUP(D$3,'Qual F1'!$M$4:$BW$14,9,FALSE)</f>
        <v>95.634106571860713</v>
      </c>
      <c r="E7" s="11">
        <f>HLOOKUP(E$3,'Qual F1'!$M$4:$BW$14,9,FALSE)</f>
        <v>101.83943838496633</v>
      </c>
      <c r="F7" s="11">
        <f>HLOOKUP(F$3,'Qual F1'!$M$4:$BW$14,9,FALSE)</f>
        <v>116.50665018458258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24.036812843825533</v>
      </c>
      <c r="C8" s="11">
        <f>HLOOKUP(C$3,'Qual F1'!$M$4:$BW$14,8,FALSE)</f>
        <v>25.797925856959274</v>
      </c>
      <c r="D8" s="11">
        <f>HLOOKUP(D$3,'Qual F1'!$M$4:$BW$14,8,FALSE)</f>
        <v>25.318018651890277</v>
      </c>
      <c r="E8" s="11">
        <f>HLOOKUP(E$3,'Qual F1'!$M$4:$BW$14,8,FALSE)</f>
        <v>25.28874741132687</v>
      </c>
      <c r="F8" s="11">
        <f>HLOOKUP(F$3,'Qual F1'!$M$4:$BW$14,8,FALSE)</f>
        <v>28.224508699897761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23.117798863522832</v>
      </c>
      <c r="C9" s="11">
        <f>HLOOKUP(C$3,'Qual F1'!$M$4:$BW$14,7,FALSE)</f>
        <v>26.406267811036219</v>
      </c>
      <c r="D9" s="11">
        <f>HLOOKUP(D$3,'Qual F1'!$M$4:$BW$14,7,FALSE)</f>
        <v>26.151668685278722</v>
      </c>
      <c r="E9" s="11">
        <f>HLOOKUP(E$3,'Qual F1'!$M$4:$BW$14,7,FALSE)</f>
        <v>26.852432242336143</v>
      </c>
      <c r="F9" s="11">
        <f>HLOOKUP(F$3,'Qual F1'!$M$4:$BW$14,7,FALSE)</f>
        <v>30.569570594238808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80.64120753851978</v>
      </c>
      <c r="C10" s="11">
        <f>HLOOKUP(C$3,'Qual F1'!$M$4:$BW$14,6,FALSE)</f>
        <v>80.944617087265868</v>
      </c>
      <c r="D10" s="11">
        <f>HLOOKUP(D$3,'Qual F1'!$M$4:$BW$14,6,FALSE)</f>
        <v>83.51919348437346</v>
      </c>
      <c r="E10" s="11">
        <f>HLOOKUP(E$3,'Qual F1'!$M$4:$BW$14,6,FALSE)</f>
        <v>82.141561717783233</v>
      </c>
      <c r="F10" s="11">
        <f>HLOOKUP(F$3,'Qual F1'!$M$4:$BW$14,6,FALSE)</f>
        <v>82.388963974422936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76.193566187208816</v>
      </c>
      <c r="C11" s="11">
        <f>HLOOKUP(C$3,'Qual F1'!$M$4:$BW$14,5,FALSE)</f>
        <v>77.529929522933799</v>
      </c>
      <c r="D11" s="11">
        <f>HLOOKUP(D$3,'Qual F1'!$M$4:$BW$14,5,FALSE)</f>
        <v>70.379017055190999</v>
      </c>
      <c r="E11" s="11">
        <f>HLOOKUP(E$3,'Qual F1'!$M$4:$BW$14,5,FALSE)</f>
        <v>68.651416811280839</v>
      </c>
      <c r="F11" s="11">
        <f>HLOOKUP(F$3,'Qual F1'!$M$4:$BW$14,5,FALSE)</f>
        <v>58.206192175271298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51.816116389360921</v>
      </c>
      <c r="C12" s="11">
        <f>HLOOKUP(C$3,'Qual F1'!$M$4:$BW$14,4,FALSE)</f>
        <v>49.049353747359135</v>
      </c>
      <c r="D12" s="11">
        <f>HLOOKUP(D$3,'Qual F1'!$M$4:$BW$14,4,FALSE)</f>
        <v>42.117074290021009</v>
      </c>
      <c r="E12" s="11">
        <f>HLOOKUP(E$3,'Qual F1'!$M$4:$BW$14,4,FALSE)</f>
        <v>39.559070353746044</v>
      </c>
      <c r="F12" s="11">
        <f>HLOOKUP(F$3,'Qual F1'!$M$4:$BW$14,4,FALSE)</f>
        <v>26.710012400956952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14.366387976567623</v>
      </c>
      <c r="C13" s="11">
        <f>HLOOKUP(C$3,'Qual F1'!$M$4:$BW$14,3,FALSE)</f>
        <v>15.274892562298689</v>
      </c>
      <c r="D13" s="11">
        <f>HLOOKUP(D$3,'Qual F1'!$M$4:$BW$14,3,FALSE)</f>
        <v>13.215395555023871</v>
      </c>
      <c r="E13" s="11">
        <f>HLOOKUP(E$3,'Qual F1'!$M$4:$BW$14,3,FALSE)</f>
        <v>12.674005073094815</v>
      </c>
      <c r="F13" s="11">
        <f>HLOOKUP(F$3,'Qual F1'!$M$4:$BW$14,3,FALSE)</f>
        <v>12.37175480678362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406.34500000000031</v>
      </c>
      <c r="C15" s="11">
        <f t="shared" ref="C15:F15" si="0">SUM(C5:C13)</f>
        <v>436.37899999999979</v>
      </c>
      <c r="D15" s="11">
        <f t="shared" si="0"/>
        <v>423.75799999999992</v>
      </c>
      <c r="E15" s="11">
        <f t="shared" si="0"/>
        <v>434.68200000000007</v>
      </c>
      <c r="F15" s="11">
        <f t="shared" si="0"/>
        <v>453.35100000000011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1.5954266473678771</v>
      </c>
      <c r="C19" s="18">
        <f t="shared" si="1"/>
        <v>1.8526653363072747</v>
      </c>
      <c r="D19" s="18">
        <f t="shared" si="1"/>
        <v>2.0180286181398706</v>
      </c>
      <c r="E19" s="18">
        <f t="shared" si="1"/>
        <v>2.2519237069043565</v>
      </c>
      <c r="F19" s="18">
        <f t="shared" si="1"/>
        <v>2.725492690891556</v>
      </c>
      <c r="G19" s="11"/>
    </row>
    <row r="20" spans="1:7" x14ac:dyDescent="0.2">
      <c r="A20" t="str">
        <f>$A6</f>
        <v>RQF7 Other higher degree</v>
      </c>
      <c r="B20" s="18">
        <f t="shared" si="1"/>
        <v>10.827721886276235</v>
      </c>
      <c r="C20" s="18">
        <f t="shared" si="1"/>
        <v>12.765634671653526</v>
      </c>
      <c r="D20" s="18">
        <f t="shared" si="1"/>
        <v>13.892827508791287</v>
      </c>
      <c r="E20" s="18">
        <f t="shared" si="1"/>
        <v>15.617536727497287</v>
      </c>
      <c r="F20" s="18">
        <f t="shared" si="1"/>
        <v>18.973664731027927</v>
      </c>
      <c r="G20" s="11"/>
    </row>
    <row r="21" spans="1:7" x14ac:dyDescent="0.2">
      <c r="A21" t="str">
        <f>$A7</f>
        <v>RQF6 First degree</v>
      </c>
      <c r="B21" s="18">
        <f t="shared" si="1"/>
        <v>21.088549703320698</v>
      </c>
      <c r="C21" s="18">
        <f t="shared" si="1"/>
        <v>22.362401036806911</v>
      </c>
      <c r="D21" s="18">
        <f t="shared" si="1"/>
        <v>22.568094660598913</v>
      </c>
      <c r="E21" s="18">
        <f t="shared" si="1"/>
        <v>23.428492181633082</v>
      </c>
      <c r="F21" s="18">
        <f t="shared" si="1"/>
        <v>25.698994859299429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5.9153706441141187</v>
      </c>
      <c r="C22" s="18">
        <f t="shared" si="3"/>
        <v>5.9118165303461634</v>
      </c>
      <c r="D22" s="18">
        <f t="shared" si="3"/>
        <v>5.9746408685830783</v>
      </c>
      <c r="E22" s="18">
        <f t="shared" si="3"/>
        <v>5.8177581338373487</v>
      </c>
      <c r="F22" s="18">
        <f t="shared" si="3"/>
        <v>6.2257519449384153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5.6892047062281597</v>
      </c>
      <c r="C23" s="18">
        <f t="shared" si="4"/>
        <v>6.0512233198747492</v>
      </c>
      <c r="D23" s="18">
        <f t="shared" si="4"/>
        <v>6.1713687258479428</v>
      </c>
      <c r="E23" s="18">
        <f t="shared" si="4"/>
        <v>6.1774888866656861</v>
      </c>
      <c r="F23" s="18">
        <f t="shared" si="4"/>
        <v>6.7430248514371431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19.84550259964309</v>
      </c>
      <c r="C24" s="18">
        <f t="shared" si="5"/>
        <v>18.549154997666228</v>
      </c>
      <c r="D24" s="18">
        <f t="shared" si="5"/>
        <v>19.709172094538268</v>
      </c>
      <c r="E24" s="18">
        <f t="shared" si="5"/>
        <v>18.896931945142246</v>
      </c>
      <c r="F24" s="18">
        <f t="shared" si="5"/>
        <v>18.173327945548355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18.750954530561163</v>
      </c>
      <c r="C25" s="18">
        <f t="shared" si="6"/>
        <v>17.766649981537572</v>
      </c>
      <c r="D25" s="18">
        <f t="shared" si="6"/>
        <v>16.608304045042459</v>
      </c>
      <c r="E25" s="18">
        <f t="shared" si="6"/>
        <v>15.793480477977194</v>
      </c>
      <c r="F25" s="18">
        <f t="shared" si="6"/>
        <v>12.839100867820141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12.751754393276865</v>
      </c>
      <c r="C26" s="18">
        <f>C12/C$15*100</f>
        <v>11.240081155912444</v>
      </c>
      <c r="D26" s="18">
        <f t="shared" si="7"/>
        <v>9.9389449379176362</v>
      </c>
      <c r="E26" s="18">
        <f t="shared" si="7"/>
        <v>9.1006920815092496</v>
      </c>
      <c r="F26" s="18">
        <f t="shared" si="7"/>
        <v>5.8916848977849279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3.5355148892117811</v>
      </c>
      <c r="C27" s="18">
        <f>C13/C$15*100</f>
        <v>3.5003729698951358</v>
      </c>
      <c r="D27" s="18">
        <f t="shared" si="8"/>
        <v>3.1186185405405618</v>
      </c>
      <c r="E27" s="18">
        <f t="shared" si="8"/>
        <v>2.9156958588335407</v>
      </c>
      <c r="F27" s="18">
        <f t="shared" si="8"/>
        <v>2.7289572112521241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5.6750018779902156</v>
      </c>
      <c r="C33" s="18">
        <f t="shared" si="9"/>
        <v>5.7753357131785643</v>
      </c>
      <c r="D33" s="18">
        <f t="shared" si="9"/>
        <v>2.7391621576722036</v>
      </c>
      <c r="E33" s="18">
        <f t="shared" si="9"/>
        <v>2.3564999781754414</v>
      </c>
      <c r="F33" s="18">
        <f>IF(F$3-D$3 &lt;&gt; 0,(EXP(LN(F5/D5)/(F$3-D$3))-1)*100,0)</f>
        <v>2.4838954127127888</v>
      </c>
    </row>
    <row r="34" spans="1:6" x14ac:dyDescent="0.2">
      <c r="A34" t="str">
        <f>$A20</f>
        <v>RQF7 Other higher degree</v>
      </c>
      <c r="B34" s="18">
        <f t="shared" si="9"/>
        <v>6.0763482573841232</v>
      </c>
      <c r="C34" s="18">
        <f t="shared" si="9"/>
        <v>5.6823104860039608</v>
      </c>
      <c r="D34" s="18">
        <f t="shared" si="9"/>
        <v>2.8904644747635766</v>
      </c>
      <c r="E34" s="18">
        <f t="shared" si="9"/>
        <v>2.3953325431188333</v>
      </c>
      <c r="F34" s="18">
        <f t="shared" ref="F34:F43" si="10">IF(F$3-D$3 &lt;&gt; 0,(EXP(LN(F6/D6)/(F$3-D$3))-1)*100,0)</f>
        <v>2.5601112096699241</v>
      </c>
    </row>
    <row r="35" spans="1:6" x14ac:dyDescent="0.2">
      <c r="A35" t="str">
        <f>$A21</f>
        <v>RQF6 First degree</v>
      </c>
      <c r="B35" s="18">
        <f t="shared" si="9"/>
        <v>3.302340213696553</v>
      </c>
      <c r="C35" s="18">
        <f t="shared" si="9"/>
        <v>-1.9989947290562582</v>
      </c>
      <c r="D35" s="18">
        <f t="shared" si="9"/>
        <v>1.2652963817829876</v>
      </c>
      <c r="E35" s="18">
        <f t="shared" si="9"/>
        <v>1.3546018591935161</v>
      </c>
      <c r="F35" s="18">
        <f t="shared" si="10"/>
        <v>1.3248246192449908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1.783405391811943</v>
      </c>
      <c r="C36" s="18">
        <f t="shared" ref="C36:E36" si="12">IF(D$3-C$3 &lt;&gt; 0,(EXP(LN(D8/C8)/(D$3-C$3))-1)*100,0)</f>
        <v>-1.8602549977464022</v>
      </c>
      <c r="D36" s="18">
        <f t="shared" si="12"/>
        <v>-2.3133553265319851E-2</v>
      </c>
      <c r="E36" s="18">
        <f t="shared" si="12"/>
        <v>1.1043653141944665</v>
      </c>
      <c r="F36" s="18">
        <f t="shared" si="10"/>
        <v>0.72712656267484022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3.3808588208170454</v>
      </c>
      <c r="C37" s="18">
        <f t="shared" si="13"/>
        <v>-0.96416171940469919</v>
      </c>
      <c r="D37" s="18">
        <f t="shared" si="13"/>
        <v>0.53026902831427858</v>
      </c>
      <c r="E37" s="18">
        <f t="shared" si="13"/>
        <v>1.3049276895876094</v>
      </c>
      <c r="F37" s="18">
        <f t="shared" si="10"/>
        <v>1.0460471408334504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9.392914845889333E-2</v>
      </c>
      <c r="C38" s="18">
        <f t="shared" si="14"/>
        <v>3.180664125363597</v>
      </c>
      <c r="D38" s="18">
        <f t="shared" si="14"/>
        <v>-0.33209426918920926</v>
      </c>
      <c r="E38" s="18">
        <f t="shared" si="14"/>
        <v>3.0078266313382507E-2</v>
      </c>
      <c r="F38" s="18">
        <f t="shared" si="10"/>
        <v>-9.0791905414921992E-2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0.43562166740560571</v>
      </c>
      <c r="C39" s="18">
        <f t="shared" si="15"/>
        <v>-9.2234218601056739</v>
      </c>
      <c r="D39" s="18">
        <f t="shared" si="15"/>
        <v>-0.49583456902837497</v>
      </c>
      <c r="E39" s="18">
        <f t="shared" si="15"/>
        <v>-1.6369541365037432</v>
      </c>
      <c r="F39" s="18">
        <f t="shared" si="10"/>
        <v>-1.2580424557605552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-1.3624883849392977</v>
      </c>
      <c r="C40" s="18">
        <f t="shared" si="16"/>
        <v>-14.133273789996403</v>
      </c>
      <c r="D40" s="18">
        <f t="shared" si="16"/>
        <v>-1.2453449277106676</v>
      </c>
      <c r="E40" s="18">
        <f t="shared" si="16"/>
        <v>-3.8514362384519552</v>
      </c>
      <c r="F40" s="18">
        <f t="shared" si="10"/>
        <v>-2.990471673929429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1.5447894367496495</v>
      </c>
      <c r="C41" s="18">
        <f t="shared" si="17"/>
        <v>-13.482890297755967</v>
      </c>
      <c r="D41" s="18">
        <f t="shared" si="17"/>
        <v>-0.83309891008624959</v>
      </c>
      <c r="E41" s="18">
        <f t="shared" si="17"/>
        <v>-0.24107908596452399</v>
      </c>
      <c r="F41" s="18">
        <f t="shared" si="10"/>
        <v>-0.43881069111628701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1.7986996873260885</v>
      </c>
      <c r="C43" s="18">
        <f t="shared" ref="C43" si="18">IF(D$3-C$3 &lt;&gt; 0,(EXP(LN(D15/C15)/(D$3-C$3))-1)*100,0)</f>
        <v>-2.8922106700826289</v>
      </c>
      <c r="D43" s="18">
        <f>IF(E$3-D$3 &lt;&gt; 0,(EXP(LN(E15/D15)/(E$3-D$3))-1)*100,0)</f>
        <v>0.51034166331180852</v>
      </c>
      <c r="E43" s="18">
        <f>IF(F$3-E$3 &lt;&gt; 0,(EXP(LN(F15/E15)/(F$3-E$3))-1)*100,0)</f>
        <v>0.42140472933416273</v>
      </c>
      <c r="F43" s="18">
        <f t="shared" si="10"/>
        <v>0.45104162653475388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1.6017060576773137</v>
      </c>
      <c r="C47" s="27">
        <f>D5-C5</f>
        <v>0.46691524373283322</v>
      </c>
      <c r="D47" s="27">
        <f>E5-D5</f>
        <v>1.2371492959888446</v>
      </c>
      <c r="E47" s="27">
        <f>F5-E5</f>
        <v>2.5673413614377854</v>
      </c>
      <c r="F47" s="27">
        <f>F5-D5</f>
        <v>3.80449065742663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11.708642425025715</v>
      </c>
      <c r="C48" s="27">
        <f t="shared" si="20"/>
        <v>3.1654190708888592</v>
      </c>
      <c r="D48" s="27">
        <f t="shared" si="20"/>
        <v>9.0146530031159884</v>
      </c>
      <c r="E48" s="27">
        <f t="shared" si="20"/>
        <v>18.130677796942678</v>
      </c>
      <c r="F48" s="27">
        <f t="shared" ref="F48:F57" si="21">F6-D6</f>
        <v>27.145330800058666</v>
      </c>
    </row>
    <row r="49" spans="1:6" x14ac:dyDescent="0.2">
      <c r="A49" t="str">
        <f t="shared" si="19"/>
        <v>RQF6 First degree</v>
      </c>
      <c r="B49" s="27">
        <f t="shared" ref="B49:E49" si="22">C7-B7</f>
        <v>11.892554728449028</v>
      </c>
      <c r="C49" s="27">
        <f t="shared" si="22"/>
        <v>-1.9507154485468732</v>
      </c>
      <c r="D49" s="27">
        <f t="shared" si="22"/>
        <v>6.2053318131056159</v>
      </c>
      <c r="E49" s="27">
        <f t="shared" si="22"/>
        <v>14.667211799616254</v>
      </c>
      <c r="F49" s="27">
        <f t="shared" si="21"/>
        <v>20.87254361272187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1.7611130131337411</v>
      </c>
      <c r="C50" s="27">
        <f t="shared" si="23"/>
        <v>-0.4799072050689972</v>
      </c>
      <c r="D50" s="27">
        <f t="shared" si="23"/>
        <v>-2.9271240563407019E-2</v>
      </c>
      <c r="E50" s="27">
        <f t="shared" si="23"/>
        <v>2.935761288570891</v>
      </c>
      <c r="F50" s="27">
        <f t="shared" si="21"/>
        <v>2.906490048007484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3.2884689475133868</v>
      </c>
      <c r="C51" s="27">
        <f t="shared" si="24"/>
        <v>-0.25459912575749755</v>
      </c>
      <c r="D51" s="27">
        <f t="shared" si="24"/>
        <v>0.70076355705742088</v>
      </c>
      <c r="E51" s="27">
        <f t="shared" si="24"/>
        <v>3.7171383519026655</v>
      </c>
      <c r="F51" s="27">
        <f t="shared" si="21"/>
        <v>4.4179019089600864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0.30340954874608883</v>
      </c>
      <c r="C52" s="27">
        <f t="shared" si="25"/>
        <v>2.5745763971075917</v>
      </c>
      <c r="D52" s="27">
        <f t="shared" si="25"/>
        <v>-1.3776317665902269</v>
      </c>
      <c r="E52" s="27">
        <f t="shared" si="25"/>
        <v>0.2474022566397025</v>
      </c>
      <c r="F52" s="27">
        <f t="shared" si="21"/>
        <v>-1.1302295099505244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1.3363633357249824</v>
      </c>
      <c r="C53" s="27">
        <f>D11-C11</f>
        <v>-7.1509124677427991</v>
      </c>
      <c r="D53" s="27">
        <f t="shared" si="26"/>
        <v>-1.7276002439101603</v>
      </c>
      <c r="E53" s="27">
        <f t="shared" si="26"/>
        <v>-10.445224636009542</v>
      </c>
      <c r="F53" s="27">
        <f t="shared" si="21"/>
        <v>-12.172824879919702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-2.7667626420017868</v>
      </c>
      <c r="C54" s="27">
        <f t="shared" si="27"/>
        <v>-6.9322794573381259</v>
      </c>
      <c r="D54" s="27">
        <f t="shared" si="27"/>
        <v>-2.5580039362749645</v>
      </c>
      <c r="E54" s="27">
        <f t="shared" si="27"/>
        <v>-12.849057952789092</v>
      </c>
      <c r="F54" s="27">
        <f t="shared" si="21"/>
        <v>-15.407061889064057</v>
      </c>
    </row>
    <row r="55" spans="1:6" x14ac:dyDescent="0.2">
      <c r="A55" t="str">
        <f t="shared" si="19"/>
        <v>No Qualification</v>
      </c>
      <c r="B55" s="27">
        <f t="shared" ref="B55:E55" si="28">C13-B13</f>
        <v>0.90850458573106607</v>
      </c>
      <c r="C55" s="27">
        <f t="shared" si="28"/>
        <v>-2.0594970072748175</v>
      </c>
      <c r="D55" s="27">
        <f t="shared" si="28"/>
        <v>-0.54139048192905648</v>
      </c>
      <c r="E55" s="27">
        <f t="shared" si="28"/>
        <v>-0.30225026631119434</v>
      </c>
      <c r="F55" s="27">
        <f t="shared" si="21"/>
        <v>-0.84364074824025082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30.03399999999948</v>
      </c>
      <c r="C57" s="29">
        <f t="shared" ref="C57" si="29">D15-C15</f>
        <v>-12.620999999999867</v>
      </c>
      <c r="D57" s="29">
        <f>E15-D15</f>
        <v>10.924000000000149</v>
      </c>
      <c r="E57" s="29">
        <f>F15-E15</f>
        <v>18.66900000000004</v>
      </c>
      <c r="F57" s="29">
        <f t="shared" si="21"/>
        <v>29.593000000000188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Oxfordshire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18.960093969117764</v>
      </c>
      <c r="N6" s="11">
        <v>17.733398708026421</v>
      </c>
      <c r="O6" s="11">
        <v>14.531826072357553</v>
      </c>
      <c r="P6" s="11">
        <v>15.856301731077338</v>
      </c>
      <c r="Q6" s="11">
        <v>12.074129827743015</v>
      </c>
      <c r="R6" s="11">
        <v>14.366387976567623</v>
      </c>
      <c r="S6" s="11">
        <v>13.874286513834729</v>
      </c>
      <c r="T6" s="11">
        <v>14.066285286580385</v>
      </c>
      <c r="U6" s="11">
        <v>13.256171667451463</v>
      </c>
      <c r="V6" s="11">
        <v>15.274892562298689</v>
      </c>
      <c r="W6" s="11">
        <v>13.215395555023871</v>
      </c>
      <c r="X6" s="11">
        <v>14.821937197421191</v>
      </c>
      <c r="Y6" s="11">
        <v>13.29425814211768</v>
      </c>
      <c r="Z6" s="11">
        <v>12.975421682448451</v>
      </c>
      <c r="AA6" s="11">
        <v>12.6708227636404</v>
      </c>
      <c r="AB6" s="11">
        <v>12.674005073094815</v>
      </c>
      <c r="AC6" s="11">
        <v>12.727681618623775</v>
      </c>
      <c r="AD6" s="11">
        <v>12.715523031558597</v>
      </c>
      <c r="AE6" s="11">
        <v>12.670528495026021</v>
      </c>
      <c r="AF6" s="11">
        <v>12.606122899432519</v>
      </c>
      <c r="AG6" s="11">
        <v>12.531455724638121</v>
      </c>
      <c r="AH6" s="11">
        <v>12.438142247619998</v>
      </c>
      <c r="AI6" s="11">
        <v>12.325850052033775</v>
      </c>
      <c r="AJ6" s="11">
        <v>12.196410219494842</v>
      </c>
      <c r="AK6" s="11">
        <v>12.075356392302087</v>
      </c>
      <c r="AL6" s="11">
        <v>12.37175480678362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53.984441576211744</v>
      </c>
      <c r="N7" s="11">
        <v>53.361541263896967</v>
      </c>
      <c r="O7" s="11">
        <v>51.854964615605837</v>
      </c>
      <c r="P7" s="11">
        <v>50.734833636942525</v>
      </c>
      <c r="Q7" s="11">
        <v>51.260393676490963</v>
      </c>
      <c r="R7" s="11">
        <v>51.816116389360921</v>
      </c>
      <c r="S7" s="11">
        <v>53.829346940826447</v>
      </c>
      <c r="T7" s="11">
        <v>49.129069995713671</v>
      </c>
      <c r="U7" s="11">
        <v>47.519019960870565</v>
      </c>
      <c r="V7" s="11">
        <v>49.049353747359135</v>
      </c>
      <c r="W7" s="11">
        <v>42.117074290021009</v>
      </c>
      <c r="X7" s="11">
        <v>45.831169651485141</v>
      </c>
      <c r="Y7" s="11">
        <v>43.048303579829962</v>
      </c>
      <c r="Z7" s="11">
        <v>41.90692213809502</v>
      </c>
      <c r="AA7" s="11">
        <v>40.806468676857733</v>
      </c>
      <c r="AB7" s="11">
        <v>39.559070353746044</v>
      </c>
      <c r="AC7" s="11">
        <v>38.256880216434922</v>
      </c>
      <c r="AD7" s="11">
        <v>36.943058238954066</v>
      </c>
      <c r="AE7" s="11">
        <v>35.645067302005344</v>
      </c>
      <c r="AF7" s="11">
        <v>34.354146799271732</v>
      </c>
      <c r="AG7" s="11">
        <v>33.087730252369191</v>
      </c>
      <c r="AH7" s="11">
        <v>31.839682410945642</v>
      </c>
      <c r="AI7" s="11">
        <v>30.581277575267329</v>
      </c>
      <c r="AJ7" s="11">
        <v>29.317767818264436</v>
      </c>
      <c r="AK7" s="11">
        <v>28.03694342594493</v>
      </c>
      <c r="AL7" s="11">
        <v>26.710012400956952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72.098408871180581</v>
      </c>
      <c r="N8" s="11">
        <v>74.45059717091145</v>
      </c>
      <c r="O8" s="11">
        <v>74.763040500430492</v>
      </c>
      <c r="P8" s="11">
        <v>76.959118035698125</v>
      </c>
      <c r="Q8" s="11">
        <v>76.960571368334442</v>
      </c>
      <c r="R8" s="11">
        <v>76.193566187208816</v>
      </c>
      <c r="S8" s="11">
        <v>80.137969251238871</v>
      </c>
      <c r="T8" s="11">
        <v>76.227169355512771</v>
      </c>
      <c r="U8" s="11">
        <v>72.513675136013916</v>
      </c>
      <c r="V8" s="11">
        <v>77.529929522933799</v>
      </c>
      <c r="W8" s="11">
        <v>70.379017055190999</v>
      </c>
      <c r="X8" s="11">
        <v>73.711541245854505</v>
      </c>
      <c r="Y8" s="11">
        <v>71.063742791050458</v>
      </c>
      <c r="Z8" s="11">
        <v>70.320514326282776</v>
      </c>
      <c r="AA8" s="11">
        <v>69.619910430827218</v>
      </c>
      <c r="AB8" s="11">
        <v>68.651416811280839</v>
      </c>
      <c r="AC8" s="11">
        <v>67.620792145242177</v>
      </c>
      <c r="AD8" s="11">
        <v>66.576488648188644</v>
      </c>
      <c r="AE8" s="11">
        <v>65.531604505635258</v>
      </c>
      <c r="AF8" s="11">
        <v>64.503584074632954</v>
      </c>
      <c r="AG8" s="11">
        <v>63.496301702514018</v>
      </c>
      <c r="AH8" s="11">
        <v>62.470196599070384</v>
      </c>
      <c r="AI8" s="11">
        <v>61.435365290698087</v>
      </c>
      <c r="AJ8" s="11">
        <v>60.389495432209763</v>
      </c>
      <c r="AK8" s="11">
        <v>59.334445341201089</v>
      </c>
      <c r="AL8" s="11">
        <v>58.206192175271298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73.610882774076899</v>
      </c>
      <c r="N9" s="11">
        <v>73.381045638053621</v>
      </c>
      <c r="O9" s="11">
        <v>78.329314492073422</v>
      </c>
      <c r="P9" s="11">
        <v>74.762352162656313</v>
      </c>
      <c r="Q9" s="11">
        <v>78.917932199936587</v>
      </c>
      <c r="R9" s="11">
        <v>80.64120753851978</v>
      </c>
      <c r="S9" s="11">
        <v>85.722480941397251</v>
      </c>
      <c r="T9" s="11">
        <v>82.846179957804694</v>
      </c>
      <c r="U9" s="11">
        <v>81.877762379592482</v>
      </c>
      <c r="V9" s="11">
        <v>80.944617087265868</v>
      </c>
      <c r="W9" s="11">
        <v>83.51919348437346</v>
      </c>
      <c r="X9" s="11">
        <v>80.229861477741281</v>
      </c>
      <c r="Y9" s="11">
        <v>81.401223576863273</v>
      </c>
      <c r="Z9" s="11">
        <v>81.678436248136691</v>
      </c>
      <c r="AA9" s="11">
        <v>82.051316707501144</v>
      </c>
      <c r="AB9" s="11">
        <v>82.141561717783233</v>
      </c>
      <c r="AC9" s="11">
        <v>82.13515998003534</v>
      </c>
      <c r="AD9" s="11">
        <v>82.09847931898679</v>
      </c>
      <c r="AE9" s="11">
        <v>82.078515596296512</v>
      </c>
      <c r="AF9" s="11">
        <v>82.06542172923227</v>
      </c>
      <c r="AG9" s="11">
        <v>82.094484972430138</v>
      </c>
      <c r="AH9" s="11">
        <v>82.129362654782042</v>
      </c>
      <c r="AI9" s="11">
        <v>82.184203376948716</v>
      </c>
      <c r="AJ9" s="11">
        <v>82.267006469570788</v>
      </c>
      <c r="AK9" s="11">
        <v>82.361270755280884</v>
      </c>
      <c r="AL9" s="11">
        <v>82.388963974422936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19.544493624857576</v>
      </c>
      <c r="N10" s="11">
        <v>20.816295744927732</v>
      </c>
      <c r="O10" s="11">
        <v>22.352792750851123</v>
      </c>
      <c r="P10" s="11">
        <v>22.817415701331466</v>
      </c>
      <c r="Q10" s="11">
        <v>24.491739482219756</v>
      </c>
      <c r="R10" s="11">
        <v>23.117798863522832</v>
      </c>
      <c r="S10" s="11">
        <v>23.883645752445826</v>
      </c>
      <c r="T10" s="11">
        <v>24.352745758094422</v>
      </c>
      <c r="U10" s="11">
        <v>23.906698306706474</v>
      </c>
      <c r="V10" s="11">
        <v>26.406267811036219</v>
      </c>
      <c r="W10" s="11">
        <v>26.151668685278722</v>
      </c>
      <c r="X10" s="11">
        <v>25.39079466351339</v>
      </c>
      <c r="Y10" s="11">
        <v>25.739929354301363</v>
      </c>
      <c r="Z10" s="11">
        <v>26.111906243945324</v>
      </c>
      <c r="AA10" s="11">
        <v>26.5260031326433</v>
      </c>
      <c r="AB10" s="11">
        <v>26.852432242336143</v>
      </c>
      <c r="AC10" s="11">
        <v>27.176277398875055</v>
      </c>
      <c r="AD10" s="11">
        <v>27.500702269345147</v>
      </c>
      <c r="AE10">
        <v>27.837103643999594</v>
      </c>
      <c r="AF10">
        <v>28.188796799785347</v>
      </c>
      <c r="AG10">
        <v>28.565741166458178</v>
      </c>
      <c r="AH10">
        <v>28.946834356170548</v>
      </c>
      <c r="AI10" s="11">
        <v>29.335368033970703</v>
      </c>
      <c r="AJ10" s="11">
        <v>29.743049167365971</v>
      </c>
      <c r="AK10" s="11">
        <v>30.170623209133002</v>
      </c>
      <c r="AL10" s="11">
        <v>30.569570594238808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23.444115147289065</v>
      </c>
      <c r="N11" s="11">
        <v>23.489341391831232</v>
      </c>
      <c r="O11" s="11">
        <v>24.617952402722921</v>
      </c>
      <c r="P11" s="11">
        <v>24.757933009353568</v>
      </c>
      <c r="Q11" s="11">
        <v>25.212300574147633</v>
      </c>
      <c r="R11" s="11">
        <v>24.036812843825533</v>
      </c>
      <c r="S11" s="11">
        <v>24.155719896334997</v>
      </c>
      <c r="T11" s="11">
        <v>24.385599374104959</v>
      </c>
      <c r="U11" s="11">
        <v>23.789345568628629</v>
      </c>
      <c r="V11" s="11">
        <v>25.797925856959274</v>
      </c>
      <c r="W11" s="11">
        <v>25.318018651890277</v>
      </c>
      <c r="X11" s="11">
        <v>24.371204626519194</v>
      </c>
      <c r="Y11" s="11">
        <v>24.552175794111676</v>
      </c>
      <c r="Z11" s="11">
        <v>24.775511356063717</v>
      </c>
      <c r="AA11" s="11">
        <v>25.06802632201132</v>
      </c>
      <c r="AB11" s="11">
        <v>25.28874741132687</v>
      </c>
      <c r="AC11" s="11">
        <v>25.519077762175996</v>
      </c>
      <c r="AD11" s="11">
        <v>25.750110468892526</v>
      </c>
      <c r="AE11">
        <v>25.975652240686845</v>
      </c>
      <c r="AF11">
        <v>26.237992412375135</v>
      </c>
      <c r="AG11">
        <v>26.527152702387813</v>
      </c>
      <c r="AH11">
        <v>26.83120425452508</v>
      </c>
      <c r="AI11" s="11">
        <v>27.16332125788308</v>
      </c>
      <c r="AJ11" s="11">
        <v>27.518162376493979</v>
      </c>
      <c r="AK11" s="11">
        <v>27.882970606869119</v>
      </c>
      <c r="AL11" s="11">
        <v>28.224508699897761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65.496441617240961</v>
      </c>
      <c r="N12" s="11">
        <v>70.231283587603698</v>
      </c>
      <c r="O12" s="11">
        <v>76.868019291139362</v>
      </c>
      <c r="P12" s="11">
        <v>81.509913758188702</v>
      </c>
      <c r="Q12" s="11">
        <v>86.355925164990467</v>
      </c>
      <c r="R12" s="11">
        <v>85.692267291958558</v>
      </c>
      <c r="S12" s="11">
        <v>86.890927539783718</v>
      </c>
      <c r="T12" s="11">
        <v>87.249799758185773</v>
      </c>
      <c r="U12" s="11">
        <v>88.672250269760937</v>
      </c>
      <c r="V12" s="11">
        <v>97.584822020407586</v>
      </c>
      <c r="W12" s="11">
        <v>95.634106571860713</v>
      </c>
      <c r="X12" s="11">
        <v>95.740325957080245</v>
      </c>
      <c r="Y12" s="11">
        <v>96.802818457413622</v>
      </c>
      <c r="Z12" s="11">
        <v>98.491720799569748</v>
      </c>
      <c r="AA12" s="11">
        <v>100.32149288391166</v>
      </c>
      <c r="AB12" s="11">
        <v>101.83943838496633</v>
      </c>
      <c r="AC12" s="11">
        <v>103.23495597449394</v>
      </c>
      <c r="AD12" s="11">
        <v>104.64519168011125</v>
      </c>
      <c r="AE12">
        <v>106.06778751852528</v>
      </c>
      <c r="AF12">
        <v>107.48160672202863</v>
      </c>
      <c r="AG12">
        <v>108.95587907429821</v>
      </c>
      <c r="AH12">
        <v>110.43838261061879</v>
      </c>
      <c r="AI12">
        <v>111.94133902907186</v>
      </c>
      <c r="AJ12">
        <v>113.46862136700958</v>
      </c>
      <c r="AK12">
        <v>115.0119609306815</v>
      </c>
      <c r="AL12">
        <v>116.50665018458258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32.450859122604179</v>
      </c>
      <c r="N13" s="11">
        <v>32.887999195071465</v>
      </c>
      <c r="O13" s="11">
        <v>35.796207964804083</v>
      </c>
      <c r="P13" s="11">
        <v>35.355562124723434</v>
      </c>
      <c r="Q13" s="11">
        <v>40.71553800109492</v>
      </c>
      <c r="R13" s="11">
        <v>43.997906498789199</v>
      </c>
      <c r="S13" s="11">
        <v>52.59987346226746</v>
      </c>
      <c r="T13" s="11">
        <v>52.436301923226537</v>
      </c>
      <c r="U13" s="11">
        <v>51.850180691665926</v>
      </c>
      <c r="V13" s="11">
        <v>55.706548923814914</v>
      </c>
      <c r="W13" s="11">
        <v>58.871967994703773</v>
      </c>
      <c r="X13" s="11">
        <v>55.975140828408819</v>
      </c>
      <c r="Y13" s="11">
        <v>61.140187616005711</v>
      </c>
      <c r="Z13" s="11">
        <v>63.428786381872399</v>
      </c>
      <c r="AA13" s="11">
        <v>65.774743866369533</v>
      </c>
      <c r="AB13" s="11">
        <v>67.886620997819762</v>
      </c>
      <c r="AC13" s="11">
        <v>69.887258570961492</v>
      </c>
      <c r="AD13" s="11">
        <v>71.823477320670662</v>
      </c>
      <c r="AE13">
        <v>73.732800680329049</v>
      </c>
      <c r="AF13">
        <v>75.597846843313391</v>
      </c>
      <c r="AG13">
        <v>77.456490319125692</v>
      </c>
      <c r="AH13">
        <v>79.262588872906022</v>
      </c>
      <c r="AI13">
        <v>81.028384032367612</v>
      </c>
      <c r="AJ13">
        <v>82.760847226863362</v>
      </c>
      <c r="AK13">
        <v>84.44937353387067</v>
      </c>
      <c r="AL13">
        <v>86.017298794762439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4.8372632974210852</v>
      </c>
      <c r="N14" s="11">
        <v>4.7634972996771809</v>
      </c>
      <c r="O14" s="11">
        <v>5.2478819100153205</v>
      </c>
      <c r="P14" s="11">
        <v>5.2875698400286213</v>
      </c>
      <c r="Q14" s="11">
        <v>5.912469705042005</v>
      </c>
      <c r="R14" s="11">
        <v>6.4829364102470048</v>
      </c>
      <c r="S14" s="11">
        <v>7.7137497018702854</v>
      </c>
      <c r="T14" s="11">
        <v>7.6678485907767442</v>
      </c>
      <c r="U14" s="11">
        <v>7.539896019310123</v>
      </c>
      <c r="V14" s="11">
        <v>8.0846424679243185</v>
      </c>
      <c r="W14" s="11">
        <v>8.5515577116571517</v>
      </c>
      <c r="X14" s="11">
        <v>8.1360243519757987</v>
      </c>
      <c r="Y14" s="11">
        <v>8.8463606883061896</v>
      </c>
      <c r="Z14" s="11">
        <v>9.16578082358558</v>
      </c>
      <c r="AA14" s="11">
        <v>9.4922152162375308</v>
      </c>
      <c r="AB14" s="11">
        <v>9.7887070076459963</v>
      </c>
      <c r="AC14" s="11">
        <v>10.06991633315787</v>
      </c>
      <c r="AD14" s="11">
        <v>10.342969023292307</v>
      </c>
      <c r="AE14">
        <v>10.613940017496517</v>
      </c>
      <c r="AF14">
        <v>10.876481719928581</v>
      </c>
      <c r="AG14">
        <v>11.138764085778929</v>
      </c>
      <c r="AH14">
        <v>11.393605993361604</v>
      </c>
      <c r="AI14">
        <v>11.643891351758727</v>
      </c>
      <c r="AJ14">
        <v>11.888639922727432</v>
      </c>
      <c r="AK14">
        <v>12.130055804716287</v>
      </c>
      <c r="AL14">
        <v>12.356048369083782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Oxfordshire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Oxfordshire</v>
      </c>
      <c r="W1" s="203" t="str">
        <f>CONCATENATE("Shift-share Figure 1: Levels of Employment, ",C4," - ",F40,", ",Info!B5)</f>
        <v>Shift-share Figure 1: Levels of Employment, 2015 - 2035, Oxfordshire</v>
      </c>
      <c r="AK1" s="203" t="str">
        <f>CONCATENATE("Shift-share Figure 1.1: Net Changes, ",C4,"-",F40,", ",Info!B5)</f>
        <v>Shift-share Figure 1.1: Net Changes, 2015-2035, Oxfordshire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29.920115047612224</v>
      </c>
      <c r="C8" s="141">
        <f t="shared" ref="C8:C33" si="0">B8/B$35*100</f>
        <v>7.3632295334290419</v>
      </c>
      <c r="E8" s="151">
        <v>36.064140793220794</v>
      </c>
      <c r="F8" s="141">
        <f t="shared" ref="F8:F33" si="1">E8/E$35*100</f>
        <v>8.5105510204458206</v>
      </c>
      <c r="H8" s="151">
        <f>E8-B8</f>
        <v>6.1440257456085696</v>
      </c>
      <c r="I8" s="141">
        <f>IF(B8&lt;&gt;0,((E8/B8)-1)*100,0)</f>
        <v>20.534766446691499</v>
      </c>
      <c r="K8" s="207">
        <f t="shared" ref="K8:K33" si="2">(($E$35/$B$35)-1)*B8</f>
        <v>1.2821591586560073</v>
      </c>
      <c r="L8" s="141">
        <f>IF(B8&lt;&gt;0,K8/B8*100,0)</f>
        <v>4.285274828040242</v>
      </c>
      <c r="N8" s="151">
        <f>H8-(K8+Q8)</f>
        <v>4.3998910991088369</v>
      </c>
      <c r="O8" s="141">
        <f>IF(B8&lt;&gt;0,N8/B8*100,0)</f>
        <v>14.705461834311931</v>
      </c>
      <c r="Q8" s="151">
        <v>0.46197548784372577</v>
      </c>
      <c r="R8" s="141">
        <f>IF(B8&lt;&gt;0,Q8/B8*100,0)</f>
        <v>1.5440297843393278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13.976107523465355</v>
      </c>
      <c r="C9" s="141">
        <f t="shared" si="0"/>
        <v>3.4394683147240306</v>
      </c>
      <c r="E9" s="151">
        <v>14.668732425426795</v>
      </c>
      <c r="F9" s="141">
        <f t="shared" si="1"/>
        <v>3.4615824186037307</v>
      </c>
      <c r="H9" s="151">
        <f t="shared" ref="H9:H32" si="3">E9-B9</f>
        <v>0.69262490196143922</v>
      </c>
      <c r="I9" s="141">
        <f t="shared" ref="I9:I32" si="4">IF(B9&lt;&gt;0,((E9/B9)-1)*100,0)</f>
        <v>4.9557782866119782</v>
      </c>
      <c r="K9" s="207">
        <f t="shared" si="2"/>
        <v>0.59891461764289933</v>
      </c>
      <c r="L9" s="141">
        <f t="shared" ref="L9:L32" si="5">IF(B9&lt;&gt;0,K9/B9*100,0)</f>
        <v>4.285274828040242</v>
      </c>
      <c r="N9" s="151">
        <f t="shared" ref="N9:N31" si="6">H9-(K9+Q9)</f>
        <v>0.17737677821921904</v>
      </c>
      <c r="O9" s="141">
        <f>IF(B9&lt;&gt;0,N9/B9*100,0)</f>
        <v>1.2691429135144401</v>
      </c>
      <c r="Q9" s="151">
        <v>-8.3666493900679123E-2</v>
      </c>
      <c r="R9" s="141">
        <f>IF(B9&lt;&gt;0,Q9/B9*100,0)</f>
        <v>-0.5986394549427031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26.135651848662313</v>
      </c>
      <c r="C10" s="141">
        <f t="shared" si="0"/>
        <v>6.4318871522135934</v>
      </c>
      <c r="E10" s="151">
        <v>30.325544808782457</v>
      </c>
      <c r="F10" s="141">
        <f t="shared" si="1"/>
        <v>7.1563356464733312</v>
      </c>
      <c r="H10" s="151">
        <f t="shared" si="3"/>
        <v>4.1898929601201438</v>
      </c>
      <c r="I10" s="141">
        <f t="shared" si="4"/>
        <v>16.031331395067518</v>
      </c>
      <c r="K10" s="207">
        <f t="shared" si="2"/>
        <v>1.1199845098149603</v>
      </c>
      <c r="L10" s="141">
        <f t="shared" si="5"/>
        <v>4.285274828040242</v>
      </c>
      <c r="N10" s="151">
        <f t="shared" si="6"/>
        <v>3.2400295293789472</v>
      </c>
      <c r="O10" s="141">
        <f t="shared" ref="O10:O32" si="7">IF(B10&lt;&gt;0,N10/B10*100,0)</f>
        <v>12.396972335491146</v>
      </c>
      <c r="Q10" s="151">
        <v>-0.17012107907376384</v>
      </c>
      <c r="R10" s="141">
        <f t="shared" ref="R10:R32" si="8">IF(B10&lt;&gt;0,Q10/B10*100,0)</f>
        <v>-0.65091576846387722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13.951855954474537</v>
      </c>
      <c r="C11" s="141">
        <f t="shared" si="0"/>
        <v>3.4335000933872801</v>
      </c>
      <c r="E11" s="151">
        <v>16.817834814004556</v>
      </c>
      <c r="F11" s="141">
        <f t="shared" si="1"/>
        <v>3.968735649593532</v>
      </c>
      <c r="H11" s="151">
        <f>E11-B11</f>
        <v>2.8659788595300189</v>
      </c>
      <c r="I11" s="141">
        <f>IF(B11&lt;&gt;0,((E11/B11)-1)*100,0)</f>
        <v>20.541918357541977</v>
      </c>
      <c r="K11" s="207">
        <f t="shared" si="2"/>
        <v>0.59787537126153101</v>
      </c>
      <c r="L11" s="141">
        <f t="shared" si="5"/>
        <v>4.285274828040242</v>
      </c>
      <c r="N11" s="151">
        <f t="shared" si="6"/>
        <v>2.221543358512057</v>
      </c>
      <c r="O11" s="141">
        <f t="shared" si="7"/>
        <v>15.922923557704735</v>
      </c>
      <c r="Q11" s="151">
        <v>4.6560129756431139E-2</v>
      </c>
      <c r="R11" s="141">
        <f>IF(B11&lt;&gt;0,Q11/B11*100,0)</f>
        <v>0.33371997179700463</v>
      </c>
      <c r="T11" s="136"/>
    </row>
    <row r="12" spans="1:97" x14ac:dyDescent="0.2">
      <c r="A12" s="10" t="str">
        <f>name!$D8</f>
        <v>23 Teaching and other educational professionals</v>
      </c>
      <c r="B12" s="151">
        <v>27.616635951174082</v>
      </c>
      <c r="C12" s="141">
        <f t="shared" si="0"/>
        <v>6.796351856470265</v>
      </c>
      <c r="E12" s="151">
        <v>29.406964118299957</v>
      </c>
      <c r="F12" s="141">
        <f t="shared" si="1"/>
        <v>6.9395655346447649</v>
      </c>
      <c r="H12" s="151">
        <f t="shared" si="3"/>
        <v>1.7903281671258746</v>
      </c>
      <c r="I12" s="141">
        <f t="shared" si="4"/>
        <v>6.4827887447665766</v>
      </c>
      <c r="K12" s="207">
        <f t="shared" si="2"/>
        <v>1.1834487487671748</v>
      </c>
      <c r="L12" s="141">
        <f t="shared" si="5"/>
        <v>4.285274828040242</v>
      </c>
      <c r="N12" s="151">
        <f t="shared" si="6"/>
        <v>2.3121596397355004</v>
      </c>
      <c r="O12" s="141">
        <f t="shared" si="7"/>
        <v>8.3723435534413895</v>
      </c>
      <c r="Q12" s="151">
        <v>-1.7052802213768006</v>
      </c>
      <c r="R12" s="141">
        <f t="shared" si="8"/>
        <v>-6.1748296367150504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26.546907401149362</v>
      </c>
      <c r="C13" s="141">
        <f t="shared" si="0"/>
        <v>6.5330956209992435</v>
      </c>
      <c r="E13" s="151">
        <v>31.885580221828082</v>
      </c>
      <c r="F13" s="141">
        <f t="shared" si="1"/>
        <v>7.5244786462622741</v>
      </c>
      <c r="H13" s="151">
        <f t="shared" si="3"/>
        <v>5.3386728206787204</v>
      </c>
      <c r="I13" s="141">
        <f t="shared" si="4"/>
        <v>20.110338051834908</v>
      </c>
      <c r="K13" s="207">
        <f t="shared" si="2"/>
        <v>1.1376079404846056</v>
      </c>
      <c r="L13" s="141">
        <f t="shared" si="5"/>
        <v>4.285274828040242</v>
      </c>
      <c r="N13" s="151">
        <f>H13-(K13+Q13)</f>
        <v>4.8492809316685141</v>
      </c>
      <c r="O13" s="141">
        <f>IF(B13&lt;&gt;0,N13/B13*100,0)</f>
        <v>18.266839366225245</v>
      </c>
      <c r="Q13" s="151">
        <v>-0.64821605147439965</v>
      </c>
      <c r="R13" s="141">
        <f t="shared" si="8"/>
        <v>-2.4417761424305673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7.0296086519778598</v>
      </c>
      <c r="C14" s="141">
        <f t="shared" si="0"/>
        <v>1.7299606619935923</v>
      </c>
      <c r="E14" s="151">
        <v>8.7388596933544544</v>
      </c>
      <c r="F14" s="141">
        <f t="shared" si="1"/>
        <v>2.0622288413090621</v>
      </c>
      <c r="H14" s="151">
        <f t="shared" si="3"/>
        <v>1.7092510413765947</v>
      </c>
      <c r="I14" s="141">
        <f t="shared" si="4"/>
        <v>24.315024149967112</v>
      </c>
      <c r="K14" s="207">
        <f t="shared" si="2"/>
        <v>0.30123805007294618</v>
      </c>
      <c r="L14" s="141">
        <f>IF(B14&lt;&gt;0,K14/B14*100,0)</f>
        <v>4.285274828040242</v>
      </c>
      <c r="N14" s="151">
        <f t="shared" si="6"/>
        <v>1.4487696446611005</v>
      </c>
      <c r="O14" s="141">
        <f t="shared" si="7"/>
        <v>20.609534845918809</v>
      </c>
      <c r="Q14" s="151">
        <v>-4.0756653357451912E-2</v>
      </c>
      <c r="R14" s="141">
        <f t="shared" si="8"/>
        <v>-0.5797855239919304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6.5320112227195111</v>
      </c>
      <c r="C15" s="141">
        <f t="shared" si="0"/>
        <v>1.6075037770169474</v>
      </c>
      <c r="E15" s="151">
        <v>7.6678664924069384</v>
      </c>
      <c r="F15" s="141">
        <f t="shared" si="1"/>
        <v>1.8094918544091061</v>
      </c>
      <c r="H15" s="151">
        <f t="shared" si="3"/>
        <v>1.1358552696874273</v>
      </c>
      <c r="I15" s="141">
        <f t="shared" si="4"/>
        <v>17.389058759371355</v>
      </c>
      <c r="K15" s="207">
        <f t="shared" si="2"/>
        <v>0.27991463269196282</v>
      </c>
      <c r="L15" s="141">
        <f t="shared" si="5"/>
        <v>4.285274828040242</v>
      </c>
      <c r="N15" s="151">
        <f t="shared" si="6"/>
        <v>0.89888362365322094</v>
      </c>
      <c r="O15" s="141">
        <f t="shared" si="7"/>
        <v>13.761207582233506</v>
      </c>
      <c r="Q15" s="151">
        <v>-4.2942986657756456E-2</v>
      </c>
      <c r="R15" s="141">
        <f t="shared" si="8"/>
        <v>-0.65742365090238997</v>
      </c>
      <c r="T15" s="11"/>
    </row>
    <row r="16" spans="1:97" x14ac:dyDescent="0.2">
      <c r="A16" s="10" t="str">
        <f>name!$D12</f>
        <v>33 Protective service occupations</v>
      </c>
      <c r="B16" s="151">
        <v>4.8438469002589954</v>
      </c>
      <c r="C16" s="141">
        <f t="shared" si="0"/>
        <v>1.1920527877195481</v>
      </c>
      <c r="E16" s="151">
        <v>5.1280747635210586</v>
      </c>
      <c r="F16" s="141">
        <f t="shared" si="1"/>
        <v>1.2101422895900631</v>
      </c>
      <c r="H16" s="151">
        <f t="shared" si="3"/>
        <v>0.28422786326206317</v>
      </c>
      <c r="I16" s="141">
        <f t="shared" si="4"/>
        <v>5.8678126933959351</v>
      </c>
      <c r="K16" s="207">
        <f t="shared" si="2"/>
        <v>0.20757215192560627</v>
      </c>
      <c r="L16" s="141">
        <f t="shared" si="5"/>
        <v>4.285274828040242</v>
      </c>
      <c r="N16" s="151">
        <f t="shared" si="6"/>
        <v>0.12726180058244504</v>
      </c>
      <c r="O16" s="141">
        <f t="shared" si="7"/>
        <v>2.6272878396639761</v>
      </c>
      <c r="Q16" s="151">
        <v>-5.0606089245988146E-2</v>
      </c>
      <c r="R16" s="141">
        <f t="shared" si="8"/>
        <v>-1.0447499743082775</v>
      </c>
      <c r="T16" s="11"/>
    </row>
    <row r="17" spans="1:20" x14ac:dyDescent="0.2">
      <c r="A17" s="10" t="str">
        <f>name!$D13</f>
        <v>34 Culture, media and sports occupations</v>
      </c>
      <c r="B17" s="151">
        <v>10.284912740143923</v>
      </c>
      <c r="C17" s="141">
        <f t="shared" si="0"/>
        <v>2.5310789452666893</v>
      </c>
      <c r="E17" s="151">
        <v>10.118952698033439</v>
      </c>
      <c r="F17" s="141">
        <f t="shared" si="1"/>
        <v>2.3879083576082203</v>
      </c>
      <c r="H17" s="151">
        <f t="shared" si="3"/>
        <v>-0.1659600421104841</v>
      </c>
      <c r="I17" s="141">
        <f t="shared" si="4"/>
        <v>-1.6136261561336518</v>
      </c>
      <c r="K17" s="207">
        <f t="shared" si="2"/>
        <v>0.44073677673929146</v>
      </c>
      <c r="L17" s="141">
        <f t="shared" si="5"/>
        <v>4.285274828040242</v>
      </c>
      <c r="N17" s="151">
        <f t="shared" si="6"/>
        <v>0.21089519007025304</v>
      </c>
      <c r="O17" s="141">
        <f t="shared" si="7"/>
        <v>2.050529697224265</v>
      </c>
      <c r="Q17" s="151">
        <v>-0.81759200892002859</v>
      </c>
      <c r="R17" s="141">
        <f t="shared" si="8"/>
        <v>-7.9494306813981535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25.397518795947043</v>
      </c>
      <c r="C18" s="141">
        <f t="shared" si="0"/>
        <v>6.2502353408918676</v>
      </c>
      <c r="E18" s="151">
        <v>27.815726024075158</v>
      </c>
      <c r="F18" s="141">
        <f t="shared" si="1"/>
        <v>6.5640592092834034</v>
      </c>
      <c r="H18" s="151">
        <f t="shared" si="3"/>
        <v>2.4182072281281144</v>
      </c>
      <c r="I18" s="141">
        <f t="shared" si="4"/>
        <v>9.5214310010236716</v>
      </c>
      <c r="K18" s="207">
        <f t="shared" si="2"/>
        <v>1.0883534799095078</v>
      </c>
      <c r="L18" s="141">
        <f t="shared" si="5"/>
        <v>4.285274828040242</v>
      </c>
      <c r="N18" s="151">
        <f t="shared" si="6"/>
        <v>1.287788429985828</v>
      </c>
      <c r="O18" s="141">
        <f t="shared" si="7"/>
        <v>5.0705285045062523</v>
      </c>
      <c r="Q18" s="151">
        <v>4.2065318232778662E-2</v>
      </c>
      <c r="R18" s="141">
        <f t="shared" si="8"/>
        <v>0.1656276684771722</v>
      </c>
      <c r="T18" s="11"/>
    </row>
    <row r="19" spans="1:20" x14ac:dyDescent="0.2">
      <c r="A19" s="10" t="str">
        <f>name!$D15</f>
        <v>41 Administrative occupations</v>
      </c>
      <c r="B19" s="151">
        <v>32.902082805130661</v>
      </c>
      <c r="C19" s="141">
        <f t="shared" si="0"/>
        <v>8.0970807577626598</v>
      </c>
      <c r="E19" s="151">
        <v>33.222127654874356</v>
      </c>
      <c r="F19" s="141">
        <f t="shared" si="1"/>
        <v>7.8398821154702354</v>
      </c>
      <c r="H19" s="151">
        <f t="shared" si="3"/>
        <v>0.32004484974369518</v>
      </c>
      <c r="I19" s="141">
        <f t="shared" si="4"/>
        <v>0.97271911823706425</v>
      </c>
      <c r="K19" s="207">
        <f t="shared" si="2"/>
        <v>1.4099446723492211</v>
      </c>
      <c r="L19" s="141">
        <f t="shared" si="5"/>
        <v>4.285274828040242</v>
      </c>
      <c r="N19" s="151">
        <f t="shared" si="6"/>
        <v>-1.0752668433875714</v>
      </c>
      <c r="O19" s="141">
        <f t="shared" si="7"/>
        <v>-3.268081384865694</v>
      </c>
      <c r="Q19" s="151">
        <v>-1.463297921795452E-2</v>
      </c>
      <c r="R19" s="141">
        <f t="shared" si="8"/>
        <v>-4.4474324937486008E-2</v>
      </c>
      <c r="T19" s="11"/>
    </row>
    <row r="20" spans="1:20" x14ac:dyDescent="0.2">
      <c r="A20" s="10" t="str">
        <f>name!$D16</f>
        <v>42 Secretarial and related occupations</v>
      </c>
      <c r="B20" s="151">
        <v>10.721232268742767</v>
      </c>
      <c r="C20" s="141">
        <f t="shared" si="0"/>
        <v>2.6384555657736093</v>
      </c>
      <c r="E20" s="151">
        <v>9.3473169944919103</v>
      </c>
      <c r="F20" s="141">
        <f t="shared" si="1"/>
        <v>2.2058148741715584</v>
      </c>
      <c r="H20" s="151">
        <f t="shared" si="3"/>
        <v>-1.3739152742508569</v>
      </c>
      <c r="I20" s="141">
        <f t="shared" si="4"/>
        <v>-12.814900748456315</v>
      </c>
      <c r="K20" s="207">
        <f t="shared" si="2"/>
        <v>0.45943426766816153</v>
      </c>
      <c r="L20" s="141">
        <f t="shared" si="5"/>
        <v>4.285274828040242</v>
      </c>
      <c r="N20" s="151">
        <f t="shared" si="6"/>
        <v>-1.7072466408250011</v>
      </c>
      <c r="O20" s="141">
        <f t="shared" si="7"/>
        <v>-15.923977748363832</v>
      </c>
      <c r="Q20" s="151">
        <v>-0.12610290109401737</v>
      </c>
      <c r="R20" s="141">
        <f t="shared" si="8"/>
        <v>-1.1761978281327257</v>
      </c>
      <c r="T20" s="11"/>
    </row>
    <row r="21" spans="1:20" x14ac:dyDescent="0.2">
      <c r="A21" s="10" t="str">
        <f>name!$D17</f>
        <v>51 Skilled agricultural and related trades</v>
      </c>
      <c r="B21" s="151">
        <v>3.6003629781646938</v>
      </c>
      <c r="C21" s="141">
        <f t="shared" si="0"/>
        <v>0.88603599851473391</v>
      </c>
      <c r="E21" s="151">
        <v>3.1952181198867056</v>
      </c>
      <c r="F21" s="141">
        <f t="shared" si="1"/>
        <v>0.75401953942738686</v>
      </c>
      <c r="H21" s="151">
        <f t="shared" si="3"/>
        <v>-0.40514485827798818</v>
      </c>
      <c r="I21" s="141">
        <f t="shared" si="4"/>
        <v>-11.252889242976083</v>
      </c>
      <c r="K21" s="207">
        <f t="shared" si="2"/>
        <v>0.15428544842137162</v>
      </c>
      <c r="L21" s="141">
        <f t="shared" si="5"/>
        <v>4.285274828040242</v>
      </c>
      <c r="N21" s="151">
        <f t="shared" si="6"/>
        <v>-0.35374780057255667</v>
      </c>
      <c r="O21" s="141">
        <f t="shared" si="7"/>
        <v>-9.8253371317822431</v>
      </c>
      <c r="Q21" s="151">
        <v>-0.20568250612680314</v>
      </c>
      <c r="R21" s="141">
        <f t="shared" si="8"/>
        <v>-5.7128269392340831</v>
      </c>
      <c r="T21" s="11"/>
    </row>
    <row r="22" spans="1:20" x14ac:dyDescent="0.2">
      <c r="A22" s="10" t="str">
        <f>name!$D18</f>
        <v>52 Skilled metal, electrical and electronic trades</v>
      </c>
      <c r="B22" s="151">
        <v>12.584244848944884</v>
      </c>
      <c r="C22" s="141">
        <f t="shared" si="0"/>
        <v>3.0969360639222558</v>
      </c>
      <c r="E22" s="151">
        <v>11.76482936430811</v>
      </c>
      <c r="F22" s="141">
        <f t="shared" si="1"/>
        <v>2.7763084978473827</v>
      </c>
      <c r="H22" s="151">
        <f t="shared" si="3"/>
        <v>-0.81941548463677449</v>
      </c>
      <c r="I22" s="141">
        <f t="shared" si="4"/>
        <v>-6.5114394584072084</v>
      </c>
      <c r="K22" s="207">
        <f t="shared" si="2"/>
        <v>0.53926947681078585</v>
      </c>
      <c r="L22" s="141">
        <f t="shared" si="5"/>
        <v>4.285274828040242</v>
      </c>
      <c r="N22" s="151">
        <f t="shared" si="6"/>
        <v>-2.1727127153738803</v>
      </c>
      <c r="O22" s="141">
        <f t="shared" si="7"/>
        <v>-17.265340443181614</v>
      </c>
      <c r="Q22" s="151">
        <v>0.81402775392631999</v>
      </c>
      <c r="R22" s="141">
        <f t="shared" si="8"/>
        <v>6.4686261567341603</v>
      </c>
      <c r="T22" s="11"/>
    </row>
    <row r="23" spans="1:20" x14ac:dyDescent="0.2">
      <c r="A23" s="10" t="str">
        <f>name!$D19</f>
        <v>53 Skilled construction and building trades</v>
      </c>
      <c r="B23" s="151">
        <v>11.035016726344285</v>
      </c>
      <c r="C23" s="141">
        <f t="shared" si="0"/>
        <v>2.7156767589964907</v>
      </c>
      <c r="E23" s="151">
        <v>9.9969555548942264</v>
      </c>
      <c r="F23" s="141">
        <f t="shared" si="1"/>
        <v>2.3591190148372956</v>
      </c>
      <c r="H23" s="151">
        <f t="shared" si="3"/>
        <v>-1.0380611714500585</v>
      </c>
      <c r="I23" s="141">
        <f t="shared" si="4"/>
        <v>-9.4069741550265036</v>
      </c>
      <c r="K23" s="207">
        <f t="shared" si="2"/>
        <v>0.47288079404406197</v>
      </c>
      <c r="L23" s="141">
        <f t="shared" si="5"/>
        <v>4.285274828040242</v>
      </c>
      <c r="N23" s="151">
        <f t="shared" si="6"/>
        <v>-3.053024131947069</v>
      </c>
      <c r="O23" s="141">
        <f t="shared" si="7"/>
        <v>-27.666692381702301</v>
      </c>
      <c r="Q23" s="151">
        <v>1.5420821664529485</v>
      </c>
      <c r="R23" s="141">
        <f t="shared" si="8"/>
        <v>13.974443398635557</v>
      </c>
      <c r="T23" s="11"/>
    </row>
    <row r="24" spans="1:20" x14ac:dyDescent="0.2">
      <c r="A24" s="10" t="str">
        <f>name!$D20</f>
        <v>54 Textiles, printing and other skilled trades</v>
      </c>
      <c r="B24" s="151">
        <v>9.3275445320256498</v>
      </c>
      <c r="C24" s="141">
        <f t="shared" si="0"/>
        <v>2.2954741739225666</v>
      </c>
      <c r="E24" s="151">
        <v>7.9012679790640741</v>
      </c>
      <c r="F24" s="141">
        <f t="shared" si="1"/>
        <v>1.8645708114216311</v>
      </c>
      <c r="H24" s="151">
        <f t="shared" si="3"/>
        <v>-1.4262765529615757</v>
      </c>
      <c r="I24" s="141">
        <f t="shared" si="4"/>
        <v>-15.291018424672508</v>
      </c>
      <c r="K24" s="207">
        <f t="shared" si="2"/>
        <v>0.39971091790513913</v>
      </c>
      <c r="L24" s="141">
        <f t="shared" si="5"/>
        <v>4.285274828040242</v>
      </c>
      <c r="N24" s="151">
        <f t="shared" si="6"/>
        <v>-1.9175095895804861</v>
      </c>
      <c r="O24" s="141">
        <f t="shared" si="7"/>
        <v>-20.557495951874735</v>
      </c>
      <c r="Q24" s="151">
        <v>9.1522118713771236E-2</v>
      </c>
      <c r="R24" s="141">
        <f t="shared" si="8"/>
        <v>0.98120269916197878</v>
      </c>
      <c r="T24" s="11"/>
    </row>
    <row r="25" spans="1:20" x14ac:dyDescent="0.2">
      <c r="A25" s="10" t="str">
        <f>name!$D21</f>
        <v>61 Caring personal service occupations</v>
      </c>
      <c r="B25" s="151">
        <v>32.302127899765516</v>
      </c>
      <c r="C25" s="141">
        <f t="shared" si="0"/>
        <v>7.949434076896611</v>
      </c>
      <c r="E25" s="151">
        <v>32.002926826065256</v>
      </c>
      <c r="F25" s="141">
        <f t="shared" si="1"/>
        <v>7.5521705374447832</v>
      </c>
      <c r="H25" s="151">
        <f t="shared" si="3"/>
        <v>-0.29920107370026017</v>
      </c>
      <c r="I25" s="141">
        <f t="shared" si="4"/>
        <v>-0.9262580924349284</v>
      </c>
      <c r="K25" s="207">
        <f t="shared" si="2"/>
        <v>1.3842349558100158</v>
      </c>
      <c r="L25" s="141">
        <f t="shared" si="5"/>
        <v>4.285274828040242</v>
      </c>
      <c r="N25" s="151">
        <f t="shared" si="6"/>
        <v>-0.99010142125309786</v>
      </c>
      <c r="O25" s="141">
        <f t="shared" si="7"/>
        <v>-3.0651275492605707</v>
      </c>
      <c r="Q25" s="151">
        <v>-0.69333460825717808</v>
      </c>
      <c r="R25" s="141">
        <f t="shared" si="8"/>
        <v>-2.1464053712146036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10.164784485506207</v>
      </c>
      <c r="C26" s="141">
        <f t="shared" si="0"/>
        <v>2.5015158265774677</v>
      </c>
      <c r="E26" s="151">
        <v>9.6062930589544973</v>
      </c>
      <c r="F26" s="141">
        <f t="shared" si="1"/>
        <v>2.2669290158426505</v>
      </c>
      <c r="H26" s="151">
        <f t="shared" si="3"/>
        <v>-0.55849142655170958</v>
      </c>
      <c r="I26" s="141">
        <f t="shared" si="4"/>
        <v>-5.4943754818221002</v>
      </c>
      <c r="K26" s="207">
        <f t="shared" si="2"/>
        <v>0.43558895088193728</v>
      </c>
      <c r="L26" s="141">
        <f t="shared" si="5"/>
        <v>4.285274828040242</v>
      </c>
      <c r="N26" s="151">
        <f t="shared" si="6"/>
        <v>-0.33661354135298005</v>
      </c>
      <c r="O26" s="141">
        <f t="shared" si="7"/>
        <v>-3.3115659444915098</v>
      </c>
      <c r="Q26" s="151">
        <v>-0.65746683608066681</v>
      </c>
      <c r="R26" s="141">
        <f t="shared" si="8"/>
        <v>-6.4680843653708315</v>
      </c>
      <c r="T26" s="11"/>
    </row>
    <row r="27" spans="1:20" x14ac:dyDescent="0.2">
      <c r="A27" s="10" t="str">
        <f>name!$D23</f>
        <v>63 Community and civil enforcement occupations</v>
      </c>
      <c r="B27" s="151">
        <v>0.42841869257490539</v>
      </c>
      <c r="C27" s="141">
        <f t="shared" si="0"/>
        <v>0.10543225401442261</v>
      </c>
      <c r="E27" s="151">
        <v>0.46337761483922252</v>
      </c>
      <c r="F27" s="141">
        <f t="shared" si="1"/>
        <v>0.10934958510263468</v>
      </c>
      <c r="H27" s="151">
        <f t="shared" si="3"/>
        <v>3.4958922264317127E-2</v>
      </c>
      <c r="I27" s="141">
        <f t="shared" si="4"/>
        <v>8.1599899514666507</v>
      </c>
      <c r="K27" s="207">
        <f t="shared" si="2"/>
        <v>1.8358918391531531E-2</v>
      </c>
      <c r="L27" s="141">
        <f t="shared" si="5"/>
        <v>4.285274828040242</v>
      </c>
      <c r="N27" s="151">
        <f t="shared" si="6"/>
        <v>1.6385480005667547E-2</v>
      </c>
      <c r="O27" s="141">
        <f t="shared" si="7"/>
        <v>3.8246417090689113</v>
      </c>
      <c r="Q27" s="151">
        <v>2.1452386711804782E-4</v>
      </c>
      <c r="R27" s="141">
        <f t="shared" si="8"/>
        <v>5.0073414357507326E-2</v>
      </c>
      <c r="T27" s="172"/>
    </row>
    <row r="28" spans="1:20" x14ac:dyDescent="0.2">
      <c r="A28" s="10" t="str">
        <f>name!$D24</f>
        <v>71 Sales occupations</v>
      </c>
      <c r="B28" s="151">
        <v>23.458218752483063</v>
      </c>
      <c r="C28" s="141">
        <f t="shared" si="0"/>
        <v>5.7729807804902427</v>
      </c>
      <c r="E28" s="151">
        <v>23.52381887055645</v>
      </c>
      <c r="F28" s="141">
        <f t="shared" si="1"/>
        <v>5.5512388841169855</v>
      </c>
      <c r="H28" s="151">
        <f t="shared" si="3"/>
        <v>6.5600118073387392E-2</v>
      </c>
      <c r="I28" s="141">
        <f t="shared" si="4"/>
        <v>0.27964662946304841</v>
      </c>
      <c r="K28" s="207">
        <f t="shared" si="2"/>
        <v>1.0052491433067723</v>
      </c>
      <c r="L28" s="141">
        <f t="shared" si="5"/>
        <v>4.2852748280402411</v>
      </c>
      <c r="N28" s="151">
        <f>H28-(K28+Q28)</f>
        <v>-1.9625186933383034</v>
      </c>
      <c r="O28" s="141">
        <f t="shared" si="7"/>
        <v>-8.3660175311928562</v>
      </c>
      <c r="Q28" s="151">
        <v>1.0228696681049188</v>
      </c>
      <c r="R28" s="141">
        <f t="shared" si="8"/>
        <v>4.3603893326156644</v>
      </c>
      <c r="T28" s="11"/>
    </row>
    <row r="29" spans="1:20" x14ac:dyDescent="0.2">
      <c r="A29" s="10" t="str">
        <f>name!$D25</f>
        <v>72 Customer service occupations</v>
      </c>
      <c r="B29" s="151">
        <v>5.3559336722297184</v>
      </c>
      <c r="C29" s="141">
        <f t="shared" si="0"/>
        <v>1.3180754462906448</v>
      </c>
      <c r="E29" s="151">
        <v>6.0683832137913587</v>
      </c>
      <c r="F29" s="141">
        <f t="shared" si="1"/>
        <v>1.4320397995533676</v>
      </c>
      <c r="H29" s="151">
        <f t="shared" si="3"/>
        <v>0.71244954156164031</v>
      </c>
      <c r="I29" s="141">
        <f t="shared" si="4"/>
        <v>13.302060577330522</v>
      </c>
      <c r="K29" s="207">
        <f t="shared" si="2"/>
        <v>0.22951647746259149</v>
      </c>
      <c r="L29" s="141">
        <f t="shared" si="5"/>
        <v>4.285274828040242</v>
      </c>
      <c r="N29" s="151">
        <f t="shared" si="6"/>
        <v>0.37631273747818983</v>
      </c>
      <c r="O29" s="141">
        <f t="shared" si="7"/>
        <v>7.0260903235108172</v>
      </c>
      <c r="Q29" s="151">
        <v>0.10662032662085898</v>
      </c>
      <c r="R29" s="141">
        <f t="shared" si="8"/>
        <v>1.9906954257794625</v>
      </c>
      <c r="T29" s="11"/>
    </row>
    <row r="30" spans="1:20" x14ac:dyDescent="0.2">
      <c r="A30" s="10" t="str">
        <f>name!$D26</f>
        <v>81 Process, plant and machine operatives</v>
      </c>
      <c r="B30" s="151">
        <v>6.0896285361459732</v>
      </c>
      <c r="C30" s="141">
        <f t="shared" si="0"/>
        <v>1.4986350357814113</v>
      </c>
      <c r="E30" s="151">
        <v>5.5764004552530819</v>
      </c>
      <c r="F30" s="141">
        <f t="shared" si="1"/>
        <v>1.3159398655017918</v>
      </c>
      <c r="H30" s="151">
        <f t="shared" si="3"/>
        <v>-0.51322808089289129</v>
      </c>
      <c r="I30" s="141">
        <f t="shared" si="4"/>
        <v>-8.4279045568468334</v>
      </c>
      <c r="K30" s="207">
        <f t="shared" si="2"/>
        <v>0.26095731878061884</v>
      </c>
      <c r="L30" s="141">
        <f t="shared" si="5"/>
        <v>4.285274828040242</v>
      </c>
      <c r="N30" s="151">
        <f t="shared" si="6"/>
        <v>-1.2280239022220851</v>
      </c>
      <c r="O30" s="141">
        <f t="shared" si="7"/>
        <v>-20.16582612441713</v>
      </c>
      <c r="Q30" s="151">
        <v>0.45383850254857494</v>
      </c>
      <c r="R30" s="141">
        <f t="shared" si="8"/>
        <v>7.45264673953006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11.854514137978359</v>
      </c>
      <c r="C31" s="141">
        <f t="shared" si="0"/>
        <v>2.9173520377950672</v>
      </c>
      <c r="E31" s="151">
        <v>11.314926163769284</v>
      </c>
      <c r="F31" s="141">
        <f t="shared" si="1"/>
        <v>2.6701386554989606</v>
      </c>
      <c r="H31" s="151">
        <f t="shared" si="3"/>
        <v>-0.53958797420907523</v>
      </c>
      <c r="I31" s="141">
        <f t="shared" si="4"/>
        <v>-4.5517510707621112</v>
      </c>
      <c r="K31" s="207">
        <f t="shared" si="2"/>
        <v>0.50799851034125831</v>
      </c>
      <c r="L31" s="141">
        <f t="shared" si="5"/>
        <v>4.285274828040242</v>
      </c>
      <c r="N31" s="151">
        <f t="shared" si="6"/>
        <v>-1.1717783321919155</v>
      </c>
      <c r="O31" s="141">
        <f t="shared" si="7"/>
        <v>-9.8846592829805147</v>
      </c>
      <c r="Q31" s="151">
        <v>0.1241918476415821</v>
      </c>
      <c r="R31" s="141">
        <f t="shared" si="8"/>
        <v>1.0476333841781684</v>
      </c>
      <c r="T31" s="11"/>
    </row>
    <row r="32" spans="1:20" x14ac:dyDescent="0.2">
      <c r="A32" s="10" t="str">
        <f>name!$D28</f>
        <v>91 Elementary trades and related occupations</v>
      </c>
      <c r="B32" s="151">
        <v>5.1151495032646306</v>
      </c>
      <c r="C32" s="141">
        <f t="shared" si="0"/>
        <v>1.258819353816248</v>
      </c>
      <c r="E32" s="151">
        <v>4.2093302718981009</v>
      </c>
      <c r="F32" s="141">
        <f t="shared" si="1"/>
        <v>0.99333352335486336</v>
      </c>
      <c r="H32" s="151">
        <f t="shared" si="3"/>
        <v>-0.90581923136652964</v>
      </c>
      <c r="I32" s="141">
        <f t="shared" si="4"/>
        <v>-17.70855828922323</v>
      </c>
      <c r="K32" s="207">
        <f t="shared" si="2"/>
        <v>0.21919821408002468</v>
      </c>
      <c r="L32" s="141">
        <f t="shared" si="5"/>
        <v>4.285274828040242</v>
      </c>
      <c r="N32" s="151">
        <f>H32-(K32+Q32)</f>
        <v>-1.3585486524412143</v>
      </c>
      <c r="O32" s="141">
        <f t="shared" si="7"/>
        <v>-26.559314670551675</v>
      </c>
      <c r="Q32" s="151">
        <v>0.23353120699465982</v>
      </c>
      <c r="R32" s="141">
        <f t="shared" si="8"/>
        <v>4.565481553288202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39.170568123113298</v>
      </c>
      <c r="C33" s="141">
        <f t="shared" si="0"/>
        <v>9.6397317853334776</v>
      </c>
      <c r="E33" s="151">
        <v>36.926551004399613</v>
      </c>
      <c r="F33" s="141">
        <f t="shared" si="1"/>
        <v>8.7140658121851668</v>
      </c>
      <c r="H33" s="151">
        <f t="shared" ref="H33" si="9">E33-B33</f>
        <v>-2.2440171187136855</v>
      </c>
      <c r="I33" s="141">
        <f>IF(B33&lt;&gt;0,((E33/B33)-1)*100,0)</f>
        <v>-5.7288347507769792</v>
      </c>
      <c r="K33" s="207">
        <f t="shared" si="2"/>
        <v>1.6785664957801292</v>
      </c>
      <c r="L33" s="141">
        <f t="shared" ref="L33" si="10">IF(B33&lt;&gt;0,K33/B33*100,0)</f>
        <v>4.285274828040242</v>
      </c>
      <c r="N33" s="151">
        <f>H33-(K33+Q33)</f>
        <v>-4.2394859785695918</v>
      </c>
      <c r="O33" s="141">
        <f t="shared" ref="O33" si="11">IF(B33&lt;&gt;0,N33/B33*100,0)</f>
        <v>-10.823141408735419</v>
      </c>
      <c r="Q33" s="151">
        <v>0.31690236407577688</v>
      </c>
      <c r="R33" s="141">
        <f t="shared" ref="R33" si="12">IF(B33&lt;&gt;0,Q33/B33*100,0)</f>
        <v>0.80903182991819544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406.3449999999998</v>
      </c>
      <c r="C35" s="147">
        <f>B35/B$35*100</f>
        <v>100</v>
      </c>
      <c r="D35" s="145"/>
      <c r="E35" s="152">
        <f>SUM(E8:E33)</f>
        <v>423.75799999999992</v>
      </c>
      <c r="F35" s="147">
        <f t="shared" ref="F35" si="13">E35/E$35*100</f>
        <v>100</v>
      </c>
      <c r="G35" s="145"/>
      <c r="H35" s="152">
        <f>E35-B35</f>
        <v>17.413000000000125</v>
      </c>
      <c r="I35" s="147">
        <f>IF(B35&lt;&gt;0,((E35/B35)-1)*100,0)</f>
        <v>4.285274828040242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Oxfordshire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36.064140793220794</v>
      </c>
      <c r="C44" s="141">
        <f t="shared" ref="C44:C68" si="15">B44/B$71*100</f>
        <v>8.5105510204458206</v>
      </c>
      <c r="E44" s="151">
        <v>37.079671758109818</v>
      </c>
      <c r="F44" s="141">
        <f t="shared" ref="F44:F68" si="16">E44/E$71*100</f>
        <v>8.1790206171619353</v>
      </c>
      <c r="H44" s="151">
        <f>E44-B44</f>
        <v>1.0155309648890238</v>
      </c>
      <c r="I44" s="141">
        <f>IF(B44&gt;0,((E44/B44)-1)*100,0)</f>
        <v>2.8159022856297122</v>
      </c>
      <c r="K44" s="151">
        <f>(($E$71/$B$71)-1)*B44</f>
        <v>2.518527363480549</v>
      </c>
      <c r="L44" s="141">
        <f>IF(B44&gt;0,K44/B44*100,0)</f>
        <v>6.9834669787945503</v>
      </c>
      <c r="N44" s="151">
        <f>H44-(K44+Q44)</f>
        <v>-1.1776688191744613</v>
      </c>
      <c r="O44" s="141">
        <f>IF(B44&gt;0,N44/B44*100,0)</f>
        <v>-3.2654841991850119</v>
      </c>
      <c r="Q44" s="151">
        <v>-0.32532757941706381</v>
      </c>
      <c r="R44" s="141">
        <f>IF(B44&gt;0,Q44/B44*100,0)</f>
        <v>-0.9020804939798196</v>
      </c>
      <c r="T44" s="151"/>
    </row>
    <row r="45" spans="1:20" x14ac:dyDescent="0.2">
      <c r="A45" s="135" t="str">
        <f t="shared" si="14"/>
        <v>12 Other managers and proprietors</v>
      </c>
      <c r="B45" s="151">
        <v>14.668732425426795</v>
      </c>
      <c r="C45" s="141">
        <f t="shared" si="15"/>
        <v>3.4615824186037307</v>
      </c>
      <c r="E45" s="151">
        <v>21.487058737787848</v>
      </c>
      <c r="F45" s="141">
        <f t="shared" si="16"/>
        <v>4.7396076633310269</v>
      </c>
      <c r="H45" s="151">
        <f t="shared" ref="H45:H71" si="17">E45-B45</f>
        <v>6.8183263123610534</v>
      </c>
      <c r="I45" s="141">
        <f t="shared" ref="I45:I71" si="18">IF(B45&gt;0,((E45/B45)-1)*100,0)</f>
        <v>46.482041628506089</v>
      </c>
      <c r="K45" s="151">
        <f t="shared" ref="K45:K68" si="19">(($E$71/$B$71)-1)*B45</f>
        <v>1.0243860851374091</v>
      </c>
      <c r="L45" s="141">
        <f t="shared" ref="L45:L68" si="20">IF(B45&gt;0,K45/B45*100,0)</f>
        <v>6.9834669787945503</v>
      </c>
      <c r="N45" s="151">
        <f t="shared" ref="N45:N68" si="21">H45-(K45+Q45)</f>
        <v>5.5362667319415868</v>
      </c>
      <c r="O45" s="141">
        <f t="shared" ref="O45:O68" si="22">IF(B45&gt;0,N45/B45*100,0)</f>
        <v>37.741957323763145</v>
      </c>
      <c r="Q45" s="151">
        <v>0.25767349528205757</v>
      </c>
      <c r="R45" s="141">
        <f>IF(B45&gt;0,Q45/B45*100,0)</f>
        <v>1.756617325948397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30.325544808782457</v>
      </c>
      <c r="C46" s="141">
        <f t="shared" si="15"/>
        <v>7.1563356464733312</v>
      </c>
      <c r="E46" s="151">
        <v>35.601119733880466</v>
      </c>
      <c r="F46" s="141">
        <f t="shared" si="16"/>
        <v>7.8528821451547381</v>
      </c>
      <c r="H46" s="151">
        <f t="shared" si="17"/>
        <v>5.2755749250980095</v>
      </c>
      <c r="I46" s="141">
        <f t="shared" si="18"/>
        <v>17.396472044816068</v>
      </c>
      <c r="K46" s="151">
        <f t="shared" si="19"/>
        <v>2.117774407860868</v>
      </c>
      <c r="L46" s="141">
        <f t="shared" si="20"/>
        <v>6.9834669787945503</v>
      </c>
      <c r="N46" s="151">
        <f t="shared" si="21"/>
        <v>2.9785989859831781</v>
      </c>
      <c r="O46" s="141">
        <f t="shared" si="22"/>
        <v>9.8220790583144222</v>
      </c>
      <c r="Q46" s="151">
        <v>0.17920153125396324</v>
      </c>
      <c r="R46" s="141">
        <f t="shared" ref="R46:R68" si="23">IF(B46&gt;0,Q46/B46*100,0)</f>
        <v>0.59092600770709125</v>
      </c>
      <c r="T46" s="151"/>
    </row>
    <row r="47" spans="1:20" x14ac:dyDescent="0.2">
      <c r="A47" s="135" t="str">
        <f t="shared" si="14"/>
        <v>22 Health professionals</v>
      </c>
      <c r="B47" s="151">
        <v>16.817834814004556</v>
      </c>
      <c r="C47" s="141">
        <f t="shared" si="15"/>
        <v>3.968735649593532</v>
      </c>
      <c r="E47" s="151">
        <v>18.593276181012953</v>
      </c>
      <c r="F47" s="141">
        <f t="shared" si="16"/>
        <v>4.1012981511043201</v>
      </c>
      <c r="H47" s="151">
        <f t="shared" si="17"/>
        <v>1.7754413670083977</v>
      </c>
      <c r="I47" s="141">
        <f t="shared" si="18"/>
        <v>10.556896215498268</v>
      </c>
      <c r="K47" s="151">
        <f t="shared" si="19"/>
        <v>1.174467940784222</v>
      </c>
      <c r="L47" s="141">
        <f t="shared" si="20"/>
        <v>6.9834669787945503</v>
      </c>
      <c r="N47" s="151">
        <f t="shared" si="21"/>
        <v>0.84311631456361391</v>
      </c>
      <c r="O47" s="141">
        <f t="shared" si="22"/>
        <v>5.0132274688626008</v>
      </c>
      <c r="Q47" s="151">
        <v>-0.24214288833943817</v>
      </c>
      <c r="R47" s="141">
        <f t="shared" si="23"/>
        <v>-1.4397982321588796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29.406964118299957</v>
      </c>
      <c r="C48" s="141">
        <f t="shared" si="15"/>
        <v>6.9395655346447649</v>
      </c>
      <c r="E48" s="151">
        <v>32.800006910555354</v>
      </c>
      <c r="F48" s="141">
        <f t="shared" si="16"/>
        <v>7.235013689294906</v>
      </c>
      <c r="H48" s="151">
        <f t="shared" si="17"/>
        <v>3.3930427922553967</v>
      </c>
      <c r="I48" s="141">
        <f t="shared" si="18"/>
        <v>11.538228763110926</v>
      </c>
      <c r="K48" s="151">
        <f t="shared" si="19"/>
        <v>2.0536256286674393</v>
      </c>
      <c r="L48" s="141">
        <f t="shared" si="20"/>
        <v>6.9834669787945503</v>
      </c>
      <c r="N48" s="151">
        <f t="shared" si="21"/>
        <v>2.3640174966775986</v>
      </c>
      <c r="O48" s="141">
        <f t="shared" si="22"/>
        <v>8.0389716094714814</v>
      </c>
      <c r="Q48" s="151">
        <v>-1.0246003330896412</v>
      </c>
      <c r="R48" s="141">
        <f t="shared" si="23"/>
        <v>-3.4842098251550975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31.885580221828082</v>
      </c>
      <c r="C49" s="141">
        <f t="shared" si="15"/>
        <v>7.5244786462622741</v>
      </c>
      <c r="E49" s="151">
        <v>39.774211049194477</v>
      </c>
      <c r="F49" s="141">
        <f t="shared" si="16"/>
        <v>8.7733811217344755</v>
      </c>
      <c r="H49" s="151">
        <f t="shared" si="17"/>
        <v>7.888630827366395</v>
      </c>
      <c r="I49" s="141">
        <f t="shared" si="18"/>
        <v>24.740433677183127</v>
      </c>
      <c r="K49" s="151">
        <f t="shared" si="19"/>
        <v>2.2267189657884101</v>
      </c>
      <c r="L49" s="141">
        <f t="shared" si="20"/>
        <v>6.9834669787945503</v>
      </c>
      <c r="N49" s="151">
        <f t="shared" si="21"/>
        <v>5.3800204585462774</v>
      </c>
      <c r="O49" s="141">
        <f t="shared" si="22"/>
        <v>16.872894961037115</v>
      </c>
      <c r="Q49" s="151">
        <v>0.28189140303170768</v>
      </c>
      <c r="R49" s="141">
        <f t="shared" si="23"/>
        <v>0.88407173735145572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8.7388596933544544</v>
      </c>
      <c r="C50" s="141">
        <f t="shared" si="15"/>
        <v>2.0622288413090621</v>
      </c>
      <c r="E50" s="151">
        <v>8.3205727284269209</v>
      </c>
      <c r="F50" s="141">
        <f t="shared" si="16"/>
        <v>1.8353489301726298</v>
      </c>
      <c r="H50" s="151">
        <f t="shared" si="17"/>
        <v>-0.41828696492753359</v>
      </c>
      <c r="I50" s="141">
        <f t="shared" si="18"/>
        <v>-4.7865165434069601</v>
      </c>
      <c r="K50" s="151">
        <f t="shared" si="19"/>
        <v>0.61027538100859502</v>
      </c>
      <c r="L50" s="141">
        <f t="shared" si="20"/>
        <v>6.9834669787945503</v>
      </c>
      <c r="N50" s="151">
        <f t="shared" si="21"/>
        <v>-1.0170982805350572</v>
      </c>
      <c r="O50" s="141">
        <f t="shared" si="22"/>
        <v>-11.638798610172433</v>
      </c>
      <c r="Q50" s="151">
        <v>-1.1464065401071448E-2</v>
      </c>
      <c r="R50" s="141">
        <f t="shared" si="23"/>
        <v>-0.13118491202907628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7.6678664924069384</v>
      </c>
      <c r="C51" s="141">
        <f t="shared" si="15"/>
        <v>1.8094918544091061</v>
      </c>
      <c r="E51" s="151">
        <v>8.1270148342667365</v>
      </c>
      <c r="F51" s="141">
        <f t="shared" si="16"/>
        <v>1.7926539997191435</v>
      </c>
      <c r="H51" s="151">
        <f t="shared" si="17"/>
        <v>0.45914834185979814</v>
      </c>
      <c r="I51" s="141">
        <f t="shared" si="18"/>
        <v>5.9879543066440499</v>
      </c>
      <c r="K51" s="151">
        <f t="shared" si="19"/>
        <v>0.53548292447529044</v>
      </c>
      <c r="L51" s="141">
        <f t="shared" si="20"/>
        <v>6.9834669787945503</v>
      </c>
      <c r="N51" s="151">
        <f t="shared" si="21"/>
        <v>3.6549904155899038E-2</v>
      </c>
      <c r="O51" s="141">
        <f t="shared" si="22"/>
        <v>0.47666328296263866</v>
      </c>
      <c r="Q51" s="151">
        <v>-0.11288448677139135</v>
      </c>
      <c r="R51" s="141">
        <f t="shared" si="23"/>
        <v>-1.4721759551131279</v>
      </c>
      <c r="T51" s="151"/>
    </row>
    <row r="52" spans="1:20" x14ac:dyDescent="0.2">
      <c r="A52" s="135" t="str">
        <f t="shared" si="14"/>
        <v>33 Protective service occupations</v>
      </c>
      <c r="B52" s="151">
        <v>5.1280747635210586</v>
      </c>
      <c r="C52" s="141">
        <f t="shared" si="15"/>
        <v>1.2101422895900631</v>
      </c>
      <c r="E52" s="151">
        <v>7.0521825824540008</v>
      </c>
      <c r="F52" s="141">
        <f t="shared" si="16"/>
        <v>1.5555678894397496</v>
      </c>
      <c r="H52" s="151">
        <f t="shared" si="17"/>
        <v>1.9241078189329421</v>
      </c>
      <c r="I52" s="141">
        <f t="shared" si="18"/>
        <v>37.521056296219136</v>
      </c>
      <c r="K52" s="151">
        <f t="shared" si="19"/>
        <v>0.35811740775838985</v>
      </c>
      <c r="L52" s="141">
        <f t="shared" si="20"/>
        <v>6.9834669787945503</v>
      </c>
      <c r="N52" s="151">
        <f t="shared" si="21"/>
        <v>1.6640975129376532</v>
      </c>
      <c r="O52" s="141">
        <f t="shared" si="22"/>
        <v>32.450726435880668</v>
      </c>
      <c r="Q52" s="151">
        <v>-9.8107101763100876E-2</v>
      </c>
      <c r="R52" s="141">
        <f t="shared" si="23"/>
        <v>-1.9131371184560926</v>
      </c>
      <c r="T52" s="151"/>
    </row>
    <row r="53" spans="1:20" x14ac:dyDescent="0.2">
      <c r="A53" s="135" t="str">
        <f t="shared" si="14"/>
        <v>34 Culture, media and sports occupations</v>
      </c>
      <c r="B53" s="151">
        <v>10.118952698033439</v>
      </c>
      <c r="C53" s="141">
        <f t="shared" si="15"/>
        <v>2.3879083576082203</v>
      </c>
      <c r="E53" s="151">
        <v>10.821214622591748</v>
      </c>
      <c r="F53" s="141">
        <f t="shared" si="16"/>
        <v>2.3869396168954617</v>
      </c>
      <c r="H53" s="151">
        <f t="shared" si="17"/>
        <v>0.70226192455830905</v>
      </c>
      <c r="I53" s="141">
        <f t="shared" si="18"/>
        <v>6.940065296429232</v>
      </c>
      <c r="K53" s="151">
        <f t="shared" si="19"/>
        <v>0.70665372026700546</v>
      </c>
      <c r="L53" s="141">
        <f t="shared" si="20"/>
        <v>6.9834669787945503</v>
      </c>
      <c r="N53" s="151">
        <f t="shared" si="21"/>
        <v>-8.2904085951710504E-3</v>
      </c>
      <c r="O53" s="141">
        <f t="shared" si="22"/>
        <v>-8.1929512298068594E-2</v>
      </c>
      <c r="Q53" s="151">
        <v>3.8986128864746368E-3</v>
      </c>
      <c r="R53" s="141">
        <f t="shared" si="23"/>
        <v>3.8527829932758849E-2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27.815726024075158</v>
      </c>
      <c r="C54" s="141">
        <f t="shared" si="15"/>
        <v>6.5640592092834034</v>
      </c>
      <c r="E54" s="151">
        <v>28.322618804353269</v>
      </c>
      <c r="F54" s="141">
        <f t="shared" si="16"/>
        <v>6.247393036378714</v>
      </c>
      <c r="H54" s="151">
        <f t="shared" si="17"/>
        <v>0.50689278027811113</v>
      </c>
      <c r="I54" s="141">
        <f t="shared" si="18"/>
        <v>1.8223244643673198</v>
      </c>
      <c r="K54" s="151">
        <f t="shared" si="19"/>
        <v>1.9425020418032508</v>
      </c>
      <c r="L54" s="141">
        <f t="shared" si="20"/>
        <v>6.9834669787945503</v>
      </c>
      <c r="N54" s="151">
        <f t="shared" si="21"/>
        <v>-1.2906701986220601</v>
      </c>
      <c r="O54" s="141">
        <f t="shared" si="22"/>
        <v>-4.6400737392400071</v>
      </c>
      <c r="Q54" s="151">
        <v>-0.14493906290307951</v>
      </c>
      <c r="R54" s="141">
        <f t="shared" si="23"/>
        <v>-0.52106877518721373</v>
      </c>
      <c r="T54" s="151"/>
    </row>
    <row r="55" spans="1:20" x14ac:dyDescent="0.2">
      <c r="A55" s="135" t="str">
        <f t="shared" si="14"/>
        <v>41 Administrative occupations</v>
      </c>
      <c r="B55" s="151">
        <v>33.222127654874356</v>
      </c>
      <c r="C55" s="141">
        <f t="shared" si="15"/>
        <v>7.8398821154702354</v>
      </c>
      <c r="E55" s="151">
        <v>27.564573983952418</v>
      </c>
      <c r="F55" s="141">
        <f t="shared" si="16"/>
        <v>6.0801837834155901</v>
      </c>
      <c r="H55" s="151">
        <f t="shared" si="17"/>
        <v>-5.6575536709219385</v>
      </c>
      <c r="I55" s="141">
        <f t="shared" si="18"/>
        <v>-17.029474239865127</v>
      </c>
      <c r="K55" s="151">
        <f t="shared" si="19"/>
        <v>2.320056314431123</v>
      </c>
      <c r="L55" s="141">
        <f t="shared" si="20"/>
        <v>6.9834669787945503</v>
      </c>
      <c r="N55" s="151">
        <f t="shared" si="21"/>
        <v>-7.7619920739245352</v>
      </c>
      <c r="O55" s="141">
        <f t="shared" si="22"/>
        <v>-23.363922246520218</v>
      </c>
      <c r="Q55" s="151">
        <v>-0.2156179114285269</v>
      </c>
      <c r="R55" s="141">
        <f t="shared" si="23"/>
        <v>-0.64901897213946624</v>
      </c>
      <c r="T55" s="151"/>
    </row>
    <row r="56" spans="1:20" x14ac:dyDescent="0.2">
      <c r="A56" s="135" t="str">
        <f t="shared" si="14"/>
        <v>42 Secretarial and related occupations</v>
      </c>
      <c r="B56" s="151">
        <v>9.3473169944919103</v>
      </c>
      <c r="C56" s="141">
        <f t="shared" si="15"/>
        <v>2.2058148741715584</v>
      </c>
      <c r="E56" s="151">
        <v>7.3937364604258518</v>
      </c>
      <c r="F56" s="141">
        <f t="shared" si="16"/>
        <v>1.6309077206018845</v>
      </c>
      <c r="H56" s="151">
        <f t="shared" si="17"/>
        <v>-1.9535805340660586</v>
      </c>
      <c r="I56" s="141">
        <f t="shared" si="18"/>
        <v>-20.899906734919171</v>
      </c>
      <c r="K56" s="151">
        <f t="shared" si="19"/>
        <v>0.65276679571359375</v>
      </c>
      <c r="L56" s="141">
        <f t="shared" si="20"/>
        <v>6.9834669787945503</v>
      </c>
      <c r="N56" s="151">
        <f t="shared" si="21"/>
        <v>-2.6849950449029101</v>
      </c>
      <c r="O56" s="141">
        <f t="shared" si="22"/>
        <v>-28.724767187045181</v>
      </c>
      <c r="Q56" s="151">
        <v>7.8647715123257828E-2</v>
      </c>
      <c r="R56" s="141">
        <f t="shared" si="23"/>
        <v>0.8413934733314653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3.1952181198867056</v>
      </c>
      <c r="C57" s="141">
        <f t="shared" si="15"/>
        <v>0.75401953942738686</v>
      </c>
      <c r="E57" s="151">
        <v>3.9711818535803656</v>
      </c>
      <c r="F57" s="141">
        <f t="shared" si="16"/>
        <v>0.87596186036434565</v>
      </c>
      <c r="H57" s="151">
        <f t="shared" si="17"/>
        <v>0.77596373369366001</v>
      </c>
      <c r="I57" s="141">
        <f t="shared" si="18"/>
        <v>24.285156899434888</v>
      </c>
      <c r="K57" s="151">
        <f t="shared" si="19"/>
        <v>0.22313700230274816</v>
      </c>
      <c r="L57" s="141">
        <f t="shared" si="20"/>
        <v>6.9834669787945503</v>
      </c>
      <c r="N57" s="151">
        <f t="shared" si="21"/>
        <v>0.55285954318199537</v>
      </c>
      <c r="O57" s="141">
        <f t="shared" si="22"/>
        <v>17.302716823651412</v>
      </c>
      <c r="Q57" s="151">
        <v>-3.2811791083550373E-5</v>
      </c>
      <c r="R57" s="141">
        <f t="shared" si="23"/>
        <v>-1.0269030110756194E-3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11.76482936430811</v>
      </c>
      <c r="C58" s="141">
        <f t="shared" si="15"/>
        <v>2.7763084978473827</v>
      </c>
      <c r="E58" s="151">
        <v>11.684131084071511</v>
      </c>
      <c r="F58" s="141">
        <f t="shared" si="16"/>
        <v>2.5772814186075488</v>
      </c>
      <c r="H58" s="151">
        <f t="shared" si="17"/>
        <v>-8.0698280236598308E-2</v>
      </c>
      <c r="I58" s="141">
        <f t="shared" si="18"/>
        <v>-0.68592818253206955</v>
      </c>
      <c r="K58" s="151">
        <f t="shared" si="19"/>
        <v>0.82159297376798168</v>
      </c>
      <c r="L58" s="141">
        <f t="shared" si="20"/>
        <v>6.9834669787945503</v>
      </c>
      <c r="N58" s="151">
        <f t="shared" si="21"/>
        <v>-0.50262255986534243</v>
      </c>
      <c r="O58" s="141">
        <f t="shared" si="22"/>
        <v>-4.2722469174962123</v>
      </c>
      <c r="Q58" s="151">
        <v>-0.3996686941392375</v>
      </c>
      <c r="R58" s="141">
        <f t="shared" si="23"/>
        <v>-3.3971482438304115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9.9969555548942264</v>
      </c>
      <c r="C59" s="141">
        <f t="shared" si="15"/>
        <v>2.3591190148372956</v>
      </c>
      <c r="E59" s="151">
        <v>9.8331014902066336</v>
      </c>
      <c r="F59" s="141">
        <f t="shared" si="16"/>
        <v>2.1689819786890578</v>
      </c>
      <c r="H59" s="151">
        <f t="shared" si="17"/>
        <v>-0.16385406468759278</v>
      </c>
      <c r="I59" s="141">
        <f t="shared" si="18"/>
        <v>-1.6390396434980081</v>
      </c>
      <c r="K59" s="151">
        <f t="shared" si="19"/>
        <v>0.69813409006080585</v>
      </c>
      <c r="L59" s="141">
        <f t="shared" si="20"/>
        <v>6.9834669787945503</v>
      </c>
      <c r="N59" s="151">
        <f t="shared" si="21"/>
        <v>-1.3036541263790626</v>
      </c>
      <c r="O59" s="141">
        <f t="shared" si="22"/>
        <v>-13.040511375894139</v>
      </c>
      <c r="Q59" s="151">
        <v>0.4416659716306639</v>
      </c>
      <c r="R59" s="141">
        <f t="shared" si="23"/>
        <v>4.4180047536015774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7.9012679790640741</v>
      </c>
      <c r="C60" s="141">
        <f t="shared" si="15"/>
        <v>1.8645708114216311</v>
      </c>
      <c r="E60" s="151">
        <v>8.4185796969323814</v>
      </c>
      <c r="F60" s="141">
        <f t="shared" si="16"/>
        <v>1.8569672719222809</v>
      </c>
      <c r="H60" s="151">
        <f t="shared" si="17"/>
        <v>0.51731171786830732</v>
      </c>
      <c r="I60" s="141">
        <f t="shared" si="18"/>
        <v>6.5471987437842216</v>
      </c>
      <c r="K60" s="151">
        <f t="shared" si="19"/>
        <v>0.55178244022400713</v>
      </c>
      <c r="L60" s="141">
        <f t="shared" si="20"/>
        <v>6.9834669787945503</v>
      </c>
      <c r="N60" s="151">
        <f t="shared" si="21"/>
        <v>-0.48962197081678838</v>
      </c>
      <c r="O60" s="141">
        <f t="shared" si="22"/>
        <v>-6.196751864563204</v>
      </c>
      <c r="Q60" s="151">
        <v>0.45515124846108868</v>
      </c>
      <c r="R60" s="141">
        <f t="shared" si="23"/>
        <v>5.7604836295528674</v>
      </c>
      <c r="T60" s="151"/>
    </row>
    <row r="61" spans="1:20" x14ac:dyDescent="0.2">
      <c r="A61" s="135" t="str">
        <f t="shared" si="14"/>
        <v>61 Caring personal service occupations</v>
      </c>
      <c r="B61" s="151">
        <v>32.002926826065256</v>
      </c>
      <c r="C61" s="141">
        <f t="shared" si="15"/>
        <v>7.5521705374447832</v>
      </c>
      <c r="E61" s="151">
        <v>36.665399419378119</v>
      </c>
      <c r="F61" s="141">
        <f t="shared" si="16"/>
        <v>8.0876405741639719</v>
      </c>
      <c r="H61" s="151">
        <f t="shared" si="17"/>
        <v>4.662472593312863</v>
      </c>
      <c r="I61" s="141">
        <f t="shared" si="18"/>
        <v>14.568894334737671</v>
      </c>
      <c r="K61" s="151">
        <f t="shared" si="19"/>
        <v>2.23491382714605</v>
      </c>
      <c r="L61" s="141">
        <f t="shared" si="20"/>
        <v>6.9834669787945503</v>
      </c>
      <c r="N61" s="151">
        <f t="shared" si="21"/>
        <v>2.9692286322789965</v>
      </c>
      <c r="O61" s="141">
        <f t="shared" si="22"/>
        <v>9.277990880073709</v>
      </c>
      <c r="Q61" s="151">
        <v>-0.54166986611218371</v>
      </c>
      <c r="R61" s="141">
        <f t="shared" si="23"/>
        <v>-1.692563524130589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9.6062930589544973</v>
      </c>
      <c r="C62" s="141">
        <f t="shared" si="15"/>
        <v>2.2669290158426505</v>
      </c>
      <c r="E62" s="151">
        <v>10.074785070722488</v>
      </c>
      <c r="F62" s="141">
        <f t="shared" si="16"/>
        <v>2.2222924556739665</v>
      </c>
      <c r="H62" s="151">
        <f t="shared" si="17"/>
        <v>0.46849201176799049</v>
      </c>
      <c r="I62" s="141">
        <f t="shared" si="18"/>
        <v>4.8769281646189766</v>
      </c>
      <c r="K62" s="151">
        <f t="shared" si="19"/>
        <v>0.67085230365832016</v>
      </c>
      <c r="L62" s="141">
        <f t="shared" si="20"/>
        <v>6.9834669787945503</v>
      </c>
      <c r="N62" s="151">
        <f t="shared" si="21"/>
        <v>8.9934294140397386E-2</v>
      </c>
      <c r="O62" s="141">
        <f t="shared" si="22"/>
        <v>0.93620185839078907</v>
      </c>
      <c r="Q62" s="151">
        <v>-0.29229458603072705</v>
      </c>
      <c r="R62" s="141">
        <f t="shared" si="23"/>
        <v>-3.0427406725663539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0.46337761483922252</v>
      </c>
      <c r="C63" s="141">
        <f t="shared" si="15"/>
        <v>0.10934958510263468</v>
      </c>
      <c r="E63" s="151">
        <v>0.40021531390218285</v>
      </c>
      <c r="F63" s="141">
        <f t="shared" si="16"/>
        <v>8.8279349533183504E-2</v>
      </c>
      <c r="H63" s="151">
        <f t="shared" si="17"/>
        <v>-6.3162300937039673E-2</v>
      </c>
      <c r="I63" s="141">
        <f t="shared" si="18"/>
        <v>-13.630848559431385</v>
      </c>
      <c r="K63" s="151">
        <f t="shared" si="19"/>
        <v>3.23598227194229E-2</v>
      </c>
      <c r="L63" s="141">
        <f t="shared" si="20"/>
        <v>6.9834669787945503</v>
      </c>
      <c r="N63" s="151">
        <f t="shared" si="21"/>
        <v>-0.10702216437362339</v>
      </c>
      <c r="O63" s="141">
        <f t="shared" si="22"/>
        <v>-23.096101526345141</v>
      </c>
      <c r="Q63" s="151">
        <v>1.1500040717160815E-2</v>
      </c>
      <c r="R63" s="141">
        <f t="shared" si="23"/>
        <v>2.4817859881192077</v>
      </c>
      <c r="T63" s="151"/>
    </row>
    <row r="64" spans="1:20" x14ac:dyDescent="0.2">
      <c r="A64" s="135" t="str">
        <f t="shared" si="14"/>
        <v>71 Sales occupations</v>
      </c>
      <c r="B64" s="151">
        <v>23.52381887055645</v>
      </c>
      <c r="C64" s="141">
        <f t="shared" si="15"/>
        <v>5.5512388841169855</v>
      </c>
      <c r="E64" s="151">
        <v>20.853534455803903</v>
      </c>
      <c r="F64" s="141">
        <f t="shared" si="16"/>
        <v>4.5998651058018831</v>
      </c>
      <c r="H64" s="151">
        <f t="shared" si="17"/>
        <v>-2.6702844147525475</v>
      </c>
      <c r="I64" s="141">
        <f t="shared" si="18"/>
        <v>-11.351406969447487</v>
      </c>
      <c r="K64" s="151">
        <f t="shared" si="19"/>
        <v>1.6427781229767509</v>
      </c>
      <c r="L64" s="141">
        <f t="shared" si="20"/>
        <v>6.9834669787945503</v>
      </c>
      <c r="N64" s="151">
        <f t="shared" si="21"/>
        <v>-3.7700466362901537</v>
      </c>
      <c r="O64" s="141">
        <f t="shared" si="22"/>
        <v>-16.026507673075677</v>
      </c>
      <c r="Q64" s="151">
        <v>-0.54301590143914491</v>
      </c>
      <c r="R64" s="141">
        <f t="shared" si="23"/>
        <v>-2.3083662751663585</v>
      </c>
      <c r="T64" s="151"/>
    </row>
    <row r="65" spans="1:20" x14ac:dyDescent="0.2">
      <c r="A65" s="135" t="str">
        <f t="shared" si="14"/>
        <v>72 Customer service occupations</v>
      </c>
      <c r="B65" s="151">
        <v>6.0683832137913587</v>
      </c>
      <c r="C65" s="141">
        <f t="shared" si="15"/>
        <v>1.4320397995533676</v>
      </c>
      <c r="E65" s="151">
        <v>8.8549596064648632</v>
      </c>
      <c r="F65" s="141">
        <f t="shared" si="16"/>
        <v>1.9532237949105353</v>
      </c>
      <c r="H65" s="151">
        <f t="shared" si="17"/>
        <v>2.7865763926735045</v>
      </c>
      <c r="I65" s="141">
        <f t="shared" si="18"/>
        <v>45.919585077299828</v>
      </c>
      <c r="K65" s="151">
        <f t="shared" si="19"/>
        <v>0.42378353788183104</v>
      </c>
      <c r="L65" s="141">
        <f t="shared" si="20"/>
        <v>6.9834669787945503</v>
      </c>
      <c r="N65" s="151">
        <f t="shared" si="21"/>
        <v>2.3619342989974048</v>
      </c>
      <c r="O65" s="141">
        <f t="shared" si="22"/>
        <v>38.921970083061602</v>
      </c>
      <c r="Q65" s="151">
        <v>8.5855579426871395E-4</v>
      </c>
      <c r="R65" s="141">
        <f t="shared" si="23"/>
        <v>1.4148015443677163E-2</v>
      </c>
      <c r="T65" s="151"/>
    </row>
    <row r="66" spans="1:20" x14ac:dyDescent="0.2">
      <c r="A66" s="135" t="str">
        <f t="shared" si="14"/>
        <v>81 Process, plant and machine operatives</v>
      </c>
      <c r="B66" s="151">
        <v>5.5764004552530819</v>
      </c>
      <c r="C66" s="141">
        <f t="shared" si="15"/>
        <v>1.3159398655017918</v>
      </c>
      <c r="E66" s="151">
        <v>6.7228909362093807</v>
      </c>
      <c r="F66" s="141">
        <f t="shared" si="16"/>
        <v>1.4829328569274975</v>
      </c>
      <c r="H66" s="151">
        <f t="shared" si="17"/>
        <v>1.1464904809562988</v>
      </c>
      <c r="I66" s="141">
        <f t="shared" si="18"/>
        <v>20.55968702671418</v>
      </c>
      <c r="K66" s="151">
        <f t="shared" si="19"/>
        <v>0.38942608439794796</v>
      </c>
      <c r="L66" s="141">
        <f t="shared" si="20"/>
        <v>6.9834669787945503</v>
      </c>
      <c r="N66" s="151">
        <f t="shared" si="21"/>
        <v>0.9753137962107109</v>
      </c>
      <c r="O66" s="141">
        <f t="shared" si="22"/>
        <v>17.490024327287067</v>
      </c>
      <c r="Q66" s="151">
        <v>-0.21824939965236009</v>
      </c>
      <c r="R66" s="141">
        <f t="shared" si="23"/>
        <v>-3.9138042793674326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11.314926163769284</v>
      </c>
      <c r="C67" s="141">
        <f t="shared" si="15"/>
        <v>2.6701386554989606</v>
      </c>
      <c r="E67" s="151">
        <v>12.279684636813505</v>
      </c>
      <c r="F67" s="141">
        <f t="shared" si="16"/>
        <v>2.708648406381259</v>
      </c>
      <c r="H67" s="151">
        <f t="shared" si="17"/>
        <v>0.96475847304422047</v>
      </c>
      <c r="I67" s="141">
        <f t="shared" si="18"/>
        <v>8.5264230546497455</v>
      </c>
      <c r="K67" s="151">
        <f t="shared" si="19"/>
        <v>0.79017413232181288</v>
      </c>
      <c r="L67" s="141">
        <f t="shared" si="20"/>
        <v>6.9834669787945503</v>
      </c>
      <c r="N67" s="151">
        <f t="shared" si="21"/>
        <v>0.23491325543647656</v>
      </c>
      <c r="O67" s="141">
        <f t="shared" si="22"/>
        <v>2.0761359997971134</v>
      </c>
      <c r="Q67" s="151">
        <v>-6.032891471406894E-2</v>
      </c>
      <c r="R67" s="141">
        <f t="shared" si="23"/>
        <v>-0.53317992394191527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4.2093302718981009</v>
      </c>
      <c r="C68" s="141">
        <f t="shared" si="15"/>
        <v>0.99333352335486336</v>
      </c>
      <c r="E68" s="151">
        <v>3.3983276570343697</v>
      </c>
      <c r="F68" s="141">
        <f t="shared" si="16"/>
        <v>0.74960188838987207</v>
      </c>
      <c r="H68" s="151">
        <f t="shared" si="17"/>
        <v>-0.81100261486373126</v>
      </c>
      <c r="I68" s="141">
        <f t="shared" si="18"/>
        <v>-19.266785034143407</v>
      </c>
      <c r="K68" s="151">
        <f t="shared" si="19"/>
        <v>0.29395718956640676</v>
      </c>
      <c r="L68" s="141">
        <f t="shared" si="20"/>
        <v>6.9834669787945503</v>
      </c>
      <c r="N68" s="151">
        <f t="shared" si="21"/>
        <v>-1.1046581901409462</v>
      </c>
      <c r="O68" s="141">
        <f t="shared" si="22"/>
        <v>-26.243086638170254</v>
      </c>
      <c r="Q68" s="151">
        <v>-3.016142891919181E-4</v>
      </c>
      <c r="R68" s="141">
        <f t="shared" si="23"/>
        <v>-7.1653747677041281E-3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36.926551004399613</v>
      </c>
      <c r="C69" s="141">
        <f t="shared" ref="C69" si="25">B69/B$71*100</f>
        <v>8.7140658121851668</v>
      </c>
      <c r="E69" s="151">
        <v>37.256950391868479</v>
      </c>
      <c r="F69" s="141">
        <f t="shared" ref="F69" si="26">E69/E$71*100</f>
        <v>8.2181246742300047</v>
      </c>
      <c r="H69" s="151">
        <f t="shared" ref="H69" si="27">E69-B69</f>
        <v>0.33039938746886577</v>
      </c>
      <c r="I69" s="141">
        <f t="shared" ref="I69" si="28">IF(B69&gt;0,((E69/B69)-1)*100,0)</f>
        <v>0.89474748786990688</v>
      </c>
      <c r="K69" s="151">
        <f t="shared" ref="K69" si="29">(($E$71/$B$71)-1)*B69</f>
        <v>2.5787534957999743</v>
      </c>
      <c r="L69" s="141">
        <f t="shared" ref="L69" si="30">IF(B69&gt;0,K69/B69*100,0)</f>
        <v>6.9834669787945503</v>
      </c>
      <c r="N69" s="151">
        <f t="shared" ref="N69" si="31">H69-(K69+Q69)</f>
        <v>-4.7685107514336433</v>
      </c>
      <c r="O69" s="141">
        <f t="shared" ref="O69" si="32">IF(B69&gt;0,N69/B69*100,0)</f>
        <v>-12.913501590943326</v>
      </c>
      <c r="Q69" s="151">
        <v>2.5201566431025344</v>
      </c>
      <c r="R69" s="141">
        <f t="shared" ref="R69" si="33">IF(B69&gt;0,Q69/B69*100,0)</f>
        <v>6.8247821000186839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423.75799999999992</v>
      </c>
      <c r="C71" s="147">
        <f>B71/B$71*100</f>
        <v>100</v>
      </c>
      <c r="D71" s="145"/>
      <c r="E71" s="152">
        <f>SUM(E44:E69)</f>
        <v>453.35100000000011</v>
      </c>
      <c r="F71" s="147">
        <f>E71/E$71*100</f>
        <v>100</v>
      </c>
      <c r="G71" s="145"/>
      <c r="H71" s="152">
        <f t="shared" si="17"/>
        <v>29.593000000000188</v>
      </c>
      <c r="I71" s="147">
        <f t="shared" si="18"/>
        <v>6.9834669787945503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Oxfordshire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Oxfordshire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Oxfordshire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Oxfordshire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36.064140793220893</v>
      </c>
      <c r="C7" s="11">
        <f t="shared" si="2"/>
        <v>37.079671758109839</v>
      </c>
      <c r="D7" s="11">
        <f t="shared" si="2"/>
        <v>1.0155309648889461</v>
      </c>
      <c r="E7" s="11">
        <f t="shared" si="2"/>
        <v>17.942966240386767</v>
      </c>
      <c r="F7" s="11">
        <f t="shared" si="2"/>
        <v>18.958497205275712</v>
      </c>
      <c r="G7" s="200">
        <f>IF(B7&gt;0,(1+(E7/B7))^(1/($C$6-$B$6))-1,0)</f>
        <v>2.728675402470504E-2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23.313055583970819</v>
      </c>
      <c r="R7" s="11">
        <v>22.359193803576339</v>
      </c>
      <c r="S7" s="345">
        <f>R7-Q7</f>
        <v>-0.95386178039447955</v>
      </c>
      <c r="T7" s="345">
        <v>10.133779823603684</v>
      </c>
      <c r="U7" s="345">
        <f>SUM(S7:T7)</f>
        <v>9.179918043209204</v>
      </c>
      <c r="V7" s="346">
        <f>IF(Q7&gt;0,(1+(T7/Q7))^(1/($C$6-$B$6))-1,0)</f>
        <v>2.4354757769403657E-2</v>
      </c>
      <c r="X7" s="10" t="str">
        <f>name!B4</f>
        <v>Agriculture</v>
      </c>
      <c r="Y7" s="11">
        <v>2.683000000000006</v>
      </c>
      <c r="Z7" s="11">
        <v>2.874999999999992</v>
      </c>
      <c r="AA7" s="345">
        <f>Z7-Y7</f>
        <v>0.19199999999998596</v>
      </c>
      <c r="AB7" s="11">
        <v>1.4248091695076899</v>
      </c>
      <c r="AC7" s="345">
        <f>SUM(AA7:AB7)</f>
        <v>1.6168091695076758</v>
      </c>
      <c r="AD7" s="348">
        <f>IF(Y7&gt;0,(1+(AB7/Y7))^(1/($C$6-$B$6))-1,0)</f>
        <v>2.8803988229379351E-2</v>
      </c>
    </row>
    <row r="8" spans="1:30" x14ac:dyDescent="0.2">
      <c r="A8" s="10" t="str">
        <f>name!D5</f>
        <v>12 Other managers and proprietors</v>
      </c>
      <c r="B8" s="11">
        <f t="shared" si="2"/>
        <v>14.6687324254268</v>
      </c>
      <c r="C8" s="11">
        <f t="shared" si="2"/>
        <v>21.487058737787844</v>
      </c>
      <c r="D8" s="11">
        <f t="shared" si="2"/>
        <v>6.8183263123610454</v>
      </c>
      <c r="E8" s="11">
        <f t="shared" si="2"/>
        <v>10.89037824613029</v>
      </c>
      <c r="F8" s="11">
        <f t="shared" si="2"/>
        <v>17.708704558491334</v>
      </c>
      <c r="G8" s="200">
        <f t="shared" ref="G8:G33" si="3">IF(B8&gt;0,(1+(E8/B8))^(1/($C$6-$B$6))-1,0)</f>
        <v>3.7712090533799758E-2</v>
      </c>
      <c r="H8" s="11"/>
      <c r="I8" s="10" t="str">
        <f>name!E4</f>
        <v>Managers, directors and senior officials</v>
      </c>
      <c r="J8" s="11">
        <f t="array" ref="J8:J16">MMULT(aggregation!$B$13:$AA$21,B7:B32)</f>
        <v>50.732873218647697</v>
      </c>
      <c r="K8" s="11">
        <f t="array" ref="K8:K16">MMULT(aggregation!$B$13:$AA$21,C7:C32)</f>
        <v>58.566730495897687</v>
      </c>
      <c r="L8" s="11">
        <f t="array" ref="L8:L16">MMULT(aggregation!$B$13:$AA$21,D7:D32)</f>
        <v>7.8338572772499919</v>
      </c>
      <c r="M8" s="11">
        <f t="array" ref="M8:M16">MMULT(aggregation!$B$13:$AA$21,E7:E32)</f>
        <v>28.833344486517056</v>
      </c>
      <c r="N8" s="11">
        <f t="array" ref="N8:N16">MMULT(aggregation!$B$13:$AA$21,F7:F32)</f>
        <v>36.667201763767046</v>
      </c>
      <c r="O8" s="11"/>
      <c r="P8" s="10" t="str">
        <f>name!D5</f>
        <v>12 Other managers and proprietors</v>
      </c>
      <c r="Q8" s="11">
        <v>7.977187808289278</v>
      </c>
      <c r="R8" s="11">
        <v>11.814004488737195</v>
      </c>
      <c r="S8" s="345">
        <f t="shared" ref="S8:S31" si="4">R8-Q8</f>
        <v>3.8368166804479173</v>
      </c>
      <c r="T8" s="345">
        <v>5.3642984315256337</v>
      </c>
      <c r="U8" s="345">
        <f t="shared" ref="U8:U31" si="5">SUM(S8:T8)</f>
        <v>9.2011151119735501</v>
      </c>
      <c r="V8" s="346">
        <f t="shared" ref="V8:V33" si="6">IF(Q8&gt;0,(1+(T8/Q8))^(1/($C$6-$B$6))-1,0)</f>
        <v>3.4880712872994213E-2</v>
      </c>
      <c r="X8" s="10" t="str">
        <f>name!B5</f>
        <v>Mining and quarrying</v>
      </c>
      <c r="Y8" s="11">
        <v>0.36799999999999961</v>
      </c>
      <c r="Z8" s="11">
        <v>0.2819999999999997</v>
      </c>
      <c r="AA8" s="345">
        <f t="shared" ref="AA8:AA29" si="7">Z8-Y8</f>
        <v>-8.599999999999991E-2</v>
      </c>
      <c r="AB8" s="11">
        <v>0.13063340687393618</v>
      </c>
      <c r="AC8" s="345">
        <f t="shared" ref="AC8:AC29" si="8">SUM(AA8:AB8)</f>
        <v>4.4633406873936271E-2</v>
      </c>
      <c r="AD8" s="348">
        <f t="shared" ref="AD8:AD29" si="9">IF(Y8&gt;0,(1+(AB8/Y8))^(1/($C$6-$B$6))-1,0)</f>
        <v>2.0459023190239067E-2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30.325544808782439</v>
      </c>
      <c r="C9" s="11">
        <f t="shared" si="2"/>
        <v>35.601119733880466</v>
      </c>
      <c r="D9" s="11">
        <f t="shared" si="2"/>
        <v>5.2755749250980255</v>
      </c>
      <c r="E9" s="11">
        <f t="shared" si="2"/>
        <v>12.499258029064853</v>
      </c>
      <c r="F9" s="11">
        <f t="shared" si="2"/>
        <v>17.774832954162882</v>
      </c>
      <c r="G9" s="200">
        <f t="shared" si="3"/>
        <v>2.3275204602436927E-2</v>
      </c>
      <c r="H9" s="11"/>
      <c r="I9" s="10" t="str">
        <f>name!E5</f>
        <v>Professional occupations</v>
      </c>
      <c r="J9" s="11">
        <v>108.43592396291496</v>
      </c>
      <c r="K9" s="11">
        <v>126.76861387464331</v>
      </c>
      <c r="L9" s="11">
        <v>18.332689911728345</v>
      </c>
      <c r="M9" s="11">
        <v>55.55655804542225</v>
      </c>
      <c r="N9" s="11">
        <v>73.889247957150587</v>
      </c>
      <c r="O9" s="11"/>
      <c r="P9" s="10" t="str">
        <f>name!D6</f>
        <v>21 Science, research, engineering and technology professionals</v>
      </c>
      <c r="Q9" s="11">
        <v>22.985744434817498</v>
      </c>
      <c r="R9" s="11">
        <v>25.314167907302267</v>
      </c>
      <c r="S9" s="345">
        <f t="shared" si="4"/>
        <v>2.3284234724847686</v>
      </c>
      <c r="T9" s="345">
        <v>7.8664467472232467</v>
      </c>
      <c r="U9" s="345">
        <f t="shared" si="5"/>
        <v>10.194870219708015</v>
      </c>
      <c r="V9" s="346">
        <f t="shared" si="6"/>
        <v>1.9816018711025229E-2</v>
      </c>
      <c r="X9" s="10" t="str">
        <f>name!B6</f>
        <v>Food drink and tobacco</v>
      </c>
      <c r="Y9" s="11">
        <v>3.4050000000000056</v>
      </c>
      <c r="Z9" s="11">
        <v>4.2599999999999971</v>
      </c>
      <c r="AA9" s="345">
        <f t="shared" si="7"/>
        <v>0.85499999999999154</v>
      </c>
      <c r="AB9" s="11">
        <v>1.751711900278802</v>
      </c>
      <c r="AC9" s="345">
        <f t="shared" si="8"/>
        <v>2.6067119002787935</v>
      </c>
      <c r="AD9" s="348">
        <f t="shared" si="9"/>
        <v>2.8056658249775213E-2</v>
      </c>
    </row>
    <row r="10" spans="1:30" x14ac:dyDescent="0.2">
      <c r="A10" s="10" t="str">
        <f>name!D7</f>
        <v>22 Health professionals</v>
      </c>
      <c r="B10" s="11">
        <f t="shared" si="2"/>
        <v>16.817834814004541</v>
      </c>
      <c r="C10" s="11">
        <f t="shared" si="2"/>
        <v>18.593276181012932</v>
      </c>
      <c r="D10" s="11">
        <f t="shared" si="2"/>
        <v>1.7754413670083857</v>
      </c>
      <c r="E10" s="11">
        <f t="shared" si="2"/>
        <v>9.5941772855834522</v>
      </c>
      <c r="F10" s="11">
        <f t="shared" si="2"/>
        <v>11.369618652591834</v>
      </c>
      <c r="G10" s="200">
        <f t="shared" si="3"/>
        <v>3.0549270813849505E-2</v>
      </c>
      <c r="H10" s="11"/>
      <c r="I10" s="10" t="str">
        <f>name!E6</f>
        <v>Associate professional occupations</v>
      </c>
      <c r="J10" s="11">
        <v>59.469479671391063</v>
      </c>
      <c r="K10" s="11">
        <v>62.643603572092687</v>
      </c>
      <c r="L10" s="11">
        <v>3.1741239007016224</v>
      </c>
      <c r="M10" s="11">
        <v>27.494004062930699</v>
      </c>
      <c r="N10" s="11">
        <v>30.668127963632315</v>
      </c>
      <c r="O10" s="11"/>
      <c r="P10" s="10" t="str">
        <f>name!D7</f>
        <v>22 Health professionals</v>
      </c>
      <c r="Q10" s="11">
        <v>3.8222379365273484</v>
      </c>
      <c r="R10" s="11">
        <v>4.1927170016876927</v>
      </c>
      <c r="S10" s="345">
        <f t="shared" si="4"/>
        <v>0.37047906516034423</v>
      </c>
      <c r="T10" s="345">
        <v>1.5030969154130043</v>
      </c>
      <c r="U10" s="345">
        <f t="shared" si="5"/>
        <v>1.8735759805733485</v>
      </c>
      <c r="V10" s="346">
        <f t="shared" si="6"/>
        <v>2.2355521432318337E-2</v>
      </c>
      <c r="X10" s="10" t="str">
        <f>name!B7</f>
        <v>Engineering</v>
      </c>
      <c r="Y10" s="11">
        <v>5.5590000000000055</v>
      </c>
      <c r="Z10" s="11">
        <v>4.2530000000000143</v>
      </c>
      <c r="AA10" s="345">
        <f t="shared" si="7"/>
        <v>-1.3059999999999912</v>
      </c>
      <c r="AB10" s="11">
        <v>2.1035697006234879</v>
      </c>
      <c r="AC10" s="345">
        <f t="shared" si="8"/>
        <v>0.79756970062349675</v>
      </c>
      <c r="AD10" s="348">
        <f t="shared" si="9"/>
        <v>2.1625797464890129E-2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29.406964118299914</v>
      </c>
      <c r="C11" s="11">
        <f t="shared" si="2"/>
        <v>32.800006910555361</v>
      </c>
      <c r="D11" s="11">
        <f t="shared" si="2"/>
        <v>3.3930427922554451</v>
      </c>
      <c r="E11" s="11">
        <f t="shared" si="2"/>
        <v>16.029202172404247</v>
      </c>
      <c r="F11" s="11">
        <f t="shared" si="2"/>
        <v>19.422244964659686</v>
      </c>
      <c r="G11" s="200">
        <f t="shared" si="3"/>
        <v>2.9429870714155593E-2</v>
      </c>
      <c r="H11" s="11"/>
      <c r="I11" s="10" t="str">
        <f>name!E7</f>
        <v>Administrative and secretarial occupations</v>
      </c>
      <c r="J11" s="11">
        <v>42.569444649366289</v>
      </c>
      <c r="K11" s="11">
        <v>34.958310444378277</v>
      </c>
      <c r="L11" s="11">
        <v>-7.6111342049880113</v>
      </c>
      <c r="M11" s="11">
        <v>19.480998549647349</v>
      </c>
      <c r="N11" s="11">
        <v>11.869864344659339</v>
      </c>
      <c r="O11" s="11"/>
      <c r="P11" s="10" t="str">
        <f>name!D8</f>
        <v>23 Teaching and other educational professionals</v>
      </c>
      <c r="Q11" s="11">
        <v>9.1486177242134765</v>
      </c>
      <c r="R11" s="11">
        <v>10.387563465306609</v>
      </c>
      <c r="S11" s="345">
        <f t="shared" si="4"/>
        <v>1.2389457410931328</v>
      </c>
      <c r="T11" s="345">
        <v>4.2402508621765982</v>
      </c>
      <c r="U11" s="345">
        <f t="shared" si="5"/>
        <v>5.479196603269731</v>
      </c>
      <c r="V11" s="346">
        <f t="shared" si="6"/>
        <v>2.5713078768508479E-2</v>
      </c>
      <c r="X11" s="10" t="str">
        <f>name!B8</f>
        <v>Rest of manufacturing</v>
      </c>
      <c r="Y11" s="11">
        <v>18.781000000000049</v>
      </c>
      <c r="Z11" s="11">
        <v>15.197000000000045</v>
      </c>
      <c r="AA11" s="345">
        <f t="shared" si="7"/>
        <v>-3.5840000000000032</v>
      </c>
      <c r="AB11" s="11">
        <v>7.1725403663135499</v>
      </c>
      <c r="AC11" s="345">
        <f t="shared" si="8"/>
        <v>3.5885403663135467</v>
      </c>
      <c r="AD11" s="348">
        <f t="shared" si="9"/>
        <v>2.1798340692835483E-2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31.885580221828061</v>
      </c>
      <c r="C12" s="11">
        <f t="shared" si="2"/>
        <v>39.774211049194555</v>
      </c>
      <c r="D12" s="11">
        <f t="shared" si="2"/>
        <v>7.88863082736649</v>
      </c>
      <c r="E12" s="11">
        <f t="shared" si="2"/>
        <v>17.433920558369703</v>
      </c>
      <c r="F12" s="11">
        <f t="shared" si="2"/>
        <v>25.322551385736194</v>
      </c>
      <c r="G12" s="200">
        <f t="shared" si="3"/>
        <v>2.9504596176830322E-2</v>
      </c>
      <c r="H12" s="11"/>
      <c r="I12" s="10" t="str">
        <f>name!E8</f>
        <v>Skilled trades occupations</v>
      </c>
      <c r="J12" s="11">
        <v>32.858271018153104</v>
      </c>
      <c r="K12" s="11">
        <v>33.906994124790891</v>
      </c>
      <c r="L12" s="11">
        <v>1.0487231066377869</v>
      </c>
      <c r="M12" s="11">
        <v>14.448643877419038</v>
      </c>
      <c r="N12" s="11">
        <v>15.497366984056821</v>
      </c>
      <c r="O12" s="11"/>
      <c r="P12" s="10" t="str">
        <f>name!D9</f>
        <v>24 Business, media and public service professionals</v>
      </c>
      <c r="Q12" s="11">
        <v>17.548321464249909</v>
      </c>
      <c r="R12" s="11">
        <v>21.686078923802832</v>
      </c>
      <c r="S12" s="345">
        <f t="shared" si="4"/>
        <v>4.1377574595529225</v>
      </c>
      <c r="T12" s="345">
        <v>8.5065287430437042</v>
      </c>
      <c r="U12" s="345">
        <f t="shared" si="5"/>
        <v>12.644286202596627</v>
      </c>
      <c r="V12" s="346">
        <f t="shared" si="6"/>
        <v>2.6699932041458263E-2</v>
      </c>
      <c r="X12" s="10" t="str">
        <f>name!B9</f>
        <v>Electricity and gas</v>
      </c>
      <c r="Y12" s="11">
        <v>1.3010000000000008</v>
      </c>
      <c r="Z12" s="11">
        <v>1.2670000000000017</v>
      </c>
      <c r="AA12" s="345">
        <f t="shared" si="7"/>
        <v>-3.3999999999999142E-2</v>
      </c>
      <c r="AB12" s="11">
        <v>0.55572183477773385</v>
      </c>
      <c r="AC12" s="345">
        <f t="shared" si="8"/>
        <v>0.52172183477773471</v>
      </c>
      <c r="AD12" s="348">
        <f t="shared" si="9"/>
        <v>2.3995315522307825E-2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8.7388596933544633</v>
      </c>
      <c r="C13" s="11">
        <f t="shared" si="2"/>
        <v>8.3205727284269457</v>
      </c>
      <c r="D13" s="11">
        <f t="shared" si="2"/>
        <v>-0.41828696492751699</v>
      </c>
      <c r="E13" s="11">
        <f t="shared" si="2"/>
        <v>3.348733813811982</v>
      </c>
      <c r="F13" s="11">
        <f t="shared" si="2"/>
        <v>2.9304468488844653</v>
      </c>
      <c r="G13" s="200">
        <f t="shared" si="3"/>
        <v>2.186221020849044E-2</v>
      </c>
      <c r="H13" s="11"/>
      <c r="I13" s="10" t="str">
        <f>name!E9</f>
        <v>Caring, leisure and other service occupations</v>
      </c>
      <c r="J13" s="11">
        <v>42.072597499858936</v>
      </c>
      <c r="K13" s="11">
        <v>47.140399804002804</v>
      </c>
      <c r="L13" s="11">
        <v>5.0678023041438758</v>
      </c>
      <c r="M13" s="11">
        <v>24.449768995376008</v>
      </c>
      <c r="N13" s="11">
        <v>29.517571299519886</v>
      </c>
      <c r="O13" s="11"/>
      <c r="P13" s="10" t="str">
        <f>name!D10</f>
        <v>31 Science, engineering and technology associate professionals</v>
      </c>
      <c r="Q13" s="11">
        <v>5.9443974692857493</v>
      </c>
      <c r="R13" s="11">
        <v>4.9071333352090925</v>
      </c>
      <c r="S13" s="345">
        <f t="shared" si="4"/>
        <v>-1.0372641340766569</v>
      </c>
      <c r="T13" s="345">
        <v>1.8111896994220953</v>
      </c>
      <c r="U13" s="345">
        <f t="shared" si="5"/>
        <v>0.77392556534543844</v>
      </c>
      <c r="V13" s="346">
        <f t="shared" si="6"/>
        <v>1.7889082219534114E-2</v>
      </c>
      <c r="X13" s="10" t="str">
        <f>name!B10</f>
        <v>Water and sewerage</v>
      </c>
      <c r="Y13" s="11">
        <v>2.3619999999999974</v>
      </c>
      <c r="Z13" s="11">
        <v>2.9949999999999974</v>
      </c>
      <c r="AA13" s="345">
        <f t="shared" si="7"/>
        <v>0.63300000000000001</v>
      </c>
      <c r="AB13" s="11">
        <v>1.1525379579479778</v>
      </c>
      <c r="AC13" s="345">
        <f t="shared" si="8"/>
        <v>1.7855379579479778</v>
      </c>
      <c r="AD13" s="348">
        <f t="shared" si="9"/>
        <v>2.6847357105387104E-2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7.6678664924069393</v>
      </c>
      <c r="C14" s="11">
        <f t="shared" si="2"/>
        <v>8.1270148342667348</v>
      </c>
      <c r="D14" s="11">
        <f t="shared" si="2"/>
        <v>0.45914834185979481</v>
      </c>
      <c r="E14" s="11">
        <f t="shared" si="2"/>
        <v>4.460229193509921</v>
      </c>
      <c r="F14" s="11">
        <f t="shared" si="2"/>
        <v>4.9193775353697164</v>
      </c>
      <c r="G14" s="200">
        <f t="shared" si="3"/>
        <v>3.1037682294562163E-2</v>
      </c>
      <c r="H14" s="11"/>
      <c r="I14" s="10" t="str">
        <f>name!E10</f>
        <v>Sales and customer service occupations</v>
      </c>
      <c r="J14" s="11">
        <v>29.592202084347811</v>
      </c>
      <c r="K14" s="11">
        <v>29.708494062268723</v>
      </c>
      <c r="L14" s="11">
        <v>0.11629197792091261</v>
      </c>
      <c r="M14" s="11">
        <v>13.163965513097645</v>
      </c>
      <c r="N14" s="11">
        <v>13.28025749101856</v>
      </c>
      <c r="O14" s="11"/>
      <c r="P14" s="10" t="str">
        <f>name!D11</f>
        <v>32 Health and social care associate professionals</v>
      </c>
      <c r="Q14" s="11">
        <v>1.5127314391805853</v>
      </c>
      <c r="R14" s="11">
        <v>1.4130763150468495</v>
      </c>
      <c r="S14" s="345">
        <f t="shared" si="4"/>
        <v>-9.9655124133735784E-2</v>
      </c>
      <c r="T14" s="345">
        <v>0.63247372957001924</v>
      </c>
      <c r="U14" s="345">
        <f t="shared" si="5"/>
        <v>0.53281860543628345</v>
      </c>
      <c r="V14" s="346">
        <f t="shared" si="6"/>
        <v>2.3561165432102626E-2</v>
      </c>
      <c r="X14" s="10" t="str">
        <f>name!B11</f>
        <v>Construction</v>
      </c>
      <c r="Y14" s="11">
        <v>30.342999999999947</v>
      </c>
      <c r="Z14" s="11">
        <v>34.800999999999966</v>
      </c>
      <c r="AA14" s="345">
        <f t="shared" si="7"/>
        <v>4.4580000000000197</v>
      </c>
      <c r="AB14" s="11">
        <v>13.700182597084904</v>
      </c>
      <c r="AC14" s="345">
        <f t="shared" si="8"/>
        <v>18.158182597084924</v>
      </c>
      <c r="AD14" s="348">
        <f t="shared" si="9"/>
        <v>2.5151406280946809E-2</v>
      </c>
    </row>
    <row r="15" spans="1:30" x14ac:dyDescent="0.2">
      <c r="A15" s="10" t="str">
        <f>name!D12</f>
        <v>33 Protective service occupations</v>
      </c>
      <c r="B15" s="11">
        <f t="shared" si="2"/>
        <v>5.128074763521064</v>
      </c>
      <c r="C15" s="11">
        <f t="shared" si="2"/>
        <v>7.0521825824539972</v>
      </c>
      <c r="D15" s="11">
        <f t="shared" si="2"/>
        <v>1.9241078189329339</v>
      </c>
      <c r="E15" s="11">
        <f t="shared" si="2"/>
        <v>2.2269673615844319</v>
      </c>
      <c r="F15" s="11">
        <f t="shared" si="2"/>
        <v>4.151075180517366</v>
      </c>
      <c r="G15" s="200">
        <f t="shared" si="3"/>
        <v>2.4335099644874569E-2</v>
      </c>
      <c r="H15" s="11"/>
      <c r="I15" s="10" t="str">
        <f>name!E11</f>
        <v>Process, plant and machine operatives</v>
      </c>
      <c r="J15" s="11">
        <v>16.891326619022369</v>
      </c>
      <c r="K15" s="11">
        <v>19.002575573022884</v>
      </c>
      <c r="L15" s="11">
        <v>2.1112489540005139</v>
      </c>
      <c r="M15" s="11">
        <v>8.8952533493788302</v>
      </c>
      <c r="N15" s="11">
        <v>11.006502303379344</v>
      </c>
      <c r="O15" s="11"/>
      <c r="P15" s="10" t="str">
        <f>name!D12</f>
        <v>33 Protective service occupations</v>
      </c>
      <c r="Q15" s="11">
        <v>3.7465251060564371</v>
      </c>
      <c r="R15" s="11">
        <v>4.6111053763067362</v>
      </c>
      <c r="S15" s="345">
        <f t="shared" si="4"/>
        <v>0.86458027025029915</v>
      </c>
      <c r="T15" s="345">
        <v>1.2240672194966398</v>
      </c>
      <c r="U15" s="345">
        <f t="shared" si="5"/>
        <v>2.0886474897469389</v>
      </c>
      <c r="V15" s="346">
        <f t="shared" si="6"/>
        <v>1.9026081814558893E-2</v>
      </c>
      <c r="X15" s="10" t="str">
        <f>name!B12</f>
        <v>Wholesale and retail trade</v>
      </c>
      <c r="Y15" s="11">
        <v>60.471999999999937</v>
      </c>
      <c r="Z15" s="11">
        <v>61.669000000000047</v>
      </c>
      <c r="AA15" s="345">
        <f t="shared" si="7"/>
        <v>1.1970000000001093</v>
      </c>
      <c r="AB15" s="11">
        <v>28.069690893930741</v>
      </c>
      <c r="AC15" s="345">
        <f t="shared" si="8"/>
        <v>29.26669089393085</v>
      </c>
      <c r="AD15" s="348">
        <f t="shared" si="9"/>
        <v>2.5745369880523894E-2</v>
      </c>
    </row>
    <row r="16" spans="1:30" x14ac:dyDescent="0.2">
      <c r="A16" s="10" t="str">
        <f>name!D13</f>
        <v>34 Culture, media and sports occupations</v>
      </c>
      <c r="B16" s="11">
        <f t="shared" si="2"/>
        <v>10.118952698033439</v>
      </c>
      <c r="C16" s="11">
        <f t="shared" si="2"/>
        <v>10.821214622591738</v>
      </c>
      <c r="D16" s="11">
        <f t="shared" si="2"/>
        <v>0.70226192455829861</v>
      </c>
      <c r="E16" s="11">
        <f t="shared" si="2"/>
        <v>4.7769093323257739</v>
      </c>
      <c r="F16" s="11">
        <f t="shared" si="2"/>
        <v>5.4791712568840731</v>
      </c>
      <c r="G16" s="200">
        <f t="shared" si="3"/>
        <v>2.6113351005050411E-2</v>
      </c>
      <c r="H16" s="11"/>
      <c r="I16" s="10" t="str">
        <f>name!E12</f>
        <v>Elementary occupations</v>
      </c>
      <c r="J16" s="11">
        <v>41.135881276297717</v>
      </c>
      <c r="K16" s="11">
        <v>40.655278048902829</v>
      </c>
      <c r="L16" s="11">
        <v>-0.48060322739488592</v>
      </c>
      <c r="M16" s="11">
        <v>19.632785849926393</v>
      </c>
      <c r="N16" s="11">
        <v>19.152182622531505</v>
      </c>
      <c r="O16" s="11"/>
      <c r="P16" s="10" t="str">
        <f>name!D13</f>
        <v>34 Culture, media and sports occupations</v>
      </c>
      <c r="Q16" s="11">
        <v>4.799852044489338</v>
      </c>
      <c r="R16" s="11">
        <v>5.3444682773263565</v>
      </c>
      <c r="S16" s="345">
        <f t="shared" si="4"/>
        <v>0.54461623283701854</v>
      </c>
      <c r="T16" s="345">
        <v>1.9796656812946576</v>
      </c>
      <c r="U16" s="345">
        <f t="shared" si="5"/>
        <v>2.5242819141316764</v>
      </c>
      <c r="V16" s="346">
        <f t="shared" si="6"/>
        <v>2.3288429100628338E-2</v>
      </c>
      <c r="X16" s="10" t="str">
        <f>name!B13</f>
        <v>Transport and storage</v>
      </c>
      <c r="Y16" s="11">
        <v>14.162999999999988</v>
      </c>
      <c r="Z16" s="11">
        <v>14.868999999999982</v>
      </c>
      <c r="AA16" s="345">
        <f t="shared" si="7"/>
        <v>0.70599999999999419</v>
      </c>
      <c r="AB16" s="11">
        <v>6.6483580982890427</v>
      </c>
      <c r="AC16" s="345">
        <f t="shared" si="8"/>
        <v>7.3543580982890369</v>
      </c>
      <c r="AD16" s="348">
        <f t="shared" si="9"/>
        <v>2.5989724225494504E-2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27.815726024075158</v>
      </c>
      <c r="C17" s="11">
        <f t="shared" si="10"/>
        <v>28.322618804353269</v>
      </c>
      <c r="D17" s="11">
        <f t="shared" si="10"/>
        <v>0.50689278027811191</v>
      </c>
      <c r="E17" s="11">
        <f t="shared" si="10"/>
        <v>12.681164361698588</v>
      </c>
      <c r="F17" s="11">
        <f t="shared" si="10"/>
        <v>13.188057141976698</v>
      </c>
      <c r="G17" s="200">
        <f t="shared" si="3"/>
        <v>2.5357750287317238E-2</v>
      </c>
      <c r="H17" s="11"/>
      <c r="O17" s="11"/>
      <c r="P17" s="10" t="str">
        <f>name!D14</f>
        <v>35 Business and public service associate professionals</v>
      </c>
      <c r="Q17" s="11">
        <v>14.245418991338507</v>
      </c>
      <c r="R17" s="11">
        <v>13.527538142211288</v>
      </c>
      <c r="S17" s="345">
        <f t="shared" si="4"/>
        <v>-0.71788084912721928</v>
      </c>
      <c r="T17" s="345">
        <v>5.1802004353009536</v>
      </c>
      <c r="U17" s="345">
        <f t="shared" si="5"/>
        <v>4.4623195861737344</v>
      </c>
      <c r="V17" s="346">
        <f t="shared" si="6"/>
        <v>2.0892413735900117E-2</v>
      </c>
      <c r="X17" s="10" t="str">
        <f>name!B14</f>
        <v>Accommodation and food</v>
      </c>
      <c r="Y17" s="11">
        <v>27.445999999999952</v>
      </c>
      <c r="Z17" s="11">
        <v>34.102999999999945</v>
      </c>
      <c r="AA17" s="345">
        <f t="shared" si="7"/>
        <v>6.6569999999999929</v>
      </c>
      <c r="AB17" s="11">
        <v>15.078605071207081</v>
      </c>
      <c r="AC17" s="345">
        <f t="shared" si="8"/>
        <v>21.735605071207075</v>
      </c>
      <c r="AD17" s="348">
        <f t="shared" si="9"/>
        <v>2.9621055804051055E-2</v>
      </c>
    </row>
    <row r="18" spans="1:30" x14ac:dyDescent="0.2">
      <c r="A18" s="10" t="str">
        <f>name!D15</f>
        <v>41 Administrative occupations</v>
      </c>
      <c r="B18" s="11">
        <f t="shared" si="10"/>
        <v>33.222127654874377</v>
      </c>
      <c r="C18" s="11">
        <f t="shared" si="10"/>
        <v>27.564573983952421</v>
      </c>
      <c r="D18" s="11">
        <f t="shared" si="10"/>
        <v>-5.6575536709219536</v>
      </c>
      <c r="E18" s="11">
        <f t="shared" si="10"/>
        <v>14.843945954719484</v>
      </c>
      <c r="F18" s="11">
        <f t="shared" si="10"/>
        <v>9.1863922837975327</v>
      </c>
      <c r="G18" s="200">
        <f t="shared" si="3"/>
        <v>2.4929705142361147E-2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8.8650784008442738</v>
      </c>
      <c r="R18" s="11">
        <v>8.7839909218585905</v>
      </c>
      <c r="S18" s="345">
        <f t="shared" si="4"/>
        <v>-8.1087478985683248E-2</v>
      </c>
      <c r="T18" s="345">
        <v>3.133884257877142</v>
      </c>
      <c r="U18" s="345">
        <f t="shared" si="5"/>
        <v>3.0527967788914587</v>
      </c>
      <c r="V18" s="346">
        <f t="shared" si="6"/>
        <v>2.038502120338781E-2</v>
      </c>
      <c r="X18" s="10" t="str">
        <f>name!B15</f>
        <v>Media</v>
      </c>
      <c r="Y18" s="11">
        <v>7.5</v>
      </c>
      <c r="Z18" s="11">
        <v>7.36</v>
      </c>
      <c r="AA18" s="345">
        <f t="shared" si="7"/>
        <v>-0.13999999999999968</v>
      </c>
      <c r="AB18" s="11">
        <v>3.5898170241297951</v>
      </c>
      <c r="AC18" s="345">
        <f t="shared" si="8"/>
        <v>3.4498170241297954</v>
      </c>
      <c r="AD18" s="348">
        <f t="shared" si="9"/>
        <v>2.6417877766305109E-2</v>
      </c>
    </row>
    <row r="19" spans="1:30" x14ac:dyDescent="0.2">
      <c r="A19" s="10" t="str">
        <f>name!D16</f>
        <v>42 Secretarial and related occupations</v>
      </c>
      <c r="B19" s="11">
        <f t="shared" si="10"/>
        <v>9.3473169944919139</v>
      </c>
      <c r="C19" s="11">
        <f t="shared" si="10"/>
        <v>7.3937364604258544</v>
      </c>
      <c r="D19" s="11">
        <f t="shared" si="10"/>
        <v>-1.9535805340660579</v>
      </c>
      <c r="E19" s="11">
        <f t="shared" si="10"/>
        <v>4.6370525949278667</v>
      </c>
      <c r="F19" s="11">
        <f t="shared" si="10"/>
        <v>2.6834720608618068</v>
      </c>
      <c r="G19" s="200">
        <f t="shared" si="3"/>
        <v>2.7220618784996375E-2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0.90154673449035494</v>
      </c>
      <c r="K19" s="11">
        <f t="array" ref="K19:K27">MMULT(aggregation!$B$13:$AA$21,C36:C61)</f>
        <v>1.3601506571449884</v>
      </c>
      <c r="L19" s="11">
        <f t="array" ref="L19:L27">MMULT(aggregation!$B$13:$AA$21,D36:D61)</f>
        <v>0.45860392265463346</v>
      </c>
      <c r="M19" s="11">
        <f t="array" ref="M19:M27">MMULT(aggregation!$B$13:$AA$21,E36:E61)</f>
        <v>0.62995465904266013</v>
      </c>
      <c r="N19" s="11">
        <f t="array" ref="N19:N27">MMULT(aggregation!$B$13:$AA$21,F36:F61)</f>
        <v>1.0885585816972936</v>
      </c>
      <c r="O19" s="11"/>
      <c r="P19" s="10" t="str">
        <f>name!D16</f>
        <v>42 Secretarial and related occupations</v>
      </c>
      <c r="Q19" s="11">
        <v>0.34510678308444886</v>
      </c>
      <c r="R19" s="11">
        <v>0.53729275830210343</v>
      </c>
      <c r="S19" s="345">
        <f t="shared" si="4"/>
        <v>0.19218597521765457</v>
      </c>
      <c r="T19" s="345">
        <v>0.15320363072280432</v>
      </c>
      <c r="U19" s="345">
        <f t="shared" si="5"/>
        <v>0.34538960594045887</v>
      </c>
      <c r="V19" s="346">
        <f t="shared" si="6"/>
        <v>2.4793662957359519E-2</v>
      </c>
      <c r="X19" s="10" t="str">
        <f>name!B16</f>
        <v>Information technology</v>
      </c>
      <c r="Y19" s="11">
        <v>14.929000000000009</v>
      </c>
      <c r="Z19" s="11">
        <v>17.760000000000026</v>
      </c>
      <c r="AA19" s="345">
        <f t="shared" si="7"/>
        <v>2.8310000000000173</v>
      </c>
      <c r="AB19" s="11">
        <v>7.1923415944342111</v>
      </c>
      <c r="AC19" s="345">
        <f t="shared" si="8"/>
        <v>10.023341594434228</v>
      </c>
      <c r="AD19" s="348">
        <f t="shared" si="9"/>
        <v>2.6562470128610016E-2</v>
      </c>
    </row>
    <row r="20" spans="1:30" x14ac:dyDescent="0.2">
      <c r="A20" s="10" t="str">
        <f>name!D17</f>
        <v>51 Skilled agricultural and related trades</v>
      </c>
      <c r="B20" s="11">
        <f t="shared" si="10"/>
        <v>3.1952181198867038</v>
      </c>
      <c r="C20" s="11">
        <f t="shared" si="10"/>
        <v>3.9711818535803616</v>
      </c>
      <c r="D20" s="11">
        <f t="shared" si="10"/>
        <v>0.7759637336936579</v>
      </c>
      <c r="E20" s="11">
        <f t="shared" si="10"/>
        <v>1.9968992220146522</v>
      </c>
      <c r="F20" s="11">
        <f t="shared" si="10"/>
        <v>2.7728629557083098</v>
      </c>
      <c r="G20" s="200">
        <f t="shared" si="3"/>
        <v>3.2895215933351318E-2</v>
      </c>
      <c r="H20" s="11"/>
      <c r="I20" s="11" t="str">
        <f t="shared" si="11"/>
        <v>Professional occupations</v>
      </c>
      <c r="J20" s="11">
        <v>6.2058226225353961</v>
      </c>
      <c r="K20" s="11">
        <v>8.703185375590504</v>
      </c>
      <c r="L20" s="11">
        <v>2.4973627530551088</v>
      </c>
      <c r="M20" s="11">
        <v>3.5362173250674407</v>
      </c>
      <c r="N20" s="11">
        <v>6.0335800781225499</v>
      </c>
      <c r="O20" s="11"/>
      <c r="P20" s="10" t="str">
        <f>name!D17</f>
        <v>51 Skilled agricultural and related trades</v>
      </c>
      <c r="Q20" s="11">
        <v>2.395576861032342</v>
      </c>
      <c r="R20" s="11">
        <v>2.7850558942629888</v>
      </c>
      <c r="S20" s="345">
        <f t="shared" si="4"/>
        <v>0.38947903323064681</v>
      </c>
      <c r="T20" s="345">
        <v>1.3059079144850496</v>
      </c>
      <c r="U20" s="345">
        <f t="shared" si="5"/>
        <v>1.6953869477156964</v>
      </c>
      <c r="V20" s="346">
        <f t="shared" si="6"/>
        <v>2.9432141380443477E-2</v>
      </c>
      <c r="X20" s="10" t="str">
        <f>name!B17</f>
        <v>Finance and insurance</v>
      </c>
      <c r="Y20" s="11">
        <v>5.4060000000000006</v>
      </c>
      <c r="Z20" s="11">
        <v>4.8610000000000078</v>
      </c>
      <c r="AA20" s="345">
        <f t="shared" si="7"/>
        <v>-0.54499999999999282</v>
      </c>
      <c r="AB20" s="11">
        <v>2.4851185442910224</v>
      </c>
      <c r="AC20" s="345">
        <f t="shared" si="8"/>
        <v>1.9401185442910296</v>
      </c>
      <c r="AD20" s="348">
        <f t="shared" si="9"/>
        <v>2.5535822457648738E-2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11.764829364308092</v>
      </c>
      <c r="C21" s="11">
        <f t="shared" si="10"/>
        <v>11.68413108407151</v>
      </c>
      <c r="D21" s="11">
        <f t="shared" si="10"/>
        <v>-8.0698280236583708E-2</v>
      </c>
      <c r="E21" s="11">
        <f t="shared" si="10"/>
        <v>4.5850238658982105</v>
      </c>
      <c r="F21" s="11">
        <f t="shared" si="10"/>
        <v>4.5043255856616264</v>
      </c>
      <c r="G21" s="200">
        <f t="shared" si="3"/>
        <v>2.218275167040451E-2</v>
      </c>
      <c r="H21" s="11"/>
      <c r="I21" s="11" t="str">
        <f t="shared" si="11"/>
        <v>Associate professional occupations</v>
      </c>
      <c r="J21" s="11">
        <v>0.8901589969196706</v>
      </c>
      <c r="K21" s="11">
        <v>1.3576732560301246</v>
      </c>
      <c r="L21" s="11">
        <v>0.46751425911045391</v>
      </c>
      <c r="M21" s="11">
        <v>0.54882273171559759</v>
      </c>
      <c r="N21" s="11">
        <v>1.0163369908260516</v>
      </c>
      <c r="O21" s="11"/>
      <c r="P21" s="10" t="str">
        <f>name!D18</f>
        <v>52 Skilled metal, electrical and electronic trades</v>
      </c>
      <c r="Q21" s="11">
        <v>11.370092912247342</v>
      </c>
      <c r="R21" s="11">
        <v>10.471134889198693</v>
      </c>
      <c r="S21" s="345">
        <f t="shared" si="4"/>
        <v>-0.89895802304864958</v>
      </c>
      <c r="T21" s="345">
        <v>4.0539823314351962</v>
      </c>
      <c r="U21" s="345">
        <f t="shared" si="5"/>
        <v>3.1550243083865466</v>
      </c>
      <c r="V21" s="346">
        <f t="shared" si="6"/>
        <v>2.0537595079751947E-2</v>
      </c>
      <c r="X21" s="10" t="str">
        <f>name!B18</f>
        <v>Real estate</v>
      </c>
      <c r="Y21" s="11">
        <v>8.1190000000000033</v>
      </c>
      <c r="Z21" s="11">
        <v>9.06299999999999</v>
      </c>
      <c r="AA21" s="345">
        <f t="shared" si="7"/>
        <v>0.94399999999998663</v>
      </c>
      <c r="AB21" s="11">
        <v>4.1702402112896086</v>
      </c>
      <c r="AC21" s="345">
        <f t="shared" si="8"/>
        <v>5.1142402112895953</v>
      </c>
      <c r="AD21" s="348">
        <f t="shared" si="9"/>
        <v>2.8019847485401872E-2</v>
      </c>
    </row>
    <row r="22" spans="1:30" x14ac:dyDescent="0.2">
      <c r="A22" s="10" t="str">
        <f>name!D19</f>
        <v>53 Skilled construction and building trades</v>
      </c>
      <c r="B22" s="11">
        <f t="shared" si="10"/>
        <v>9.996955554894237</v>
      </c>
      <c r="C22" s="11">
        <f t="shared" si="10"/>
        <v>9.8331014902066389</v>
      </c>
      <c r="D22" s="11">
        <f t="shared" si="10"/>
        <v>-0.16385406468759711</v>
      </c>
      <c r="E22" s="11">
        <f t="shared" si="10"/>
        <v>4.321997861070054</v>
      </c>
      <c r="F22" s="11">
        <f t="shared" si="10"/>
        <v>4.1581437963824568</v>
      </c>
      <c r="G22" s="200">
        <f t="shared" si="3"/>
        <v>2.4242755818159489E-2</v>
      </c>
      <c r="H22" s="11"/>
      <c r="I22" s="11" t="str">
        <f t="shared" si="11"/>
        <v>Administrative and secretarial occupations</v>
      </c>
      <c r="J22" s="11">
        <v>0.2592131498892789</v>
      </c>
      <c r="K22" s="11">
        <v>0.43575734649522291</v>
      </c>
      <c r="L22" s="11">
        <v>0.17654419660594403</v>
      </c>
      <c r="M22" s="11">
        <v>0.18682270986833716</v>
      </c>
      <c r="N22" s="11">
        <v>0.36336690647428116</v>
      </c>
      <c r="O22" s="11"/>
      <c r="P22" s="10" t="str">
        <f>name!D19</f>
        <v>53 Skilled construction and building trades</v>
      </c>
      <c r="Q22" s="11">
        <v>9.790414454606287</v>
      </c>
      <c r="R22" s="11">
        <v>9.5952712216107336</v>
      </c>
      <c r="S22" s="345">
        <f t="shared" si="4"/>
        <v>-0.19514323299555336</v>
      </c>
      <c r="T22" s="345">
        <v>4.2117600801554129</v>
      </c>
      <c r="U22" s="345">
        <f t="shared" si="5"/>
        <v>4.0166168471598596</v>
      </c>
      <c r="V22" s="346">
        <f t="shared" si="6"/>
        <v>2.4140703994197876E-2</v>
      </c>
      <c r="X22" s="10" t="str">
        <f>name!B19</f>
        <v>Professional services</v>
      </c>
      <c r="Y22" s="11">
        <v>47.350000000000044</v>
      </c>
      <c r="Z22" s="11">
        <v>54.408000000000058</v>
      </c>
      <c r="AA22" s="345">
        <f t="shared" si="7"/>
        <v>7.058000000000014</v>
      </c>
      <c r="AB22" s="11">
        <v>24.748833826632286</v>
      </c>
      <c r="AC22" s="345">
        <f t="shared" si="8"/>
        <v>31.8068338266323</v>
      </c>
      <c r="AD22" s="348">
        <f t="shared" si="9"/>
        <v>2.8427979990598873E-2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7.9012679790640723</v>
      </c>
      <c r="C23" s="11">
        <f t="shared" si="10"/>
        <v>8.4185796969323832</v>
      </c>
      <c r="D23" s="11">
        <f t="shared" si="10"/>
        <v>0.51731171786830998</v>
      </c>
      <c r="E23" s="11">
        <f t="shared" si="10"/>
        <v>3.5447229284361201</v>
      </c>
      <c r="F23" s="11">
        <f t="shared" si="10"/>
        <v>4.0620346463044301</v>
      </c>
      <c r="G23" s="200">
        <f t="shared" si="3"/>
        <v>2.5015517966665124E-2</v>
      </c>
      <c r="H23" s="11"/>
      <c r="I23" s="11" t="str">
        <f t="shared" si="11"/>
        <v>Skilled trades occupations</v>
      </c>
      <c r="J23" s="11">
        <v>6.6533506836680523E-2</v>
      </c>
      <c r="K23" s="11">
        <v>0.10885617771901004</v>
      </c>
      <c r="L23" s="11">
        <v>4.2322670882329522E-2</v>
      </c>
      <c r="M23" s="11">
        <v>4.791345878817773E-2</v>
      </c>
      <c r="N23" s="11">
        <v>9.0236129670507259E-2</v>
      </c>
      <c r="O23" s="11"/>
      <c r="P23" s="10" t="str">
        <f>name!D20</f>
        <v>54 Textiles, printing and other skilled trades</v>
      </c>
      <c r="Q23" s="11">
        <v>4.5080223821825918</v>
      </c>
      <c r="R23" s="11">
        <v>4.789225917691021</v>
      </c>
      <c r="S23" s="345">
        <f t="shared" si="4"/>
        <v>0.28120353550842925</v>
      </c>
      <c r="T23" s="345">
        <v>1.5118148312349182</v>
      </c>
      <c r="U23" s="345">
        <f t="shared" si="5"/>
        <v>1.7930183667433475</v>
      </c>
      <c r="V23" s="346">
        <f t="shared" si="6"/>
        <v>1.946717204077153E-2</v>
      </c>
      <c r="X23" s="10" t="str">
        <f>name!B20</f>
        <v>Support services</v>
      </c>
      <c r="Y23" s="11">
        <v>28.010999999999992</v>
      </c>
      <c r="Z23" s="11">
        <v>32.924000000000007</v>
      </c>
      <c r="AA23" s="345">
        <f t="shared" si="7"/>
        <v>4.9130000000000145</v>
      </c>
      <c r="AB23" s="11">
        <v>14.185139875016919</v>
      </c>
      <c r="AC23" s="345">
        <f t="shared" si="8"/>
        <v>19.098139875016933</v>
      </c>
      <c r="AD23" s="348">
        <f t="shared" si="9"/>
        <v>2.7691916814942763E-2</v>
      </c>
    </row>
    <row r="24" spans="1:30" x14ac:dyDescent="0.2">
      <c r="A24" s="10" t="str">
        <f>name!D21</f>
        <v>61 Caring personal service occupations</v>
      </c>
      <c r="B24" s="11">
        <f t="shared" si="10"/>
        <v>32.00292682606522</v>
      </c>
      <c r="C24" s="11">
        <f t="shared" si="10"/>
        <v>36.665399419378126</v>
      </c>
      <c r="D24" s="11">
        <f t="shared" si="10"/>
        <v>4.6624725933129074</v>
      </c>
      <c r="E24" s="11">
        <f t="shared" si="10"/>
        <v>19.301315824774473</v>
      </c>
      <c r="F24" s="11">
        <f t="shared" si="10"/>
        <v>23.963788418087383</v>
      </c>
      <c r="G24" s="200">
        <f t="shared" si="3"/>
        <v>3.1963267210938451E-2</v>
      </c>
      <c r="H24" s="11"/>
      <c r="I24" s="11" t="str">
        <f t="shared" si="11"/>
        <v>Caring, leisure and other service occupations</v>
      </c>
      <c r="J24" s="11">
        <v>4.9347160734076141E-2</v>
      </c>
      <c r="K24" s="11">
        <v>8.7108590333778893E-2</v>
      </c>
      <c r="L24" s="11">
        <v>3.7761429599702745E-2</v>
      </c>
      <c r="M24" s="11">
        <v>3.8850497826368957E-2</v>
      </c>
      <c r="N24" s="11">
        <v>7.6611927426071688E-2</v>
      </c>
      <c r="O24" s="11"/>
      <c r="P24" s="10" t="str">
        <f>name!D21</f>
        <v>61 Caring personal service occupations</v>
      </c>
      <c r="Q24" s="11">
        <v>5.7308671957977335</v>
      </c>
      <c r="R24" s="11">
        <v>8.1019701577333034</v>
      </c>
      <c r="S24" s="345">
        <f t="shared" si="4"/>
        <v>2.3711029619355699</v>
      </c>
      <c r="T24" s="345">
        <v>3.1799670547958225</v>
      </c>
      <c r="U24" s="345">
        <f t="shared" si="5"/>
        <v>5.5510700167313924</v>
      </c>
      <c r="V24" s="346">
        <f t="shared" si="6"/>
        <v>2.9863978389411683E-2</v>
      </c>
      <c r="X24" s="10" t="str">
        <f>name!B21</f>
        <v>Public admin. and defence</v>
      </c>
      <c r="Y24" s="11">
        <v>15.011999999999983</v>
      </c>
      <c r="Z24" s="11">
        <v>15.479000000000022</v>
      </c>
      <c r="AA24" s="345">
        <f t="shared" si="7"/>
        <v>0.46700000000003961</v>
      </c>
      <c r="AB24" s="11">
        <v>7.4231011845592185</v>
      </c>
      <c r="AC24" s="345">
        <f t="shared" si="8"/>
        <v>7.8901011845592581</v>
      </c>
      <c r="AD24" s="348">
        <f t="shared" si="9"/>
        <v>2.7147070361470904E-2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9.6062930589544884</v>
      </c>
      <c r="C25" s="11">
        <f t="shared" si="10"/>
        <v>10.074785070722497</v>
      </c>
      <c r="D25" s="11">
        <f t="shared" si="10"/>
        <v>0.46849201176800842</v>
      </c>
      <c r="E25" s="11">
        <f t="shared" si="10"/>
        <v>4.9564088373443038</v>
      </c>
      <c r="F25" s="11">
        <f t="shared" si="10"/>
        <v>5.4249008491123121</v>
      </c>
      <c r="G25" s="200">
        <f t="shared" si="3"/>
        <v>2.8124579160769825E-2</v>
      </c>
      <c r="H25" s="11"/>
      <c r="I25" s="11" t="str">
        <f t="shared" si="11"/>
        <v>Sales and customer service occupations</v>
      </c>
      <c r="J25" s="11">
        <v>9.7582700033100239E-2</v>
      </c>
      <c r="K25" s="11">
        <v>0.15308785169332212</v>
      </c>
      <c r="L25" s="11">
        <v>5.5505151660221866E-2</v>
      </c>
      <c r="M25" s="11">
        <v>5.9422626946262977E-2</v>
      </c>
      <c r="N25" s="11">
        <v>0.11492777860648484</v>
      </c>
      <c r="O25" s="11"/>
      <c r="P25" s="10" t="str">
        <f>name!D22</f>
        <v>62 Leisure, travel and related personal service occupations</v>
      </c>
      <c r="Q25" s="11">
        <v>2.9799113311158263</v>
      </c>
      <c r="R25" s="11">
        <v>3.452971728227932</v>
      </c>
      <c r="S25" s="345">
        <f t="shared" si="4"/>
        <v>0.47306039711210568</v>
      </c>
      <c r="T25" s="345">
        <v>1.3958460207681891</v>
      </c>
      <c r="U25" s="345">
        <f t="shared" si="5"/>
        <v>1.8689064178802948</v>
      </c>
      <c r="V25" s="346">
        <f t="shared" si="6"/>
        <v>2.5943220486675855E-2</v>
      </c>
      <c r="X25" s="10" t="str">
        <f>name!B22</f>
        <v>Education</v>
      </c>
      <c r="Y25" s="11">
        <v>60.107999999999947</v>
      </c>
      <c r="Z25" s="11">
        <v>61.691000000000024</v>
      </c>
      <c r="AA25" s="345">
        <f t="shared" si="7"/>
        <v>1.5830000000000766</v>
      </c>
      <c r="AB25" s="11">
        <v>31.801083087178508</v>
      </c>
      <c r="AC25" s="345">
        <f t="shared" si="8"/>
        <v>33.384083087178581</v>
      </c>
      <c r="AD25" s="348">
        <f t="shared" si="9"/>
        <v>2.8715010874614588E-2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0.46337761483922302</v>
      </c>
      <c r="C26" s="11">
        <f t="shared" si="10"/>
        <v>0.40021531390218279</v>
      </c>
      <c r="D26" s="11">
        <f t="shared" si="10"/>
        <v>-6.3162300937040172E-2</v>
      </c>
      <c r="E26" s="11">
        <f t="shared" si="10"/>
        <v>0.19204433325723191</v>
      </c>
      <c r="F26" s="11">
        <f t="shared" si="10"/>
        <v>0.12888203232019177</v>
      </c>
      <c r="G26" s="200">
        <f t="shared" si="3"/>
        <v>2.3385035168591362E-2</v>
      </c>
      <c r="H26" s="11"/>
      <c r="I26" s="11" t="str">
        <f t="shared" si="11"/>
        <v>Process, plant and machine operatives</v>
      </c>
      <c r="J26" s="11">
        <v>5.0541919420534265E-2</v>
      </c>
      <c r="K26" s="11">
        <v>0.10258121537013215</v>
      </c>
      <c r="L26" s="11">
        <v>5.2039295949597886E-2</v>
      </c>
      <c r="M26" s="11">
        <v>4.6925238620775828E-2</v>
      </c>
      <c r="N26" s="11">
        <v>9.8964534570373713E-2</v>
      </c>
      <c r="O26" s="11"/>
      <c r="P26" s="10" t="str">
        <f>name!D23</f>
        <v>63 Community and civil enforcement occupations</v>
      </c>
      <c r="Q26" s="11">
        <v>0.34641842273535811</v>
      </c>
      <c r="R26" s="11">
        <v>0.2470364387748977</v>
      </c>
      <c r="S26" s="345">
        <f t="shared" si="4"/>
        <v>-9.9381983960460413E-2</v>
      </c>
      <c r="T26" s="345">
        <v>9.8521584179394495E-2</v>
      </c>
      <c r="U26" s="345">
        <f t="shared" si="5"/>
        <v>-8.6039978106591808E-4</v>
      </c>
      <c r="V26" s="346">
        <f t="shared" si="6"/>
        <v>1.6826131083646612E-2</v>
      </c>
      <c r="X26" s="10" t="str">
        <f>name!B23</f>
        <v>Health and social work</v>
      </c>
      <c r="Y26" s="11">
        <v>48.452000000000091</v>
      </c>
      <c r="Z26" s="11">
        <v>50.950000000000017</v>
      </c>
      <c r="AA26" s="345">
        <f t="shared" si="7"/>
        <v>2.4979999999999265</v>
      </c>
      <c r="AB26" s="11">
        <v>27.466620093376839</v>
      </c>
      <c r="AC26" s="345">
        <f t="shared" si="8"/>
        <v>29.964620093376766</v>
      </c>
      <c r="AD26" s="348">
        <f t="shared" si="9"/>
        <v>3.03919090331215E-2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23.523818870556447</v>
      </c>
      <c r="C27" s="11">
        <f t="shared" si="12"/>
        <v>20.853534455803864</v>
      </c>
      <c r="D27" s="11">
        <f t="shared" si="12"/>
        <v>-2.6702844147525853</v>
      </c>
      <c r="E27" s="11">
        <f t="shared" si="12"/>
        <v>9.5307784719673254</v>
      </c>
      <c r="F27" s="11">
        <f t="shared" si="12"/>
        <v>6.8604940572147406</v>
      </c>
      <c r="G27" s="200">
        <f t="shared" si="3"/>
        <v>2.2935544705719568E-2</v>
      </c>
      <c r="H27" s="11"/>
      <c r="I27" s="11" t="str">
        <f t="shared" si="11"/>
        <v>Elementary occupations</v>
      </c>
      <c r="J27" s="11">
        <v>3.0810920798046457E-2</v>
      </c>
      <c r="K27" s="11">
        <v>4.7647898706724416E-2</v>
      </c>
      <c r="L27" s="11">
        <v>1.6836977908677959E-2</v>
      </c>
      <c r="M27" s="11">
        <v>2.2738031857370555E-2</v>
      </c>
      <c r="N27" s="11">
        <v>3.9575009766048511E-2</v>
      </c>
      <c r="O27" s="11"/>
      <c r="P27" s="10" t="str">
        <f>name!D24</f>
        <v>71 Sales occupations</v>
      </c>
      <c r="Q27" s="11">
        <v>10.52724461677168</v>
      </c>
      <c r="R27" s="11">
        <v>9.991522167699781</v>
      </c>
      <c r="S27" s="345">
        <f t="shared" si="4"/>
        <v>-0.53572244907189948</v>
      </c>
      <c r="T27" s="345">
        <v>3.3551032949475736</v>
      </c>
      <c r="U27" s="345">
        <f t="shared" si="5"/>
        <v>2.8193808458756742</v>
      </c>
      <c r="V27" s="346">
        <f t="shared" si="6"/>
        <v>1.8614562320047323E-2</v>
      </c>
      <c r="X27" s="10" t="str">
        <f>name!B24</f>
        <v>Arts and entertainment</v>
      </c>
      <c r="Y27" s="11">
        <v>9.7139999999999862</v>
      </c>
      <c r="Z27" s="11">
        <v>10.88699999999999</v>
      </c>
      <c r="AA27" s="345">
        <f t="shared" si="7"/>
        <v>1.1730000000000036</v>
      </c>
      <c r="AB27" s="11">
        <v>5.1482752264746088</v>
      </c>
      <c r="AC27" s="345">
        <f t="shared" si="8"/>
        <v>6.3212752264746124</v>
      </c>
      <c r="AD27" s="348">
        <f t="shared" si="9"/>
        <v>2.8756234196413377E-2</v>
      </c>
    </row>
    <row r="28" spans="1:30" x14ac:dyDescent="0.2">
      <c r="A28" s="10" t="str">
        <f>name!D25</f>
        <v>72 Customer service occupations</v>
      </c>
      <c r="B28" s="11">
        <f t="shared" si="12"/>
        <v>6.0683832137913631</v>
      </c>
      <c r="C28" s="11">
        <f t="shared" si="12"/>
        <v>8.8549596064648597</v>
      </c>
      <c r="D28" s="11">
        <f t="shared" si="12"/>
        <v>2.7865763926734979</v>
      </c>
      <c r="E28" s="11">
        <f t="shared" si="12"/>
        <v>3.6331870411303195</v>
      </c>
      <c r="F28" s="11">
        <f t="shared" si="12"/>
        <v>6.4197634338038183</v>
      </c>
      <c r="G28" s="200">
        <f t="shared" si="3"/>
        <v>3.1774053597402929E-2</v>
      </c>
      <c r="H28" s="11"/>
      <c r="O28" s="11"/>
      <c r="P28" s="10" t="str">
        <f>name!D25</f>
        <v>72 Customer service occupations</v>
      </c>
      <c r="Q28" s="11">
        <v>2.0793100827916366</v>
      </c>
      <c r="R28" s="11">
        <v>3.4691759974624361</v>
      </c>
      <c r="S28" s="345">
        <f t="shared" si="4"/>
        <v>1.3898659146707995</v>
      </c>
      <c r="T28" s="345">
        <v>1.0175022678494274</v>
      </c>
      <c r="U28" s="345">
        <f t="shared" si="5"/>
        <v>2.4073681825202269</v>
      </c>
      <c r="V28" s="346">
        <f t="shared" si="6"/>
        <v>2.6911558331850882E-2</v>
      </c>
      <c r="X28" s="10" t="str">
        <f>name!B25</f>
        <v>Other services</v>
      </c>
      <c r="Y28" s="11">
        <v>12.273999999999999</v>
      </c>
      <c r="Z28" s="11">
        <v>11.396999999999982</v>
      </c>
      <c r="AA28" s="345">
        <f t="shared" si="7"/>
        <v>-0.87700000000001666</v>
      </c>
      <c r="AB28" s="11">
        <v>5.956391065497308</v>
      </c>
      <c r="AC28" s="345">
        <f t="shared" si="8"/>
        <v>5.0793910654972914</v>
      </c>
      <c r="AD28" s="348">
        <f t="shared" si="9"/>
        <v>2.6724655223905769E-2</v>
      </c>
    </row>
    <row r="29" spans="1:30" x14ac:dyDescent="0.2">
      <c r="A29" s="10" t="str">
        <f>name!D26</f>
        <v>81 Process, plant and machine operatives</v>
      </c>
      <c r="B29" s="11">
        <f t="shared" si="12"/>
        <v>5.5764004552530855</v>
      </c>
      <c r="C29" s="11">
        <f t="shared" si="12"/>
        <v>6.722890936209394</v>
      </c>
      <c r="D29" s="11">
        <f t="shared" si="12"/>
        <v>1.146490480956307</v>
      </c>
      <c r="E29" s="11">
        <f t="shared" si="12"/>
        <v>2.5263663070629012</v>
      </c>
      <c r="F29" s="11">
        <f t="shared" si="12"/>
        <v>3.6728567880192071</v>
      </c>
      <c r="G29" s="200">
        <f t="shared" si="3"/>
        <v>2.5223672674175912E-2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4.6415900279215201</v>
      </c>
      <c r="R29" s="11">
        <v>5.6098277794792821</v>
      </c>
      <c r="S29" s="345">
        <f t="shared" si="4"/>
        <v>0.96823775155776204</v>
      </c>
      <c r="T29" s="345">
        <v>2.016859897145804</v>
      </c>
      <c r="U29" s="345">
        <f t="shared" si="5"/>
        <v>2.9850976487035661</v>
      </c>
      <c r="V29" s="346">
        <f t="shared" si="6"/>
        <v>2.434697824807186E-2</v>
      </c>
      <c r="X29" s="231" t="str">
        <f>name!B3</f>
        <v>All industries</v>
      </c>
      <c r="Y29" s="34">
        <f>SUM(Y7:Y28)</f>
        <v>423.75799999999998</v>
      </c>
      <c r="Z29" s="34">
        <f>SUM(Z7:Z28)</f>
        <v>453.35100000000023</v>
      </c>
      <c r="AA29" s="349">
        <f t="shared" si="7"/>
        <v>29.593000000000245</v>
      </c>
      <c r="AB29" s="34">
        <f>SUM(AB7:AB28)</f>
        <v>211.95532272971528</v>
      </c>
      <c r="AC29" s="349">
        <f t="shared" si="8"/>
        <v>241.54832272971552</v>
      </c>
      <c r="AD29" s="350">
        <f t="shared" si="9"/>
        <v>2.7407882788156979E-2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11.314926163769282</v>
      </c>
      <c r="C30" s="11">
        <f t="shared" si="12"/>
        <v>12.27968463681349</v>
      </c>
      <c r="D30" s="11">
        <f t="shared" si="12"/>
        <v>0.9647584730442067</v>
      </c>
      <c r="E30" s="11">
        <f t="shared" si="12"/>
        <v>6.3688870423159294</v>
      </c>
      <c r="F30" s="11">
        <f t="shared" si="12"/>
        <v>7.3336455153601365</v>
      </c>
      <c r="G30" s="200">
        <f t="shared" si="3"/>
        <v>3.0215974215793029E-2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7.106737740734407</v>
      </c>
      <c r="K30" s="11">
        <f t="array" ref="K30:K38">MMULT(aggregation!$B$13:$AA$21,C65:C90)</f>
        <v>10.722381719867904</v>
      </c>
      <c r="L30" s="11">
        <f t="array" ref="L30:L38">MMULT(aggregation!$B$13:$AA$21,D65:D90)</f>
        <v>3.6156439791334973</v>
      </c>
      <c r="M30" s="11">
        <f t="array" ref="M30:M38">MMULT(aggregation!$B$13:$AA$21,E65:E90)</f>
        <v>4.9645291980426727</v>
      </c>
      <c r="N30" s="11">
        <f t="array" ref="N30:N38">MMULT(aggregation!$B$13:$AA$21,F65:F90)</f>
        <v>8.5801731771761709</v>
      </c>
      <c r="O30" s="11"/>
      <c r="P30" s="10" t="str">
        <f>name!D27</f>
        <v>82 Transport and mobile machine drivers and operatives</v>
      </c>
      <c r="Q30" s="11">
        <v>10.235941137586742</v>
      </c>
      <c r="R30" s="11">
        <v>10.499960820180695</v>
      </c>
      <c r="S30" s="345">
        <f t="shared" si="4"/>
        <v>0.26401968259395225</v>
      </c>
      <c r="T30" s="345">
        <v>5.452346582602666</v>
      </c>
      <c r="U30" s="345">
        <f t="shared" si="5"/>
        <v>5.7163662651966183</v>
      </c>
      <c r="V30" s="346">
        <f t="shared" si="6"/>
        <v>2.8876349641953958E-2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4.2093302718981009</v>
      </c>
      <c r="C31" s="11">
        <f t="shared" si="12"/>
        <v>3.3983276570343683</v>
      </c>
      <c r="D31" s="11">
        <f t="shared" si="12"/>
        <v>-0.81100261486373326</v>
      </c>
      <c r="E31" s="11">
        <f t="shared" si="12"/>
        <v>1.3172431235018842</v>
      </c>
      <c r="F31" s="11">
        <f t="shared" si="12"/>
        <v>0.50624050863815107</v>
      </c>
      <c r="G31" s="200">
        <f t="shared" si="3"/>
        <v>1.8316691882827918E-2</v>
      </c>
      <c r="H31" s="11"/>
      <c r="I31" s="11" t="str">
        <f>I20</f>
        <v>Professional occupations</v>
      </c>
      <c r="J31" s="11">
        <v>33.916354167943524</v>
      </c>
      <c r="K31" s="11">
        <v>47.68646243687428</v>
      </c>
      <c r="L31" s="11">
        <v>13.770108268930748</v>
      </c>
      <c r="M31" s="11">
        <v>20.56547234906429</v>
      </c>
      <c r="N31" s="11">
        <v>34.335580617995035</v>
      </c>
      <c r="O31" s="11"/>
      <c r="P31" s="10" t="str">
        <f>name!D28</f>
        <v>91 Elementary trades and related occupations</v>
      </c>
      <c r="Q31" s="11">
        <v>3.495688417121674</v>
      </c>
      <c r="R31" s="11">
        <v>2.7868122096978709</v>
      </c>
      <c r="S31" s="345">
        <f t="shared" si="4"/>
        <v>-0.70887620742380308</v>
      </c>
      <c r="T31" s="345">
        <v>0.95700515998157343</v>
      </c>
      <c r="U31" s="345">
        <f t="shared" si="5"/>
        <v>0.24812895255777034</v>
      </c>
      <c r="V31" s="346">
        <f t="shared" si="6"/>
        <v>1.6262747567797664E-2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36.926551004399613</v>
      </c>
      <c r="C32" s="11">
        <f t="shared" si="12"/>
        <v>37.256950391868465</v>
      </c>
      <c r="D32" s="11">
        <f t="shared" si="12"/>
        <v>0.33039938746884734</v>
      </c>
      <c r="E32" s="11">
        <f t="shared" si="12"/>
        <v>18.315542726424507</v>
      </c>
      <c r="F32" s="11">
        <f t="shared" si="12"/>
        <v>18.645942113893355</v>
      </c>
      <c r="G32" s="200">
        <f t="shared" ref="G32" si="13">IF(B32&gt;0,(1+(E32/B32))^(1/($C$6-$B$6))-1,0)</f>
        <v>2.7216749607945623E-2</v>
      </c>
      <c r="H32" s="11"/>
      <c r="I32" s="11" t="str">
        <f>I21</f>
        <v>Associate professional occupations</v>
      </c>
      <c r="J32" s="11">
        <v>9.1155797128112361</v>
      </c>
      <c r="K32" s="11">
        <v>12.83902413089298</v>
      </c>
      <c r="L32" s="11">
        <v>3.7234444180817441</v>
      </c>
      <c r="M32" s="11">
        <v>5.4346274833946833</v>
      </c>
      <c r="N32" s="11">
        <v>9.1580719014764256</v>
      </c>
      <c r="O32" s="11"/>
      <c r="P32" s="10" t="str">
        <f>name!D29</f>
        <v>92 Elementary administration and service occupations</v>
      </c>
      <c r="Q32" s="11">
        <v>16.912060169072326</v>
      </c>
      <c r="R32" s="11">
        <v>17.515893044846283</v>
      </c>
      <c r="S32" s="345">
        <f t="shared" ref="S32" si="14">R32-Q32</f>
        <v>0.60383287577395706</v>
      </c>
      <c r="T32" s="345">
        <v>6.9733556249811066</v>
      </c>
      <c r="U32" s="345">
        <f>SUM(S32:T32)</f>
        <v>7.5771885007550637</v>
      </c>
      <c r="V32" s="346">
        <f t="shared" ref="V32" si="15">IF(Q32&gt;0,(1+(T32/Q32))^(1/($C$6-$B$6))-1,0)</f>
        <v>2.3282984797935002E-2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423.75799999999992</v>
      </c>
      <c r="C33" s="11">
        <f>SUM(C62,C91,C120,C149,C178,C207,C236,C265,C294)</f>
        <v>453.351</v>
      </c>
      <c r="D33" s="11">
        <f t="shared" si="12"/>
        <v>29.593000000000149</v>
      </c>
      <c r="E33" s="11">
        <f t="shared" si="12"/>
        <v>211.95532272971531</v>
      </c>
      <c r="F33" s="11">
        <f t="shared" si="12"/>
        <v>241.54832272971544</v>
      </c>
      <c r="G33" s="200">
        <f t="shared" si="3"/>
        <v>2.7407882788156979E-2</v>
      </c>
      <c r="H33" s="11"/>
      <c r="I33" s="11" t="str">
        <f>I22</f>
        <v>Administrative and secretarial occupations</v>
      </c>
      <c r="J33" s="11">
        <v>3.1185661282000074</v>
      </c>
      <c r="K33" s="11">
        <v>4.6767565524274186</v>
      </c>
      <c r="L33" s="11">
        <v>1.5581904242274114</v>
      </c>
      <c r="M33" s="11">
        <v>2.1767655218688402</v>
      </c>
      <c r="N33" s="11">
        <v>3.7349559460962514</v>
      </c>
      <c r="O33" s="11"/>
      <c r="P33" s="10" t="str">
        <f>name!D3</f>
        <v>All occupations</v>
      </c>
      <c r="Q33" s="11">
        <f>SUM(Q7:Q32)</f>
        <v>209.26741319733071</v>
      </c>
      <c r="R33" s="11">
        <f>SUM(R7:R32)</f>
        <v>224.19418898353985</v>
      </c>
      <c r="S33" s="345">
        <f>R33-Q33</f>
        <v>14.926775786209134</v>
      </c>
      <c r="T33" s="11">
        <f>SUM(T7:T32)</f>
        <v>87.259058821232315</v>
      </c>
      <c r="U33" s="345">
        <f>SUM(S33:T33)</f>
        <v>102.18583460744145</v>
      </c>
      <c r="V33" s="346">
        <f t="shared" si="6"/>
        <v>2.3506938073937667E-2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0.82563820127352472</v>
      </c>
      <c r="K34" s="11">
        <v>1.5927566422882964</v>
      </c>
      <c r="L34" s="11">
        <v>0.76711844101477167</v>
      </c>
      <c r="M34" s="11">
        <v>0.64867388287351524</v>
      </c>
      <c r="N34" s="11">
        <v>1.4157923238882868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1.9383579323732452</v>
      </c>
      <c r="K35" s="11">
        <v>3.3425302912890809</v>
      </c>
      <c r="L35" s="11">
        <v>1.4041723589158357</v>
      </c>
      <c r="M35" s="11">
        <v>1.6043448264641487</v>
      </c>
      <c r="N35" s="11">
        <v>3.0085171853799841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0.68002045517393617</v>
      </c>
      <c r="C36" s="11">
        <v>0.92640932227786477</v>
      </c>
      <c r="D36" s="11">
        <f>C36-B36</f>
        <v>0.2463888671039286</v>
      </c>
      <c r="E36" s="11">
        <v>0.4153946442814283</v>
      </c>
      <c r="F36" s="11">
        <f>SUM(D36:E36)</f>
        <v>0.66178351138535696</v>
      </c>
      <c r="G36" s="200">
        <f>IF(B36&gt;0,(1+(E36/B36))^(1/($C$6-$B$6))-1,0)</f>
        <v>3.2294903236359973E-2</v>
      </c>
      <c r="I36" s="11" t="str">
        <f t="shared" si="17"/>
        <v>Sales and customer service occupations</v>
      </c>
      <c r="J36" s="11">
        <v>1.3434228668993269</v>
      </c>
      <c r="K36" s="11">
        <v>2.2624189066521123</v>
      </c>
      <c r="L36" s="11">
        <v>0.91899603975278565</v>
      </c>
      <c r="M36" s="11">
        <v>0.87551175892513355</v>
      </c>
      <c r="N36" s="11">
        <v>1.7945077986779192</v>
      </c>
      <c r="P36" s="10" t="str">
        <f>name!D4</f>
        <v>11 Corporate managers and directors</v>
      </c>
      <c r="Q36" s="11">
        <v>12.751085209250059</v>
      </c>
      <c r="R36" s="11">
        <v>14.720477954533466</v>
      </c>
      <c r="S36" s="345">
        <f>R36-Q36</f>
        <v>1.9693927452834075</v>
      </c>
      <c r="T36" s="345">
        <v>7.8091864167830813</v>
      </c>
      <c r="U36" s="345">
        <f>SUM(S36:T36)</f>
        <v>9.7785791620664888</v>
      </c>
      <c r="V36" s="346">
        <f>IF(Q36&gt;0,(1+(T36/Q36))^(1/($C$6-$B$6))-1,0)</f>
        <v>3.2362244894205361E-2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0.22152627931641872</v>
      </c>
      <c r="C37" s="11">
        <v>0.43374133486712357</v>
      </c>
      <c r="D37" s="11">
        <f t="shared" ref="D37:D60" si="25">C37-B37</f>
        <v>0.21221505555070486</v>
      </c>
      <c r="E37" s="11">
        <v>0.21456001476123177</v>
      </c>
      <c r="F37" s="11">
        <f t="shared" ref="F37:F60" si="26">SUM(D37:E37)</f>
        <v>0.42677507031193662</v>
      </c>
      <c r="G37" s="200">
        <f t="shared" ref="G37:G62" si="27">IF(B37&gt;0,(1+(E37/B37))^(1/($C$6-$B$6))-1,0)</f>
        <v>4.6188187888815291E-2</v>
      </c>
      <c r="I37" s="11" t="str">
        <f t="shared" si="17"/>
        <v>Process, plant and machine operatives</v>
      </c>
      <c r="J37" s="11">
        <v>0.39346147007615062</v>
      </c>
      <c r="K37" s="11">
        <v>0.76792933891114634</v>
      </c>
      <c r="L37" s="11">
        <v>0.37446786883499572</v>
      </c>
      <c r="M37" s="11">
        <v>0.34312938386503161</v>
      </c>
      <c r="N37" s="11">
        <v>0.71759725270002739</v>
      </c>
      <c r="P37" s="10" t="str">
        <f>name!D5</f>
        <v>12 Other managers and proprietors</v>
      </c>
      <c r="Q37" s="11">
        <v>6.6915446171375068</v>
      </c>
      <c r="R37" s="11">
        <v>9.673054249050633</v>
      </c>
      <c r="S37" s="345">
        <f t="shared" ref="S37:S60" si="28">R37-Q37</f>
        <v>2.9815096319131262</v>
      </c>
      <c r="T37" s="345">
        <v>5.5260798146046559</v>
      </c>
      <c r="U37" s="345">
        <f t="shared" ref="U37:U60" si="29">SUM(S37:T37)</f>
        <v>8.5075894465177822</v>
      </c>
      <c r="V37" s="346">
        <f t="shared" ref="V37:V62" si="30">IF(Q37&gt;0,(1+(T37/Q37))^(1/($C$6-$B$6))-1,0)</f>
        <v>4.0951973418513532E-2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1.8336509479540835</v>
      </c>
      <c r="C38" s="11">
        <v>2.5383422185360383</v>
      </c>
      <c r="D38" s="11">
        <f t="shared" si="25"/>
        <v>0.7046912705819548</v>
      </c>
      <c r="E38" s="11">
        <v>0.84283715589641706</v>
      </c>
      <c r="F38" s="11">
        <f t="shared" si="26"/>
        <v>1.547528426478372</v>
      </c>
      <c r="G38" s="200">
        <f t="shared" si="27"/>
        <v>2.5533637998832681E-2</v>
      </c>
      <c r="I38" s="11" t="str">
        <f t="shared" si="17"/>
        <v>Elementary occupations</v>
      </c>
      <c r="J38" s="11">
        <v>1.1138497743922475</v>
      </c>
      <c r="K38" s="11">
        <v>2.1270387755591771</v>
      </c>
      <c r="L38" s="11">
        <v>1.0131890011669296</v>
      </c>
      <c r="M38" s="11">
        <v>0.92490815869151222</v>
      </c>
      <c r="N38" s="11">
        <v>1.9380971598584418</v>
      </c>
      <c r="P38" s="10" t="str">
        <f>name!D6</f>
        <v>21 Science, research, engineering and technology professionals</v>
      </c>
      <c r="Q38" s="11">
        <v>7.3398003739649855</v>
      </c>
      <c r="R38" s="11">
        <v>10.286951826578207</v>
      </c>
      <c r="S38" s="345">
        <f t="shared" si="28"/>
        <v>2.9471514526132214</v>
      </c>
      <c r="T38" s="345">
        <v>4.6328112818416063</v>
      </c>
      <c r="U38" s="345">
        <f t="shared" si="29"/>
        <v>7.5799627344548277</v>
      </c>
      <c r="V38" s="346">
        <f t="shared" si="30"/>
        <v>3.3158555760828268E-2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1.0594758661248598</v>
      </c>
      <c r="C39" s="11">
        <v>1.5274118730970825</v>
      </c>
      <c r="D39" s="11">
        <f t="shared" si="25"/>
        <v>0.46793600697222271</v>
      </c>
      <c r="E39" s="11">
        <v>0.66947481107140938</v>
      </c>
      <c r="F39" s="11">
        <f t="shared" si="26"/>
        <v>1.137410818043632</v>
      </c>
      <c r="G39" s="200">
        <f t="shared" si="27"/>
        <v>3.3188195826651556E-2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12.995596877477206</v>
      </c>
      <c r="R39" s="11">
        <v>14.400559179325251</v>
      </c>
      <c r="S39" s="345">
        <f t="shared" si="28"/>
        <v>1.4049623018480446</v>
      </c>
      <c r="T39" s="345">
        <v>8.091080370170447</v>
      </c>
      <c r="U39" s="345">
        <f t="shared" si="29"/>
        <v>9.4960426720184916</v>
      </c>
      <c r="V39" s="346">
        <f t="shared" si="30"/>
        <v>3.2795002938979634E-2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2.6253582702066272</v>
      </c>
      <c r="C40" s="11">
        <v>3.4621673531334736</v>
      </c>
      <c r="D40" s="11">
        <f>C40-B40</f>
        <v>0.83680908292684641</v>
      </c>
      <c r="E40" s="11">
        <v>1.5550344946429802</v>
      </c>
      <c r="F40" s="11">
        <f>SUM(D40:E40)</f>
        <v>2.3918435775698264</v>
      </c>
      <c r="G40" s="200">
        <f>IF(B40&gt;0,(1+(E40/B40))^(1/($C$6-$B$6))-1,0)</f>
        <v>3.1498420530506666E-2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20.258346394086466</v>
      </c>
      <c r="R40" s="11">
        <v>22.412443445248737</v>
      </c>
      <c r="S40" s="345">
        <f t="shared" si="28"/>
        <v>2.154097051162271</v>
      </c>
      <c r="T40" s="345">
        <v>11.788951310227652</v>
      </c>
      <c r="U40" s="345">
        <f t="shared" si="29"/>
        <v>13.943048361389923</v>
      </c>
      <c r="V40" s="346">
        <f t="shared" si="30"/>
        <v>3.1048658371659599E-2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0.68733753824982524</v>
      </c>
      <c r="C41" s="11">
        <v>1.1752639308239101</v>
      </c>
      <c r="D41" s="11">
        <f t="shared" si="25"/>
        <v>0.48792639257408488</v>
      </c>
      <c r="E41" s="11">
        <v>0.4688708634566342</v>
      </c>
      <c r="F41" s="11">
        <f t="shared" si="26"/>
        <v>0.95679725603071908</v>
      </c>
      <c r="G41" s="200">
        <f t="shared" si="27"/>
        <v>3.5279792577699309E-2</v>
      </c>
      <c r="I41" s="11" t="str">
        <f>I30</f>
        <v>Managers, directors and senior officials</v>
      </c>
      <c r="J41" s="11">
        <f t="array" ref="J41:J49">MMULT(aggregation!$B$13:$AA$21,B94:B119)</f>
        <v>14.285430491613424</v>
      </c>
      <c r="K41" s="11">
        <f t="array" ref="K41:K49">MMULT(aggregation!$B$13:$AA$21,C94:C119)</f>
        <v>17.612105976574181</v>
      </c>
      <c r="L41" s="11">
        <f t="array" ref="L41:L49">MMULT(aggregation!$B$13:$AA$21,D94:D119)</f>
        <v>3.3266754849607572</v>
      </c>
      <c r="M41" s="11">
        <f t="array" ref="M41:M49">MMULT(aggregation!$B$13:$AA$21,E94:E119)</f>
        <v>9.3498818522407916</v>
      </c>
      <c r="N41" s="11">
        <f t="array" ref="N41:N49">MMULT(aggregation!$B$13:$AA$21,F94:F119)</f>
        <v>12.676557337201547</v>
      </c>
      <c r="P41" s="10" t="str">
        <f>name!D9</f>
        <v>24 Business, media and public service professionals</v>
      </c>
      <c r="Q41" s="11">
        <v>14.337258757578157</v>
      </c>
      <c r="R41" s="11">
        <v>18.088132125391695</v>
      </c>
      <c r="S41" s="345">
        <f t="shared" si="28"/>
        <v>3.7508733678135382</v>
      </c>
      <c r="T41" s="345">
        <v>8.9273918153260006</v>
      </c>
      <c r="U41" s="345">
        <f t="shared" si="29"/>
        <v>12.678265183139539</v>
      </c>
      <c r="V41" s="346">
        <f t="shared" si="30"/>
        <v>3.2797934481823443E-2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0.24949977316762126</v>
      </c>
      <c r="C42" s="11">
        <v>0.39449614514870562</v>
      </c>
      <c r="D42" s="11">
        <f t="shared" si="25"/>
        <v>0.14499637198108437</v>
      </c>
      <c r="E42" s="11">
        <v>0.14887073240809828</v>
      </c>
      <c r="F42" s="11">
        <f t="shared" si="26"/>
        <v>0.29386710438918262</v>
      </c>
      <c r="G42" s="200">
        <f t="shared" si="27"/>
        <v>3.1686627732851136E-2</v>
      </c>
      <c r="I42" s="11" t="str">
        <f>I31</f>
        <v>Professional occupations</v>
      </c>
      <c r="J42" s="11">
        <v>36.946602855673525</v>
      </c>
      <c r="K42" s="11">
        <v>40.117018544364974</v>
      </c>
      <c r="L42" s="11">
        <v>3.1704156886914516</v>
      </c>
      <c r="M42" s="11">
        <v>19.170229162384626</v>
      </c>
      <c r="N42" s="11">
        <v>22.340644851076078</v>
      </c>
      <c r="P42" s="10" t="str">
        <f>name!D10</f>
        <v>31 Science, engineering and technology associate professionals</v>
      </c>
      <c r="Q42" s="11">
        <v>2.7944622240687065</v>
      </c>
      <c r="R42" s="11">
        <v>3.4134393932178497</v>
      </c>
      <c r="S42" s="345">
        <f t="shared" si="28"/>
        <v>0.61897716914914325</v>
      </c>
      <c r="T42" s="345">
        <v>1.5375441143898876</v>
      </c>
      <c r="U42" s="345">
        <f t="shared" si="29"/>
        <v>2.1565212835390311</v>
      </c>
      <c r="V42" s="346">
        <f t="shared" si="30"/>
        <v>2.9657346962795206E-2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3.9951486520798697E-2</v>
      </c>
      <c r="C43" s="11">
        <v>6.8845130168579349E-2</v>
      </c>
      <c r="D43" s="11">
        <f t="shared" si="25"/>
        <v>2.8893643647780652E-2</v>
      </c>
      <c r="E43" s="11">
        <v>3.3999109699378367E-2</v>
      </c>
      <c r="F43" s="11">
        <f t="shared" si="26"/>
        <v>6.2892753347159019E-2</v>
      </c>
      <c r="G43" s="200">
        <f t="shared" si="27"/>
        <v>4.1902905447045669E-2</v>
      </c>
      <c r="I43" s="11" t="str">
        <f>I32</f>
        <v>Associate professional occupations</v>
      </c>
      <c r="J43" s="11">
        <v>18.070472774831774</v>
      </c>
      <c r="K43" s="11">
        <v>20.682826427522482</v>
      </c>
      <c r="L43" s="11">
        <v>2.6123536526907079</v>
      </c>
      <c r="M43" s="11">
        <v>9.6173797604601301</v>
      </c>
      <c r="N43" s="11">
        <v>12.229733413150839</v>
      </c>
      <c r="P43" s="10" t="str">
        <f>name!D11</f>
        <v>32 Health and social care associate professionals</v>
      </c>
      <c r="Q43" s="11">
        <v>6.1551350532263553</v>
      </c>
      <c r="R43" s="11">
        <v>6.7139385192198873</v>
      </c>
      <c r="S43" s="345">
        <f t="shared" si="28"/>
        <v>0.55880346599353192</v>
      </c>
      <c r="T43" s="345">
        <v>3.8277554639399014</v>
      </c>
      <c r="U43" s="345">
        <f t="shared" si="29"/>
        <v>4.3865589299334333</v>
      </c>
      <c r="V43" s="346">
        <f t="shared" si="30"/>
        <v>3.2764373812291137E-2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1.718815734126062E-2</v>
      </c>
      <c r="C44" s="11">
        <v>3.6341944030876379E-2</v>
      </c>
      <c r="D44" s="11">
        <f t="shared" si="25"/>
        <v>1.9153786689615759E-2</v>
      </c>
      <c r="E44" s="11">
        <v>9.7665981878282664E-3</v>
      </c>
      <c r="F44" s="11">
        <f t="shared" si="26"/>
        <v>2.8920384877444028E-2</v>
      </c>
      <c r="G44" s="200">
        <f t="shared" si="27"/>
        <v>3.045035163991705E-2</v>
      </c>
      <c r="I44" s="11" t="str">
        <f>I33</f>
        <v>Administrative and secretarial occupations</v>
      </c>
      <c r="J44" s="11">
        <v>8.6439456329449857</v>
      </c>
      <c r="K44" s="11">
        <v>11.455938959077031</v>
      </c>
      <c r="L44" s="11">
        <v>2.8119933261320451</v>
      </c>
      <c r="M44" s="11">
        <v>5.6462989382887407</v>
      </c>
      <c r="N44" s="11">
        <v>8.4582922644207841</v>
      </c>
      <c r="P44" s="10" t="str">
        <f>name!D12</f>
        <v>33 Protective service occupations</v>
      </c>
      <c r="Q44" s="11">
        <v>1.3815496574646251</v>
      </c>
      <c r="R44" s="11">
        <v>2.4410772061472654</v>
      </c>
      <c r="S44" s="345">
        <f t="shared" si="28"/>
        <v>1.0595275486826403</v>
      </c>
      <c r="T44" s="345">
        <v>1.0029001420877919</v>
      </c>
      <c r="U44" s="345">
        <f t="shared" si="29"/>
        <v>2.0624276907704324</v>
      </c>
      <c r="V44" s="346">
        <f t="shared" si="30"/>
        <v>3.7054178282095895E-2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0.13975126960708412</v>
      </c>
      <c r="C45" s="11">
        <v>0.18885222520904782</v>
      </c>
      <c r="D45" s="11">
        <f t="shared" ref="D45:D46" si="31">C45-B45</f>
        <v>4.9100955601963703E-2</v>
      </c>
      <c r="E45" s="11">
        <v>8.7075579955465027E-2</v>
      </c>
      <c r="F45" s="11">
        <f t="shared" ref="F45:F46" si="32">SUM(D45:E45)</f>
        <v>0.13617653555742873</v>
      </c>
      <c r="G45" s="200">
        <f t="shared" si="27"/>
        <v>3.2815102680649355E-2</v>
      </c>
      <c r="I45" s="11" t="str">
        <f t="shared" ref="I45:I49" si="33">I34</f>
        <v>Skilled trades occupations</v>
      </c>
      <c r="J45" s="11">
        <v>2.5604265074425867</v>
      </c>
      <c r="K45" s="11">
        <v>3.9298374696573521</v>
      </c>
      <c r="L45" s="11">
        <v>1.3694109622147654</v>
      </c>
      <c r="M45" s="11">
        <v>1.8677608312681659</v>
      </c>
      <c r="N45" s="11">
        <v>3.2371717934829314</v>
      </c>
      <c r="P45" s="10" t="str">
        <f>name!D13</f>
        <v>34 Culture, media and sports occupations</v>
      </c>
      <c r="Q45" s="11">
        <v>5.3191006535441012</v>
      </c>
      <c r="R45" s="11">
        <v>5.476746345265382</v>
      </c>
      <c r="S45" s="345">
        <f t="shared" si="28"/>
        <v>0.15764569172128073</v>
      </c>
      <c r="T45" s="345">
        <v>2.7972436510311161</v>
      </c>
      <c r="U45" s="345">
        <f t="shared" si="29"/>
        <v>2.9548893427523968</v>
      </c>
      <c r="V45" s="346">
        <f t="shared" si="30"/>
        <v>2.8572282322089082E-2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0.44376831028290598</v>
      </c>
      <c r="C46" s="11">
        <v>0.6691378114729154</v>
      </c>
      <c r="D46" s="11">
        <f t="shared" si="31"/>
        <v>0.22536950119000942</v>
      </c>
      <c r="E46" s="11">
        <v>0.26911071146482773</v>
      </c>
      <c r="F46" s="11">
        <f t="shared" si="32"/>
        <v>0.49448021265483716</v>
      </c>
      <c r="G46" s="200">
        <f t="shared" si="27"/>
        <v>3.2105208998160384E-2</v>
      </c>
      <c r="I46" s="11" t="str">
        <f t="shared" si="33"/>
        <v>Caring, leisure and other service occupations</v>
      </c>
      <c r="J46" s="11">
        <v>5.8597550049205278</v>
      </c>
      <c r="K46" s="11">
        <v>8.629434604550724</v>
      </c>
      <c r="L46" s="11">
        <v>2.7696795996301984</v>
      </c>
      <c r="M46" s="11">
        <v>4.6956087317333601</v>
      </c>
      <c r="N46" s="11">
        <v>7.465288331363559</v>
      </c>
      <c r="P46" s="10" t="str">
        <f>name!D14</f>
        <v>35 Business and public service associate professionals</v>
      </c>
      <c r="Q46" s="11">
        <v>13.570307032736652</v>
      </c>
      <c r="R46" s="11">
        <v>14.795080662141959</v>
      </c>
      <c r="S46" s="345">
        <f t="shared" si="28"/>
        <v>1.2247736294053073</v>
      </c>
      <c r="T46" s="345">
        <v>7.5009639263976347</v>
      </c>
      <c r="U46" s="345">
        <f t="shared" si="29"/>
        <v>8.725737555802942</v>
      </c>
      <c r="V46" s="346">
        <f t="shared" si="30"/>
        <v>2.9769608847044271E-2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0.236755249294166</v>
      </c>
      <c r="C47" s="11">
        <v>0.36723914419736708</v>
      </c>
      <c r="D47" s="11">
        <f t="shared" si="25"/>
        <v>0.13048389490320109</v>
      </c>
      <c r="E47" s="11">
        <v>0.15756043603371586</v>
      </c>
      <c r="F47" s="11">
        <f t="shared" si="26"/>
        <v>0.28804433093691695</v>
      </c>
      <c r="G47" s="200">
        <f t="shared" si="27"/>
        <v>3.459322251907615E-2</v>
      </c>
      <c r="I47" s="11" t="str">
        <f t="shared" si="33"/>
        <v>Sales and customer service occupations</v>
      </c>
      <c r="J47" s="11">
        <v>4.7124022978180582</v>
      </c>
      <c r="K47" s="11">
        <v>6.7153325670782351</v>
      </c>
      <c r="L47" s="11">
        <v>2.0029302692601778</v>
      </c>
      <c r="M47" s="11">
        <v>2.9867223743951579</v>
      </c>
      <c r="N47" s="11">
        <v>4.9896526436553348</v>
      </c>
      <c r="P47" s="10" t="str">
        <f>name!D15</f>
        <v>41 Administrative occupations</v>
      </c>
      <c r="Q47" s="11">
        <v>24.357049254030095</v>
      </c>
      <c r="R47" s="11">
        <v>18.780583062093843</v>
      </c>
      <c r="S47" s="345">
        <f t="shared" si="28"/>
        <v>-5.5764661919362517</v>
      </c>
      <c r="T47" s="345">
        <v>11.710061696842345</v>
      </c>
      <c r="U47" s="345">
        <f t="shared" si="29"/>
        <v>6.1335955049060935</v>
      </c>
      <c r="V47" s="346">
        <f t="shared" si="30"/>
        <v>2.651613186262658E-2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2.2457900595112896E-2</v>
      </c>
      <c r="C48" s="11">
        <v>6.8518202297855837E-2</v>
      </c>
      <c r="D48" s="11">
        <f t="shared" si="25"/>
        <v>4.6060301702742945E-2</v>
      </c>
      <c r="E48" s="11">
        <v>2.9262273834621284E-2</v>
      </c>
      <c r="F48" s="11">
        <f t="shared" si="26"/>
        <v>7.5322575537364225E-2</v>
      </c>
      <c r="G48" s="200">
        <f t="shared" si="27"/>
        <v>5.7189209452382928E-2</v>
      </c>
      <c r="I48" s="11" t="str">
        <f t="shared" si="33"/>
        <v>Process, plant and machine operatives</v>
      </c>
      <c r="J48" s="11">
        <v>0.98583645822270094</v>
      </c>
      <c r="K48" s="11">
        <v>1.6898238579088578</v>
      </c>
      <c r="L48" s="11">
        <v>0.70398739968615687</v>
      </c>
      <c r="M48" s="11">
        <v>0.81894082735260609</v>
      </c>
      <c r="N48" s="11">
        <v>1.522928227038763</v>
      </c>
      <c r="P48" s="10" t="str">
        <f>name!D16</f>
        <v>42 Secretarial and related occupations</v>
      </c>
      <c r="Q48" s="11">
        <v>9.0022102114074602</v>
      </c>
      <c r="R48" s="11">
        <v>6.8564437021237481</v>
      </c>
      <c r="S48" s="345">
        <f t="shared" si="28"/>
        <v>-2.1457665092837122</v>
      </c>
      <c r="T48" s="345">
        <v>4.4838489642050616</v>
      </c>
      <c r="U48" s="345">
        <f t="shared" si="29"/>
        <v>2.3380824549213495</v>
      </c>
      <c r="V48" s="346">
        <f t="shared" si="30"/>
        <v>2.7312077927438727E-2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1.2520290488724146E-2</v>
      </c>
      <c r="C49" s="11">
        <v>1.9994901845116132E-2</v>
      </c>
      <c r="D49" s="11">
        <f t="shared" si="25"/>
        <v>7.4746113563919862E-3</v>
      </c>
      <c r="E49" s="11">
        <v>1.1666145870632239E-2</v>
      </c>
      <c r="F49" s="11">
        <f t="shared" si="26"/>
        <v>1.9140757227024227E-2</v>
      </c>
      <c r="G49" s="200">
        <f t="shared" si="27"/>
        <v>4.4873781821405112E-2</v>
      </c>
      <c r="I49" s="11" t="str">
        <f t="shared" si="33"/>
        <v>Elementary occupations</v>
      </c>
      <c r="J49" s="11">
        <v>3.5692345483932009</v>
      </c>
      <c r="K49" s="11">
        <v>5.6743317778486873</v>
      </c>
      <c r="L49" s="11">
        <v>2.1050972294554864</v>
      </c>
      <c r="M49" s="11">
        <v>2.9094071260672947</v>
      </c>
      <c r="N49" s="11">
        <v>5.0145043555227815</v>
      </c>
      <c r="P49" s="10" t="str">
        <f>name!D17</f>
        <v>51 Skilled agricultural and related trades</v>
      </c>
      <c r="Q49" s="11">
        <v>0.79964125885436466</v>
      </c>
      <c r="R49" s="11">
        <v>1.1861259593173747</v>
      </c>
      <c r="S49" s="345">
        <f t="shared" si="28"/>
        <v>0.38648470046301009</v>
      </c>
      <c r="T49" s="345">
        <v>0.69099130752960281</v>
      </c>
      <c r="U49" s="345">
        <f t="shared" si="29"/>
        <v>1.0774760079926129</v>
      </c>
      <c r="V49" s="346">
        <f t="shared" si="30"/>
        <v>4.2393498707300248E-2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1.7132929098887213E-2</v>
      </c>
      <c r="C50" s="11">
        <v>2.4790185631352213E-2</v>
      </c>
      <c r="D50" s="11">
        <f t="shared" si="25"/>
        <v>7.6572565324650003E-3</v>
      </c>
      <c r="E50" s="11">
        <v>9.1004658376236391E-3</v>
      </c>
      <c r="F50" s="11">
        <f t="shared" si="26"/>
        <v>1.6757722370088639E-2</v>
      </c>
      <c r="G50" s="200">
        <f t="shared" si="27"/>
        <v>2.880924603507462E-2</v>
      </c>
      <c r="O50" s="71"/>
      <c r="P50" s="10" t="str">
        <f>name!D18</f>
        <v>52 Skilled metal, electrical and electronic trades</v>
      </c>
      <c r="Q50" s="11">
        <v>0.39473645206076996</v>
      </c>
      <c r="R50" s="11">
        <v>1.212996194872805</v>
      </c>
      <c r="S50" s="345">
        <f t="shared" si="28"/>
        <v>0.81825974281203506</v>
      </c>
      <c r="T50" s="345">
        <v>0.53104153446301439</v>
      </c>
      <c r="U50" s="345">
        <f t="shared" si="29"/>
        <v>1.3493012772750494</v>
      </c>
      <c r="V50" s="346">
        <f t="shared" si="30"/>
        <v>5.8473463341756071E-2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5.6353159899345468E-3</v>
      </c>
      <c r="C51" s="11">
        <v>9.4115345249258069E-3</v>
      </c>
      <c r="D51" s="11">
        <f t="shared" ref="D51" si="34">C51-B51</f>
        <v>3.7762185349912601E-3</v>
      </c>
      <c r="E51" s="11">
        <v>4.0173613684309885E-3</v>
      </c>
      <c r="F51" s="11">
        <f t="shared" ref="F51" si="35">SUM(D51:E51)</f>
        <v>7.7935799034222486E-3</v>
      </c>
      <c r="G51" s="200">
        <f t="shared" si="27"/>
        <v>3.6530218403273862E-2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0.20654110028793821</v>
      </c>
      <c r="R51" s="11">
        <v>0.23783026859591014</v>
      </c>
      <c r="S51" s="345">
        <f t="shared" si="28"/>
        <v>3.1289168307971932E-2</v>
      </c>
      <c r="T51" s="345">
        <v>0.11023778091464169</v>
      </c>
      <c r="U51" s="345">
        <f t="shared" si="29"/>
        <v>0.14152694922261361</v>
      </c>
      <c r="V51" s="346">
        <f t="shared" si="30"/>
        <v>2.8924043162376067E-2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3.1244971259134627E-2</v>
      </c>
      <c r="C52" s="11">
        <v>5.4659555717615903E-2</v>
      </c>
      <c r="D52" s="11">
        <f t="shared" si="25"/>
        <v>2.3414584458481276E-2</v>
      </c>
      <c r="E52" s="11">
        <v>2.3129485711490864E-2</v>
      </c>
      <c r="F52" s="11">
        <f t="shared" si="26"/>
        <v>4.654407016997214E-2</v>
      </c>
      <c r="G52" s="200">
        <f t="shared" si="27"/>
        <v>3.7626337996867765E-2</v>
      </c>
      <c r="I52" s="11" t="str">
        <f>I41</f>
        <v>Managers, directors and senior officials</v>
      </c>
      <c r="J52" s="11">
        <f t="array" ref="J52:J60">MMULT(aggregation!$B$13:$AA$21,B123:B148)</f>
        <v>3.2041231651200901</v>
      </c>
      <c r="K52" s="11">
        <f t="array" ref="K52:K60">MMULT(aggregation!$B$13:$AA$21,C123:C148)</f>
        <v>3.8409604355433791</v>
      </c>
      <c r="L52" s="11">
        <f t="array" ref="L52:L60">MMULT(aggregation!$B$13:$AA$21,D123:D148)</f>
        <v>0.63683727042328941</v>
      </c>
      <c r="M52" s="11">
        <f t="array" ref="M52:M60">MMULT(aggregation!$B$13:$AA$21,E123:E148)</f>
        <v>2.0126677035948553</v>
      </c>
      <c r="N52" s="11">
        <f t="array" ref="N52:N60">MMULT(aggregation!$B$13:$AA$21,F123:F148)</f>
        <v>2.6495049740181447</v>
      </c>
      <c r="P52" s="10" t="str">
        <f>name!D20</f>
        <v>54 Textiles, printing and other skilled trades</v>
      </c>
      <c r="Q52" s="11">
        <v>3.3932455968814814</v>
      </c>
      <c r="R52" s="11">
        <v>3.6293537792413653</v>
      </c>
      <c r="S52" s="345">
        <f t="shared" si="28"/>
        <v>0.23610818235988384</v>
      </c>
      <c r="T52" s="345">
        <v>2.0329080972012021</v>
      </c>
      <c r="U52" s="345">
        <f t="shared" si="29"/>
        <v>2.269016279561086</v>
      </c>
      <c r="V52" s="346">
        <f t="shared" si="30"/>
        <v>3.1791121420557955E-2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2.9700962788659014E-2</v>
      </c>
      <c r="C53" s="11">
        <v>5.6368214277799769E-2</v>
      </c>
      <c r="D53" s="11">
        <f t="shared" si="25"/>
        <v>2.6667251489140755E-2</v>
      </c>
      <c r="E53" s="11">
        <v>2.4584171021973598E-2</v>
      </c>
      <c r="F53" s="11">
        <f t="shared" si="26"/>
        <v>5.125142251111435E-2</v>
      </c>
      <c r="G53" s="200">
        <f t="shared" si="27"/>
        <v>4.1023881073726676E-2</v>
      </c>
      <c r="I53" s="11" t="str">
        <f>I42</f>
        <v>Professional occupations</v>
      </c>
      <c r="J53" s="11">
        <v>4.81648785544105</v>
      </c>
      <c r="K53" s="11">
        <v>3.377824373446721</v>
      </c>
      <c r="L53" s="11">
        <v>-1.4386634819943294</v>
      </c>
      <c r="M53" s="11">
        <v>1.4369774668324822</v>
      </c>
      <c r="N53" s="11">
        <v>-1.6860151618471875E-3</v>
      </c>
      <c r="P53" s="10" t="str">
        <f>name!D21</f>
        <v>61 Caring personal service occupations</v>
      </c>
      <c r="Q53" s="11">
        <v>26.272059630267499</v>
      </c>
      <c r="R53" s="11">
        <v>28.563429261644799</v>
      </c>
      <c r="S53" s="345">
        <f t="shared" si="28"/>
        <v>2.2913696313773002</v>
      </c>
      <c r="T53" s="345">
        <v>16.12134876997866</v>
      </c>
      <c r="U53" s="345">
        <f t="shared" si="29"/>
        <v>18.41271840135596</v>
      </c>
      <c r="V53" s="346">
        <f t="shared" si="30"/>
        <v>3.2413356036289143E-2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1.8627547082971589E-2</v>
      </c>
      <c r="C54" s="11">
        <v>2.9245563924717968E-2</v>
      </c>
      <c r="D54" s="11">
        <f t="shared" ref="D54:D55" si="36">C54-B54</f>
        <v>1.0618016841746378E-2</v>
      </c>
      <c r="E54" s="11">
        <v>1.3594412632828391E-2</v>
      </c>
      <c r="F54" s="11">
        <f t="shared" ref="F54:F55" si="37">SUM(D54:E54)</f>
        <v>2.4212429474574769E-2</v>
      </c>
      <c r="G54" s="200">
        <f t="shared" si="27"/>
        <v>3.7209339514734152E-2</v>
      </c>
      <c r="I54" s="11" t="str">
        <f>I43</f>
        <v>Associate professional occupations</v>
      </c>
      <c r="J54" s="11">
        <v>4.5787013417396647</v>
      </c>
      <c r="K54" s="11">
        <v>4.5788035036369452</v>
      </c>
      <c r="L54" s="11">
        <v>1.0216189728040614E-4</v>
      </c>
      <c r="M54" s="11">
        <v>2.0221822352273016</v>
      </c>
      <c r="N54" s="11">
        <v>2.0222843971245821</v>
      </c>
      <c r="P54" s="10" t="str">
        <f>name!D22</f>
        <v>62 Leisure, travel and related personal service occupations</v>
      </c>
      <c r="Q54" s="11">
        <v>6.6263817278386634</v>
      </c>
      <c r="R54" s="11">
        <v>6.6218133424945638</v>
      </c>
      <c r="S54" s="345">
        <f t="shared" si="28"/>
        <v>-4.5683853440996458E-3</v>
      </c>
      <c r="T54" s="345">
        <v>3.5605628165761147</v>
      </c>
      <c r="U54" s="345">
        <f t="shared" si="29"/>
        <v>3.5559944312320151</v>
      </c>
      <c r="V54" s="346">
        <f t="shared" si="30"/>
        <v>2.9084806007445341E-2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1.0186508624455358E-3</v>
      </c>
      <c r="C55" s="11">
        <v>1.494812131261147E-3</v>
      </c>
      <c r="D55" s="11">
        <f t="shared" si="36"/>
        <v>4.7616126881561117E-4</v>
      </c>
      <c r="E55" s="11">
        <v>6.7191417156696432E-4</v>
      </c>
      <c r="F55" s="11">
        <f t="shared" si="37"/>
        <v>1.1480754403825756E-3</v>
      </c>
      <c r="G55" s="200">
        <f t="shared" si="27"/>
        <v>3.4349006555823847E-2</v>
      </c>
      <c r="I55" s="11" t="str">
        <f>I44</f>
        <v>Administrative and secretarial occupations</v>
      </c>
      <c r="J55" s="11">
        <v>3.6119345754521648</v>
      </c>
      <c r="K55" s="11">
        <v>4.4409535061825469</v>
      </c>
      <c r="L55" s="11">
        <v>0.82901893073038257</v>
      </c>
      <c r="M55" s="11">
        <v>2.3487858803182431</v>
      </c>
      <c r="N55" s="11">
        <v>3.1778048110486261</v>
      </c>
      <c r="P55" s="10" t="str">
        <f>name!D23</f>
        <v>63 Community and civil enforcement occupations</v>
      </c>
      <c r="Q55" s="11">
        <v>0.11695919210386475</v>
      </c>
      <c r="R55" s="11">
        <v>0.1531788751272849</v>
      </c>
      <c r="S55" s="345">
        <f t="shared" si="28"/>
        <v>3.6219683023420143E-2</v>
      </c>
      <c r="T55" s="345">
        <v>9.3522749077837433E-2</v>
      </c>
      <c r="U55" s="345">
        <f t="shared" si="29"/>
        <v>0.12974243210125758</v>
      </c>
      <c r="V55" s="346">
        <f t="shared" si="30"/>
        <v>3.9948977015108911E-2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7.1018815986016157E-2</v>
      </c>
      <c r="C56" s="11">
        <v>9.8773906892954358E-2</v>
      </c>
      <c r="D56" s="11">
        <f t="shared" si="25"/>
        <v>2.7755090906938201E-2</v>
      </c>
      <c r="E56" s="11">
        <v>4.0176369823549947E-2</v>
      </c>
      <c r="F56" s="11">
        <f t="shared" si="26"/>
        <v>6.7931460730488141E-2</v>
      </c>
      <c r="G56" s="200">
        <f t="shared" si="27"/>
        <v>3.0340656608277117E-2</v>
      </c>
      <c r="I56" s="11" t="str">
        <f t="shared" ref="I56:I60" si="38">I45</f>
        <v>Skilled trades occupations</v>
      </c>
      <c r="J56" s="11">
        <v>1.0920523469416881</v>
      </c>
      <c r="K56" s="11">
        <v>1.4820057959007984</v>
      </c>
      <c r="L56" s="11">
        <v>0.38995344895911038</v>
      </c>
      <c r="M56" s="11">
        <v>0.73565286781177686</v>
      </c>
      <c r="N56" s="11">
        <v>1.1256063167708872</v>
      </c>
      <c r="P56" s="10" t="str">
        <f>name!D24</f>
        <v>71 Sales occupations</v>
      </c>
      <c r="Q56" s="11">
        <v>12.996574253784765</v>
      </c>
      <c r="R56" s="11">
        <v>10.862012288104074</v>
      </c>
      <c r="S56" s="345">
        <f t="shared" si="28"/>
        <v>-2.1345619656806907</v>
      </c>
      <c r="T56" s="345">
        <v>6.17567517701975</v>
      </c>
      <c r="U56" s="345">
        <f t="shared" si="29"/>
        <v>4.0411132113390593</v>
      </c>
      <c r="V56" s="346">
        <f t="shared" si="30"/>
        <v>2.6257345295135792E-2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2.6563884047084079E-2</v>
      </c>
      <c r="C57" s="11">
        <v>5.4313944800367747E-2</v>
      </c>
      <c r="D57" s="11">
        <f t="shared" si="25"/>
        <v>2.7750060753283668E-2</v>
      </c>
      <c r="E57" s="11">
        <v>1.9246257122713026E-2</v>
      </c>
      <c r="F57" s="11">
        <f t="shared" si="26"/>
        <v>4.6996317875996695E-2</v>
      </c>
      <c r="G57" s="200">
        <f t="shared" si="27"/>
        <v>3.6998202548095049E-2</v>
      </c>
      <c r="I57" s="11" t="str">
        <f t="shared" si="38"/>
        <v>Caring, leisure and other service occupations</v>
      </c>
      <c r="J57" s="11">
        <v>4.2232929987574357</v>
      </c>
      <c r="K57" s="11">
        <v>4.9036149599836083</v>
      </c>
      <c r="L57" s="11">
        <v>0.68032196122617228</v>
      </c>
      <c r="M57" s="11">
        <v>2.6755846092610214</v>
      </c>
      <c r="N57" s="11">
        <v>3.355906570487194</v>
      </c>
      <c r="P57" s="10" t="str">
        <f>name!D25</f>
        <v>72 Customer service occupations</v>
      </c>
      <c r="Q57" s="11">
        <v>3.9890731309997309</v>
      </c>
      <c r="R57" s="11">
        <v>5.3857836090024183</v>
      </c>
      <c r="S57" s="345">
        <f t="shared" si="28"/>
        <v>1.3967104780026873</v>
      </c>
      <c r="T57" s="345">
        <v>2.6156847732808912</v>
      </c>
      <c r="U57" s="345">
        <f t="shared" si="29"/>
        <v>4.0123952512835785</v>
      </c>
      <c r="V57" s="346">
        <f t="shared" si="30"/>
        <v>3.4186808055050477E-2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1.926721200714054E-2</v>
      </c>
      <c r="C58" s="11">
        <v>4.2094677954621691E-2</v>
      </c>
      <c r="D58" s="11">
        <f t="shared" ref="D58:D59" si="39">C58-B58</f>
        <v>2.2827465947481151E-2</v>
      </c>
      <c r="E58" s="11">
        <v>1.5732561660513799E-2</v>
      </c>
      <c r="F58" s="11">
        <f t="shared" ref="F58:F59" si="40">SUM(D58:E58)</f>
        <v>3.856002760799495E-2</v>
      </c>
      <c r="G58" s="200">
        <f t="shared" si="27"/>
        <v>4.0598248688360261E-2</v>
      </c>
      <c r="I58" s="11" t="str">
        <f t="shared" si="38"/>
        <v>Sales and customer service occupations</v>
      </c>
      <c r="J58" s="11">
        <v>1.4864930808333261</v>
      </c>
      <c r="K58" s="11">
        <v>1.9366647372629049</v>
      </c>
      <c r="L58" s="11">
        <v>0.45017165642957901</v>
      </c>
      <c r="M58" s="11">
        <v>0.90646056580000778</v>
      </c>
      <c r="N58" s="11">
        <v>1.3566322222295868</v>
      </c>
      <c r="P58" s="10" t="str">
        <f>name!D26</f>
        <v>81 Process, plant and machine operatives</v>
      </c>
      <c r="Q58" s="11">
        <v>0.93481042733156372</v>
      </c>
      <c r="R58" s="11">
        <v>1.1130631567301046</v>
      </c>
      <c r="S58" s="345">
        <f t="shared" si="28"/>
        <v>0.17825272939854087</v>
      </c>
      <c r="T58" s="345">
        <v>0.50950640991709673</v>
      </c>
      <c r="U58" s="345">
        <f t="shared" si="29"/>
        <v>0.68775913931563759</v>
      </c>
      <c r="V58" s="346">
        <f t="shared" si="30"/>
        <v>2.9427885519726749E-2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3.1274707413393728E-2</v>
      </c>
      <c r="C59" s="11">
        <v>6.0486537415510459E-2</v>
      </c>
      <c r="D59" s="11">
        <f t="shared" si="39"/>
        <v>2.9211830002116732E-2</v>
      </c>
      <c r="E59" s="11">
        <v>3.1192676960262032E-2</v>
      </c>
      <c r="F59" s="11">
        <f t="shared" si="40"/>
        <v>6.0404506962378764E-2</v>
      </c>
      <c r="G59" s="200">
        <f t="shared" si="27"/>
        <v>4.7202501783643047E-2</v>
      </c>
      <c r="I59" s="11" t="str">
        <f t="shared" si="38"/>
        <v>Process, plant and machine operatives</v>
      </c>
      <c r="J59" s="11">
        <v>0.44841173244181198</v>
      </c>
      <c r="K59" s="11">
        <v>0.75762746145321036</v>
      </c>
      <c r="L59" s="11">
        <v>0.30921572901139832</v>
      </c>
      <c r="M59" s="11">
        <v>0.37640995247046577</v>
      </c>
      <c r="N59" s="11">
        <v>0.68562568148186409</v>
      </c>
      <c r="P59" s="10" t="str">
        <f>name!D27</f>
        <v>82 Transport and mobile machine drivers and operatives</v>
      </c>
      <c r="Q59" s="11">
        <v>1.0789850261825409</v>
      </c>
      <c r="R59" s="11">
        <v>1.7797238166328009</v>
      </c>
      <c r="S59" s="345">
        <f t="shared" si="28"/>
        <v>0.70073879045026</v>
      </c>
      <c r="T59" s="345">
        <v>0.91654045971326292</v>
      </c>
      <c r="U59" s="345">
        <f t="shared" si="29"/>
        <v>1.6172792501635229</v>
      </c>
      <c r="V59" s="346">
        <f t="shared" si="30"/>
        <v>4.1844229758497331E-2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3.3766226683632622E-4</v>
      </c>
      <c r="C60" s="11">
        <v>3.4566924009777342E-4</v>
      </c>
      <c r="D60" s="11">
        <f t="shared" si="25"/>
        <v>8.0069732614472013E-6</v>
      </c>
      <c r="E60" s="11">
        <v>1.8116280338648078E-4</v>
      </c>
      <c r="F60" s="11">
        <f t="shared" si="26"/>
        <v>1.8916977664792798E-4</v>
      </c>
      <c r="G60" s="200">
        <f t="shared" si="27"/>
        <v>2.9048620478205889E-2</v>
      </c>
      <c r="I60" s="11" t="str">
        <f t="shared" si="38"/>
        <v>Elementary occupations</v>
      </c>
      <c r="J60" s="11">
        <v>1.8565215551629541</v>
      </c>
      <c r="K60" s="11">
        <v>2.9060539264876342</v>
      </c>
      <c r="L60" s="11">
        <v>1.04953237132468</v>
      </c>
      <c r="M60" s="11">
        <v>1.432447789860579</v>
      </c>
      <c r="N60" s="11">
        <v>2.481980161185259</v>
      </c>
      <c r="P60" s="10" t="str">
        <f>name!D28</f>
        <v>91 Elementary trades and related occupations</v>
      </c>
      <c r="Q60" s="11">
        <v>0.71364185477642794</v>
      </c>
      <c r="R60" s="11">
        <v>0.61151544733649665</v>
      </c>
      <c r="S60" s="345">
        <f t="shared" si="28"/>
        <v>-0.10212640743993129</v>
      </c>
      <c r="T60" s="345">
        <v>0.36023796352031068</v>
      </c>
      <c r="U60" s="345">
        <f t="shared" si="29"/>
        <v>0.25811155608037939</v>
      </c>
      <c r="V60" s="346">
        <f t="shared" si="30"/>
        <v>2.7617972294515791E-2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3.0473258531210131E-2</v>
      </c>
      <c r="C61" s="11">
        <v>4.7302229466626641E-2</v>
      </c>
      <c r="D61" s="11">
        <f t="shared" ref="D61" si="41">C61-B61</f>
        <v>1.682897093541651E-2</v>
      </c>
      <c r="E61" s="11">
        <v>2.2556869053984074E-2</v>
      </c>
      <c r="F61" s="11">
        <f t="shared" ref="F61" si="42">SUM(D61:E61)</f>
        <v>3.9385839989400581E-2</v>
      </c>
      <c r="G61" s="200">
        <f t="shared" ref="G61" si="43">IF(B61&gt;0,(1+(E61/B61))^(1/($C$6-$B$6))-1,0)</f>
        <v>3.7624581532735846E-2</v>
      </c>
      <c r="P61" s="10" t="str">
        <f>name!D29</f>
        <v>92 Elementary administration and service occupations</v>
      </c>
      <c r="Q61" s="11">
        <v>20.014490835327287</v>
      </c>
      <c r="R61" s="11">
        <v>19.741057347022213</v>
      </c>
      <c r="S61" s="345">
        <f t="shared" ref="S61" si="44">R61-Q61</f>
        <v>-0.27343348830507352</v>
      </c>
      <c r="T61" s="345">
        <v>11.342187101443402</v>
      </c>
      <c r="U61" s="345">
        <f t="shared" ref="U61" si="45">SUM(S61:T61)</f>
        <v>11.068753613138329</v>
      </c>
      <c r="V61" s="346">
        <f t="shared" ref="V61" si="46">IF(Q61&gt;0,(1+(T61/Q61))^(1/($C$6-$B$6))-1,0)</f>
        <v>3.0383826848056517E-2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8.5515577116571375</v>
      </c>
      <c r="C62" s="11">
        <f t="shared" ref="C62:F62" si="47">SUM(C36:C61)</f>
        <v>12.356048369083807</v>
      </c>
      <c r="D62" s="11">
        <f t="shared" si="47"/>
        <v>3.8044906574266699</v>
      </c>
      <c r="E62" s="11">
        <f t="shared" si="47"/>
        <v>5.1176672797329905</v>
      </c>
      <c r="F62" s="11">
        <f t="shared" si="47"/>
        <v>8.9221579371596622</v>
      </c>
      <c r="G62" s="200">
        <f t="shared" si="27"/>
        <v>3.1762907644591998E-2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214.49058680266933</v>
      </c>
      <c r="R62" s="11">
        <f>SUM(R36:R61)</f>
        <v>229.1568110164601</v>
      </c>
      <c r="S62" s="345">
        <f>R62-Q62</f>
        <v>14.66622421379077</v>
      </c>
      <c r="T62" s="11">
        <f>SUM(T36:T61)</f>
        <v>124.69626390848295</v>
      </c>
      <c r="U62" s="345">
        <f>SUM(S62:T62)</f>
        <v>139.3624881222737</v>
      </c>
      <c r="V62" s="346">
        <f t="shared" si="30"/>
        <v>3.1023865109278903E-2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4.2585180346107636</v>
      </c>
      <c r="K63" s="11">
        <f t="array" ref="K63:K71">MMULT(aggregation!$B$13:$AA$21,C152:C177)</f>
        <v>4.8925033263345785</v>
      </c>
      <c r="L63" s="11">
        <f t="array" ref="L63:L71">MMULT(aggregation!$B$13:$AA$21,D152:D177)</f>
        <v>0.63398529172381468</v>
      </c>
      <c r="M63" s="11">
        <f t="array" ref="M63:M71">MMULT(aggregation!$B$13:$AA$21,E152:E177)</f>
        <v>2.4886884801590869</v>
      </c>
      <c r="N63" s="11">
        <f t="array" ref="N63:N71">MMULT(aggregation!$B$13:$AA$21,F152:F177)</f>
        <v>3.1226737718829014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5.2986256095515589</v>
      </c>
      <c r="K64" s="11">
        <v>5.5931031042709893</v>
      </c>
      <c r="L64" s="11">
        <v>0.29447749471942963</v>
      </c>
      <c r="M64" s="11">
        <v>2.3595527796882876</v>
      </c>
      <c r="N64" s="11">
        <v>2.6540302744077175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5.1962139246655585</v>
      </c>
      <c r="C65" s="11">
        <v>6.9895167631863329</v>
      </c>
      <c r="D65" s="11">
        <f>C65-B65</f>
        <v>1.7933028385207743</v>
      </c>
      <c r="E65" s="11">
        <v>3.1684693443167138</v>
      </c>
      <c r="F65" s="11">
        <f>SUM(D65:E65)</f>
        <v>4.9617721828374881</v>
      </c>
      <c r="G65" s="200">
        <f>IF(B65&gt;0,(1+(E65/B65))^(1/($C$6-$B$6))-1,0)</f>
        <v>3.2248273675615335E-2</v>
      </c>
      <c r="I65" s="11" t="str">
        <f>I54</f>
        <v>Associate professional occupations</v>
      </c>
      <c r="J65" s="11">
        <v>4.2371554750157614</v>
      </c>
      <c r="K65" s="11">
        <v>4.1531615169705178</v>
      </c>
      <c r="L65" s="11">
        <v>-8.3993958045243788E-2</v>
      </c>
      <c r="M65" s="11">
        <v>1.8431968293294254</v>
      </c>
      <c r="N65" s="11">
        <v>1.7592028712841814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1.9105238160688482</v>
      </c>
      <c r="C66" s="11">
        <v>3.732864956681571</v>
      </c>
      <c r="D66" s="11">
        <f t="shared" ref="D66:D89" si="50">C66-B66</f>
        <v>1.8223411406127228</v>
      </c>
      <c r="E66" s="11">
        <v>1.7960598537259593</v>
      </c>
      <c r="F66" s="11">
        <f t="shared" ref="F66:F89" si="51">SUM(D66:E66)</f>
        <v>3.6184009943386819</v>
      </c>
      <c r="G66" s="200">
        <f t="shared" ref="G66:G89" si="52">IF(B66&gt;0,(1+(E66/B66))^(1/($C$6-$B$6))-1,0)</f>
        <v>4.5172778816348957E-2</v>
      </c>
      <c r="I66" s="11" t="str">
        <f>I55</f>
        <v>Administrative and secretarial occupations</v>
      </c>
      <c r="J66" s="11">
        <v>3.1934147327860494</v>
      </c>
      <c r="K66" s="11">
        <v>3.6770939155841833</v>
      </c>
      <c r="L66" s="11">
        <v>0.48367918279813393</v>
      </c>
      <c r="M66" s="11">
        <v>1.8783699668867724</v>
      </c>
      <c r="N66" s="11">
        <v>2.3620491496849061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7.2808825684706697</v>
      </c>
      <c r="C67" s="11">
        <v>11.315817155626176</v>
      </c>
      <c r="D67" s="11">
        <f t="shared" si="50"/>
        <v>4.0349345871555062</v>
      </c>
      <c r="E67" s="11">
        <v>3.7929579564290274</v>
      </c>
      <c r="F67" s="11">
        <f t="shared" si="51"/>
        <v>7.8278925435845341</v>
      </c>
      <c r="G67" s="200">
        <f t="shared" si="52"/>
        <v>2.8349992489331566E-2</v>
      </c>
      <c r="I67" s="11" t="str">
        <f t="shared" ref="I67:I71" si="53">I56</f>
        <v>Skilled trades occupations</v>
      </c>
      <c r="J67" s="11">
        <v>2.1915842747342325</v>
      </c>
      <c r="K67" s="11">
        <v>2.8748881648317948</v>
      </c>
      <c r="L67" s="11">
        <v>0.68330389009756232</v>
      </c>
      <c r="M67" s="11">
        <v>1.3253173438336376</v>
      </c>
      <c r="N67" s="11">
        <v>2.0086212339312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3.3790046415215356</v>
      </c>
      <c r="C68" s="11">
        <v>4.6851263179181384</v>
      </c>
      <c r="D68" s="11">
        <f t="shared" si="50"/>
        <v>1.3061216763966028</v>
      </c>
      <c r="E68" s="11">
        <v>2.2517372361963979</v>
      </c>
      <c r="F68" s="11">
        <f t="shared" si="51"/>
        <v>3.5578589125930007</v>
      </c>
      <c r="G68" s="200">
        <f t="shared" si="52"/>
        <v>3.4630131131356823E-2</v>
      </c>
      <c r="I68" s="11" t="str">
        <f t="shared" si="53"/>
        <v>Caring, leisure and other service occupations</v>
      </c>
      <c r="J68" s="11">
        <v>3.043925060563955</v>
      </c>
      <c r="K68" s="11">
        <v>3.817555931087826</v>
      </c>
      <c r="L68" s="11">
        <v>0.77363087052387158</v>
      </c>
      <c r="M68" s="11">
        <v>2.0611024199034604</v>
      </c>
      <c r="N68" s="11">
        <v>2.8347332904273315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15.263656187735203</v>
      </c>
      <c r="C69" s="11">
        <v>19.695654525385581</v>
      </c>
      <c r="D69" s="11">
        <f t="shared" ref="D69" si="54">C69-B69</f>
        <v>4.4319983376503789</v>
      </c>
      <c r="E69" s="11">
        <v>9.4250569337756964</v>
      </c>
      <c r="F69" s="11">
        <f t="shared" ref="F69" si="55">SUM(D69:E69)</f>
        <v>13.857055271426075</v>
      </c>
      <c r="G69" s="200">
        <f t="shared" si="52"/>
        <v>3.2577502544052672E-2</v>
      </c>
      <c r="I69" s="11" t="str">
        <f t="shared" si="53"/>
        <v>Sales and customer service occupations</v>
      </c>
      <c r="J69" s="11">
        <v>1.3248362168670478</v>
      </c>
      <c r="K69" s="11">
        <v>1.6442633086565377</v>
      </c>
      <c r="L69" s="11">
        <v>0.31942709178949014</v>
      </c>
      <c r="M69" s="11">
        <v>0.69544370849713943</v>
      </c>
      <c r="N69" s="11">
        <v>1.0148708002866296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7.9928107702161206</v>
      </c>
      <c r="C70" s="11">
        <v>11.98986443794438</v>
      </c>
      <c r="D70" s="11">
        <f t="shared" si="50"/>
        <v>3.9970536677282595</v>
      </c>
      <c r="E70" s="11">
        <v>5.0957202226631679</v>
      </c>
      <c r="F70" s="11">
        <f t="shared" si="51"/>
        <v>9.0927738903914275</v>
      </c>
      <c r="G70" s="200">
        <f t="shared" si="52"/>
        <v>3.342609802116514E-2</v>
      </c>
      <c r="I70" s="11" t="str">
        <f t="shared" si="53"/>
        <v>Process, plant and machine operatives</v>
      </c>
      <c r="J70" s="11">
        <v>0.86101610661727102</v>
      </c>
      <c r="K70" s="11">
        <v>1.2945923427698547</v>
      </c>
      <c r="L70" s="11">
        <v>0.43357623615258367</v>
      </c>
      <c r="M70" s="11">
        <v>0.67265229672111171</v>
      </c>
      <c r="N70" s="11">
        <v>1.1062285328736954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1.2677756371061035</v>
      </c>
      <c r="C71" s="11">
        <v>1.5488791644459328</v>
      </c>
      <c r="D71" s="11">
        <f t="shared" si="50"/>
        <v>0.28110352733982924</v>
      </c>
      <c r="E71" s="11">
        <v>0.58820191190826032</v>
      </c>
      <c r="F71" s="11">
        <f t="shared" si="51"/>
        <v>0.86930543924808956</v>
      </c>
      <c r="G71" s="200">
        <f t="shared" si="52"/>
        <v>2.5735424520104688E-2</v>
      </c>
      <c r="I71" s="11" t="str">
        <f t="shared" si="53"/>
        <v>Elementary occupations</v>
      </c>
      <c r="J71" s="11">
        <v>1.7425931745320311</v>
      </c>
      <c r="K71" s="11">
        <v>2.6224089837324529</v>
      </c>
      <c r="L71" s="11">
        <v>0.87981580920042157</v>
      </c>
      <c r="M71" s="11">
        <v>1.2905802107402817</v>
      </c>
      <c r="N71" s="11">
        <v>2.1703960199407035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0.92486484900451105</v>
      </c>
      <c r="C72" s="11">
        <v>1.380255616907428</v>
      </c>
      <c r="D72" s="11">
        <f t="shared" si="50"/>
        <v>0.45539076790291699</v>
      </c>
      <c r="E72" s="11">
        <v>0.68847765435385888</v>
      </c>
      <c r="F72" s="11">
        <f t="shared" si="51"/>
        <v>1.1438684222567759</v>
      </c>
      <c r="G72" s="200">
        <f t="shared" si="52"/>
        <v>3.7790968273500258E-2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0.3650438241835412</v>
      </c>
      <c r="C73" s="11">
        <v>0.77228675522314394</v>
      </c>
      <c r="D73" s="11">
        <f t="shared" si="50"/>
        <v>0.40724293103960274</v>
      </c>
      <c r="E73" s="11">
        <v>0.19294600432452608</v>
      </c>
      <c r="F73" s="11">
        <f t="shared" si="51"/>
        <v>0.60018893536412876</v>
      </c>
      <c r="G73" s="200">
        <f t="shared" si="52"/>
        <v>2.8692132791777514E-2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2.3234144493766964</v>
      </c>
      <c r="C74" s="11">
        <v>3.2846433185659931</v>
      </c>
      <c r="D74" s="11">
        <f t="shared" ref="D74:D75" si="56">C74-B74</f>
        <v>0.96122886918929673</v>
      </c>
      <c r="E74" s="11">
        <v>1.4688619219076662</v>
      </c>
      <c r="F74" s="11">
        <f t="shared" ref="F74:F75" si="57">SUM(D74:E74)</f>
        <v>2.4300907910969629</v>
      </c>
      <c r="G74" s="200">
        <f t="shared" si="52"/>
        <v>3.3201162813737417E-2</v>
      </c>
      <c r="I74" s="11" t="str">
        <f>I63</f>
        <v>Managers, directors and senior officials</v>
      </c>
      <c r="J74" s="11">
        <f t="array" ref="J74:J82">MMULT(aggregation!$B$13:$AA$21,B181:B206)</f>
        <v>8.9078626898452207</v>
      </c>
      <c r="K74" s="11">
        <f t="array" ref="K74:K82">MMULT(aggregation!$B$13:$AA$21,C181:C206)</f>
        <v>8.9869671500923296</v>
      </c>
      <c r="L74" s="11">
        <f t="array" ref="L74:L82">MMULT(aggregation!$B$13:$AA$21,D181:D206)</f>
        <v>7.9104460247110708E-2</v>
      </c>
      <c r="M74" s="11">
        <f t="array" ref="M74:M82">MMULT(aggregation!$B$13:$AA$21,E181:E206)</f>
        <v>3.9902109121445481</v>
      </c>
      <c r="N74" s="11">
        <f t="array" ref="N74:N82">MMULT(aggregation!$B$13:$AA$21,F181:F206)</f>
        <v>4.0693153723916584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4.234480953140384</v>
      </c>
      <c r="C75" s="11">
        <v>5.8529592757504822</v>
      </c>
      <c r="D75" s="11">
        <f t="shared" si="56"/>
        <v>1.6184783226100983</v>
      </c>
      <c r="E75" s="11">
        <v>2.4961399909003714</v>
      </c>
      <c r="F75" s="11">
        <f t="shared" si="57"/>
        <v>4.1146183135104692</v>
      </c>
      <c r="G75" s="200">
        <f t="shared" si="52"/>
        <v>3.137594154279566E-2</v>
      </c>
      <c r="I75" s="11" t="str">
        <f>I64</f>
        <v>Professional occupations</v>
      </c>
      <c r="J75" s="11">
        <v>9.925355405562188</v>
      </c>
      <c r="K75" s="11">
        <v>10.514047241130864</v>
      </c>
      <c r="L75" s="11">
        <v>0.58869183556867721</v>
      </c>
      <c r="M75" s="11">
        <v>4.1516718232335252</v>
      </c>
      <c r="N75" s="11">
        <v>4.7403636588022025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2.5881792340674381</v>
      </c>
      <c r="C76" s="11">
        <v>3.7199212862416053</v>
      </c>
      <c r="D76" s="11">
        <f t="shared" si="50"/>
        <v>1.1317420521741672</v>
      </c>
      <c r="E76" s="11">
        <v>1.6944290496541907</v>
      </c>
      <c r="F76" s="11">
        <f t="shared" si="51"/>
        <v>2.8261711018283577</v>
      </c>
      <c r="G76" s="200">
        <f t="shared" si="52"/>
        <v>3.4143802499058129E-2</v>
      </c>
      <c r="I76" s="11" t="str">
        <f>I65</f>
        <v>Associate professional occupations</v>
      </c>
      <c r="J76" s="11">
        <v>10.337384712546513</v>
      </c>
      <c r="K76" s="11">
        <v>9.2404449670962627</v>
      </c>
      <c r="L76" s="11">
        <v>-1.0969397454502512</v>
      </c>
      <c r="M76" s="11">
        <v>3.9975541861857815</v>
      </c>
      <c r="N76" s="11">
        <v>2.9006144407355303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0.53038689413256945</v>
      </c>
      <c r="C77" s="11">
        <v>0.9568352661858136</v>
      </c>
      <c r="D77" s="11">
        <f t="shared" si="50"/>
        <v>0.42644837205324415</v>
      </c>
      <c r="E77" s="11">
        <v>0.48233647221464965</v>
      </c>
      <c r="F77" s="11">
        <f t="shared" si="51"/>
        <v>0.90878484426789385</v>
      </c>
      <c r="G77" s="200">
        <f t="shared" si="52"/>
        <v>4.4062594013715817E-2</v>
      </c>
      <c r="I77" s="11" t="str">
        <f>I66</f>
        <v>Administrative and secretarial occupations</v>
      </c>
      <c r="J77" s="11">
        <v>8.7169150821247516</v>
      </c>
      <c r="K77" s="11">
        <v>4.6163770541397895</v>
      </c>
      <c r="L77" s="11">
        <v>-4.1005380279849621</v>
      </c>
      <c r="M77" s="11">
        <v>3.3301191626269775</v>
      </c>
      <c r="N77" s="11">
        <v>-0.77041886535798521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7.0067479172107663E-2</v>
      </c>
      <c r="C78" s="11">
        <v>0.10421971819030917</v>
      </c>
      <c r="D78" s="11">
        <f t="shared" si="50"/>
        <v>3.4152239018201511E-2</v>
      </c>
      <c r="E78" s="11">
        <v>5.0752063955383245E-2</v>
      </c>
      <c r="F78" s="11">
        <f t="shared" si="51"/>
        <v>8.4904302973584755E-2</v>
      </c>
      <c r="G78" s="200">
        <f t="shared" si="52"/>
        <v>3.6990345483502995E-2</v>
      </c>
      <c r="I78" s="11" t="str">
        <f t="shared" ref="I78:I82" si="58">I67</f>
        <v>Skilled trades occupations</v>
      </c>
      <c r="J78" s="11">
        <v>10.9448182429336</v>
      </c>
      <c r="K78" s="11">
        <v>10.659138999742819</v>
      </c>
      <c r="L78" s="11">
        <v>-0.28567924319078064</v>
      </c>
      <c r="M78" s="11">
        <v>4.1095986423174384</v>
      </c>
      <c r="N78" s="11">
        <v>3.8239193991266571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0.29530123600861757</v>
      </c>
      <c r="C79" s="11">
        <v>0.70920787404671615</v>
      </c>
      <c r="D79" s="11">
        <f t="shared" si="50"/>
        <v>0.41390663803809857</v>
      </c>
      <c r="E79" s="11">
        <v>0.25861074991118532</v>
      </c>
      <c r="F79" s="11">
        <f t="shared" si="51"/>
        <v>0.67251738794928384</v>
      </c>
      <c r="G79" s="200">
        <f t="shared" si="52"/>
        <v>4.2825638140104871E-2</v>
      </c>
      <c r="I79" s="11" t="str">
        <f t="shared" si="58"/>
        <v>Caring, leisure and other service occupations</v>
      </c>
      <c r="J79" s="11">
        <v>14.422384262185853</v>
      </c>
      <c r="K79" s="11">
        <v>16.576158951006338</v>
      </c>
      <c r="L79" s="11">
        <v>2.1537746888204858</v>
      </c>
      <c r="M79" s="11">
        <v>8.5123678579222162</v>
      </c>
      <c r="N79" s="11">
        <v>10.666142546742702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0.14310842982130295</v>
      </c>
      <c r="C80" s="11">
        <v>0.21443438346455476</v>
      </c>
      <c r="D80" s="11">
        <f t="shared" ref="D80" si="59">C80-B80</f>
        <v>7.132595364325181E-2</v>
      </c>
      <c r="E80" s="11">
        <v>9.2216532149425157E-2</v>
      </c>
      <c r="F80" s="11">
        <f t="shared" ref="F80" si="60">SUM(D80:E80)</f>
        <v>0.16354248579267697</v>
      </c>
      <c r="G80" s="200">
        <f t="shared" si="52"/>
        <v>3.3713493560876273E-2</v>
      </c>
      <c r="I80" s="11" t="str">
        <f t="shared" si="58"/>
        <v>Sales and customer service occupations</v>
      </c>
      <c r="J80" s="11">
        <v>8.1093458176272897</v>
      </c>
      <c r="K80" s="11">
        <v>8.3298885977521557</v>
      </c>
      <c r="L80" s="11">
        <v>0.22054278012486583</v>
      </c>
      <c r="M80" s="11">
        <v>3.5863709336887464</v>
      </c>
      <c r="N80" s="11">
        <v>3.8069137138136124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0.31716105627149649</v>
      </c>
      <c r="C81" s="11">
        <v>0.56489466658671628</v>
      </c>
      <c r="D81" s="11">
        <f t="shared" si="50"/>
        <v>0.24773361031521979</v>
      </c>
      <c r="E81" s="11">
        <v>0.2470945368575215</v>
      </c>
      <c r="F81" s="11">
        <f t="shared" si="51"/>
        <v>0.49482814717274126</v>
      </c>
      <c r="G81" s="200">
        <f t="shared" si="52"/>
        <v>3.915357122533436E-2</v>
      </c>
      <c r="I81" s="11" t="str">
        <f t="shared" si="58"/>
        <v>Process, plant and machine operatives</v>
      </c>
      <c r="J81" s="11">
        <v>3.9888048040800923</v>
      </c>
      <c r="K81" s="11">
        <v>5.3725205275129202</v>
      </c>
      <c r="L81" s="11">
        <v>1.3837157234328281</v>
      </c>
      <c r="M81" s="11">
        <v>2.1836554670192534</v>
      </c>
      <c r="N81" s="11">
        <v>3.5673711904520817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1.6610692552030186</v>
      </c>
      <c r="C82" s="11">
        <v>2.895476824247234</v>
      </c>
      <c r="D82" s="11">
        <f t="shared" si="50"/>
        <v>1.2344075690442153</v>
      </c>
      <c r="E82" s="11">
        <v>1.399520302082718</v>
      </c>
      <c r="F82" s="11">
        <f t="shared" si="51"/>
        <v>2.6339278711269332</v>
      </c>
      <c r="G82" s="200">
        <f t="shared" si="52"/>
        <v>4.1584456073184173E-2</v>
      </c>
      <c r="I82" s="11" t="str">
        <f t="shared" si="58"/>
        <v>Elementary occupations</v>
      </c>
      <c r="J82" s="11">
        <v>8.1663224674679498</v>
      </c>
      <c r="K82" s="11">
        <v>8.0934204859494265</v>
      </c>
      <c r="L82" s="11">
        <v>-7.2901981518523784E-2</v>
      </c>
      <c r="M82" s="11">
        <v>3.9647335234076828</v>
      </c>
      <c r="N82" s="11">
        <v>3.8918315418891591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0.25387959570652774</v>
      </c>
      <c r="C83" s="11">
        <v>0.41670400187314316</v>
      </c>
      <c r="D83" s="11">
        <f t="shared" ref="D83:D84" si="61">C83-B83</f>
        <v>0.16282440616661542</v>
      </c>
      <c r="E83" s="11">
        <v>0.19181808539729134</v>
      </c>
      <c r="F83" s="11">
        <f t="shared" ref="F83:F84" si="62">SUM(D83:E83)</f>
        <v>0.35464249156390676</v>
      </c>
      <c r="G83" s="200">
        <f t="shared" si="52"/>
        <v>3.8231429487492141E-2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2.3409081463698907E-2</v>
      </c>
      <c r="C84" s="11">
        <v>3.0349465168703821E-2</v>
      </c>
      <c r="D84" s="11">
        <f t="shared" si="61"/>
        <v>6.9403837050049134E-3</v>
      </c>
      <c r="E84" s="11">
        <v>1.3006438984139269E-2</v>
      </c>
      <c r="F84" s="11">
        <f t="shared" si="62"/>
        <v>1.9946822689144182E-2</v>
      </c>
      <c r="G84" s="200">
        <f t="shared" si="52"/>
        <v>2.9896249360849891E-2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1.039193673044855</v>
      </c>
      <c r="C85" s="11">
        <v>1.6182863575067961</v>
      </c>
      <c r="D85" s="11">
        <f t="shared" si="50"/>
        <v>0.57909268446194107</v>
      </c>
      <c r="E85" s="11">
        <v>0.62724661506034896</v>
      </c>
      <c r="F85" s="11">
        <f t="shared" si="51"/>
        <v>1.2063392995222899</v>
      </c>
      <c r="G85" s="200">
        <f t="shared" si="52"/>
        <v>3.1983810348453767E-2</v>
      </c>
      <c r="I85" s="11" t="str">
        <f>I74</f>
        <v>Managers, directors and senior officials</v>
      </c>
      <c r="J85" s="11">
        <f t="array" ref="J85:J93">MMULT(aggregation!$B$13:$AA$21,B210:B235)</f>
        <v>6.9153860014529673</v>
      </c>
      <c r="K85" s="11">
        <f t="array" ref="K85:K93">MMULT(aggregation!$B$13:$AA$21,C210:C235)</f>
        <v>6.2371970448781973</v>
      </c>
      <c r="L85" s="11">
        <f t="array" ref="L85:L93">MMULT(aggregation!$B$13:$AA$21,D210:D235)</f>
        <v>-0.67818895657476963</v>
      </c>
      <c r="M85" s="11">
        <f t="array" ref="M85:M93">MMULT(aggregation!$B$13:$AA$21,E210:E235)</f>
        <v>3.2483113440524765</v>
      </c>
      <c r="N85" s="11">
        <f t="array" ref="N85:N93">MMULT(aggregation!$B$13:$AA$21,F210:F235)</f>
        <v>2.5701223874777064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0.30422919385447178</v>
      </c>
      <c r="C86" s="11">
        <v>0.64413254914531637</v>
      </c>
      <c r="D86" s="11">
        <f t="shared" si="50"/>
        <v>0.33990335529084459</v>
      </c>
      <c r="E86" s="11">
        <v>0.24826514386478457</v>
      </c>
      <c r="F86" s="11">
        <f t="shared" si="51"/>
        <v>0.58816849915562919</v>
      </c>
      <c r="G86" s="200">
        <f t="shared" si="52"/>
        <v>4.0579173796630341E-2</v>
      </c>
      <c r="I86" s="11" t="str">
        <f>I75</f>
        <v>Professional occupations</v>
      </c>
      <c r="J86" s="11">
        <v>6.6798987766745199</v>
      </c>
      <c r="K86" s="11">
        <v>5.9872065173346378</v>
      </c>
      <c r="L86" s="11">
        <v>-0.69269225933988254</v>
      </c>
      <c r="M86" s="11">
        <v>2.5599155376014346</v>
      </c>
      <c r="N86" s="11">
        <v>1.8672232782615521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0.1067462421191236</v>
      </c>
      <c r="C87" s="11">
        <v>0.26433888777221692</v>
      </c>
      <c r="D87" s="11">
        <f t="shared" ref="D87:D88" si="63">C87-B87</f>
        <v>0.15759264565309333</v>
      </c>
      <c r="E87" s="11">
        <v>8.9069353184017097E-2</v>
      </c>
      <c r="F87" s="11">
        <f t="shared" ref="F87:F88" si="64">SUM(D87:E87)</f>
        <v>0.24666199883711043</v>
      </c>
      <c r="G87" s="200">
        <f t="shared" si="52"/>
        <v>4.1277087411131452E-2</v>
      </c>
      <c r="I87" s="11" t="str">
        <f>I76</f>
        <v>Associate professional occupations</v>
      </c>
      <c r="J87" s="11">
        <v>7.2256588125481507</v>
      </c>
      <c r="K87" s="11">
        <v>5.5362003955947277</v>
      </c>
      <c r="L87" s="11">
        <v>-1.6894584169534235</v>
      </c>
      <c r="M87" s="11">
        <v>2.4240046050429433</v>
      </c>
      <c r="N87" s="11">
        <v>0.73454618808951988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0.28671522795702703</v>
      </c>
      <c r="C88" s="11">
        <v>0.50359045113892942</v>
      </c>
      <c r="D88" s="11">
        <f t="shared" si="63"/>
        <v>0.21687522318190239</v>
      </c>
      <c r="E88" s="11">
        <v>0.25406003068101451</v>
      </c>
      <c r="F88" s="11">
        <f t="shared" si="64"/>
        <v>0.4709352538629169</v>
      </c>
      <c r="G88" s="200">
        <f t="shared" si="52"/>
        <v>4.3208387722361241E-2</v>
      </c>
      <c r="I88" s="11" t="str">
        <f>I77</f>
        <v>Administrative and secretarial occupations</v>
      </c>
      <c r="J88" s="11">
        <v>8.8978025964188738</v>
      </c>
      <c r="K88" s="11">
        <v>4.0237263586774228</v>
      </c>
      <c r="L88" s="11">
        <v>-4.8740762377414502</v>
      </c>
      <c r="M88" s="11">
        <v>2.6717863154726764</v>
      </c>
      <c r="N88" s="11">
        <v>-2.2022899222687742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6.0014558767548541E-2</v>
      </c>
      <c r="C89" s="11">
        <v>8.7541695922769669E-2</v>
      </c>
      <c r="D89" s="11">
        <f t="shared" si="50"/>
        <v>2.7527137155221128E-2</v>
      </c>
      <c r="E89" s="11">
        <v>3.3192134298535916E-2</v>
      </c>
      <c r="F89" s="11">
        <f t="shared" si="51"/>
        <v>6.0719271453757044E-2</v>
      </c>
      <c r="G89" s="200">
        <f t="shared" si="52"/>
        <v>2.9783744719104499E-2</v>
      </c>
      <c r="I89" s="11" t="str">
        <f t="shared" ref="I89:I93" si="65">I78</f>
        <v>Skilled trades occupations</v>
      </c>
      <c r="J89" s="11">
        <v>8.3946501909081395</v>
      </c>
      <c r="K89" s="11">
        <v>7.8220998993267452</v>
      </c>
      <c r="L89" s="11">
        <v>-0.57255029158139303</v>
      </c>
      <c r="M89" s="11">
        <v>3.3948447297412434</v>
      </c>
      <c r="N89" s="11">
        <v>2.8222944381598509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1.0538352156246991</v>
      </c>
      <c r="C90" s="11">
        <v>2.0394970796364076</v>
      </c>
      <c r="D90" s="11">
        <f t="shared" ref="D90" si="66">C90-B90</f>
        <v>0.98566186401170852</v>
      </c>
      <c r="E90" s="11">
        <v>0.89171602439297626</v>
      </c>
      <c r="F90" s="11">
        <f t="shared" ref="F90" si="67">SUM(D90:E90)</f>
        <v>1.8773778884046848</v>
      </c>
      <c r="G90" s="200">
        <f t="shared" ref="G90:G91" si="68">IF(B90&gt;0,(1+(E90/B90))^(1/($C$6-$B$6))-1,0)</f>
        <v>4.1720788698939471E-2</v>
      </c>
      <c r="I90" s="11" t="str">
        <f t="shared" si="65"/>
        <v>Caring, leisure and other service occupations</v>
      </c>
      <c r="J90" s="11">
        <v>9.1071176986363103</v>
      </c>
      <c r="K90" s="11">
        <v>7.1360733216187633</v>
      </c>
      <c r="L90" s="11">
        <v>-1.9710443770175459</v>
      </c>
      <c r="M90" s="11">
        <v>3.8097175195358433</v>
      </c>
      <c r="N90" s="11">
        <v>1.8386731425182972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58.871967994703695</v>
      </c>
      <c r="C91" s="11">
        <f t="shared" ref="C91:F91" si="69">SUM(C65:C90)</f>
        <v>86.017298794762354</v>
      </c>
      <c r="D91" s="11">
        <f t="shared" si="69"/>
        <v>27.145330800058712</v>
      </c>
      <c r="E91" s="11">
        <f t="shared" si="69"/>
        <v>37.537962563189843</v>
      </c>
      <c r="F91" s="11">
        <f t="shared" si="69"/>
        <v>64.683293363248538</v>
      </c>
      <c r="G91" s="200">
        <f t="shared" si="68"/>
        <v>3.3429562920809897E-2</v>
      </c>
      <c r="I91" s="11" t="str">
        <f t="shared" si="65"/>
        <v>Sales and customer service occupations</v>
      </c>
      <c r="J91" s="11">
        <v>6.8852843714404814</v>
      </c>
      <c r="K91" s="11">
        <v>5.4339099595828095</v>
      </c>
      <c r="L91" s="11">
        <v>-1.4513744118576721</v>
      </c>
      <c r="M91" s="11">
        <v>2.6640298885251421</v>
      </c>
      <c r="N91" s="11">
        <v>1.21265547666747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4.8330510025487463</v>
      </c>
      <c r="K92" s="11">
        <v>5.3839291832580738</v>
      </c>
      <c r="L92" s="11">
        <v>0.55087818070932681</v>
      </c>
      <c r="M92" s="11">
        <v>2.5756874400661891</v>
      </c>
      <c r="N92" s="11">
        <v>3.1265656207755157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11.440167604562802</v>
      </c>
      <c r="K93" s="11">
        <v>10.645849494999981</v>
      </c>
      <c r="L93" s="11">
        <v>-0.79431810956282045</v>
      </c>
      <c r="M93" s="11">
        <v>5.1728985431809171</v>
      </c>
      <c r="N93" s="11">
        <v>4.3785804336180965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10.654418788573443</v>
      </c>
      <c r="C94" s="11">
        <v>11.780107335738968</v>
      </c>
      <c r="D94" s="11">
        <f>C94-B94</f>
        <v>1.1256885471655256</v>
      </c>
      <c r="E94" s="11">
        <v>6.1686248485005946</v>
      </c>
      <c r="F94" s="11">
        <f>SUM(D94:E94)</f>
        <v>7.2943133956661201</v>
      </c>
      <c r="G94" s="200">
        <f>IF(B94&gt;0,(1+(E94/B94))^(1/($C$6-$B$6))-1,0)</f>
        <v>3.0920052505482021E-2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3.6310117030399813</v>
      </c>
      <c r="C95" s="11">
        <v>5.8319986408352129</v>
      </c>
      <c r="D95" s="11">
        <f t="shared" ref="D95:D118" si="72">C95-B95</f>
        <v>2.2009869377952316</v>
      </c>
      <c r="E95" s="11">
        <v>3.181257003740197</v>
      </c>
      <c r="F95" s="11">
        <f t="shared" ref="F95:F118" si="73">SUM(D95:E95)</f>
        <v>5.3822439415354282</v>
      </c>
      <c r="G95" s="200">
        <f t="shared" ref="G95:G120" si="74">IF(B95&gt;0,(1+(E95/B95))^(1/($C$6-$B$6))-1,0)</f>
        <v>4.2839825044922231E-2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10.401172145394607</v>
      </c>
      <c r="C96" s="11">
        <v>11.541896352734744</v>
      </c>
      <c r="D96" s="11">
        <f t="shared" si="72"/>
        <v>1.1407242073401367</v>
      </c>
      <c r="E96" s="11">
        <v>4.4306039807665423</v>
      </c>
      <c r="F96" s="11">
        <f t="shared" si="73"/>
        <v>5.571328188106679</v>
      </c>
      <c r="G96" s="200">
        <f t="shared" si="74"/>
        <v>2.3938937928380311E-2</v>
      </c>
      <c r="I96" s="11" t="str">
        <f>I85</f>
        <v>Managers, directors and senior officials</v>
      </c>
      <c r="J96" s="11">
        <f t="array" ref="J96:J104">MMULT(aggregation!$B$13:$AA$21,B239:B264)</f>
        <v>4.1875496211359176</v>
      </c>
      <c r="K96" s="11">
        <f t="array" ref="K96:K104">MMULT(aggregation!$B$13:$AA$21,C239:C264)</f>
        <v>3.3693937330623234</v>
      </c>
      <c r="L96" s="11">
        <f t="array" ref="L96:L104">MMULT(aggregation!$B$13:$AA$21,D239:D264)</f>
        <v>-0.81815588807359441</v>
      </c>
      <c r="M96" s="11">
        <f t="array" ref="M96:M104">MMULT(aggregation!$B$13:$AA$21,E239:E264)</f>
        <v>1.7385015229742478</v>
      </c>
      <c r="N96" s="11">
        <f t="array" ref="N96:N104">MMULT(aggregation!$B$13:$AA$21,F239:F264)</f>
        <v>0.92034563490065335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6.288007726870207</v>
      </c>
      <c r="C97" s="11">
        <v>7.6192336287960449</v>
      </c>
      <c r="D97" s="11">
        <f t="shared" si="72"/>
        <v>1.3312259019258379</v>
      </c>
      <c r="E97" s="11">
        <v>4.0582186380471548</v>
      </c>
      <c r="F97" s="11">
        <f t="shared" si="73"/>
        <v>5.3894445399729927</v>
      </c>
      <c r="G97" s="200">
        <f t="shared" si="74"/>
        <v>3.3755723993919018E-2</v>
      </c>
      <c r="I97" s="11" t="str">
        <f>I86</f>
        <v>Professional occupations</v>
      </c>
      <c r="J97" s="11">
        <v>3.8165918755441739</v>
      </c>
      <c r="K97" s="11">
        <v>2.9071316823727127</v>
      </c>
      <c r="L97" s="11">
        <v>-0.90946019317146076</v>
      </c>
      <c r="M97" s="11">
        <v>1.3369287272603374</v>
      </c>
      <c r="N97" s="11">
        <v>0.42746853408887664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8.2947552428813136</v>
      </c>
      <c r="C98" s="11">
        <v>6.500186696302217</v>
      </c>
      <c r="D98" s="11">
        <f t="shared" ref="D98" si="75">C98-B98</f>
        <v>-1.7945685465790966</v>
      </c>
      <c r="E98" s="11">
        <v>3.7596103886597483</v>
      </c>
      <c r="F98" s="11">
        <f t="shared" ref="F98" si="76">SUM(D98:E98)</f>
        <v>1.9650418420806517</v>
      </c>
      <c r="G98" s="200">
        <f t="shared" si="74"/>
        <v>2.5233335819348612E-2</v>
      </c>
      <c r="I98" s="11" t="str">
        <f>I87</f>
        <v>Associate professional occupations</v>
      </c>
      <c r="J98" s="11">
        <v>4.116385899955425</v>
      </c>
      <c r="K98" s="11">
        <v>2.6476733858515189</v>
      </c>
      <c r="L98" s="11">
        <v>-1.4687125141039061</v>
      </c>
      <c r="M98" s="11">
        <v>1.2327135589749934</v>
      </c>
      <c r="N98" s="11">
        <v>-0.23599895512891278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11.962667740527396</v>
      </c>
      <c r="C99" s="11">
        <v>14.455701866531969</v>
      </c>
      <c r="D99" s="11">
        <f t="shared" si="72"/>
        <v>2.4930341260045736</v>
      </c>
      <c r="E99" s="11">
        <v>6.9217961549111822</v>
      </c>
      <c r="F99" s="11">
        <f t="shared" si="73"/>
        <v>9.4148302809157549</v>
      </c>
      <c r="G99" s="200">
        <f t="shared" si="74"/>
        <v>3.0904514130630112E-2</v>
      </c>
      <c r="I99" s="11" t="str">
        <f>I88</f>
        <v>Administrative and secretarial occupations</v>
      </c>
      <c r="J99" s="11">
        <v>4.9638601463793321</v>
      </c>
      <c r="K99" s="11">
        <v>0.85690941832694911</v>
      </c>
      <c r="L99" s="11">
        <v>-4.1069507280523831</v>
      </c>
      <c r="M99" s="11">
        <v>0.96951419011582174</v>
      </c>
      <c r="N99" s="11">
        <v>-3.1374365379365612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2.4979799266357419</v>
      </c>
      <c r="C100" s="11">
        <v>2.5775557489454197</v>
      </c>
      <c r="D100" s="11">
        <f t="shared" si="72"/>
        <v>7.9575822309677857E-2</v>
      </c>
      <c r="E100" s="11">
        <v>1.0930365523636436</v>
      </c>
      <c r="F100" s="11">
        <f t="shared" si="73"/>
        <v>1.1726123746733215</v>
      </c>
      <c r="G100" s="200">
        <f t="shared" si="74"/>
        <v>2.4491981464988211E-2</v>
      </c>
      <c r="I100" s="11" t="str">
        <f t="shared" ref="I100:I104" si="77">I89</f>
        <v>Skilled trades occupations</v>
      </c>
      <c r="J100" s="11">
        <v>4.8579686881275279</v>
      </c>
      <c r="K100" s="11">
        <v>4.3885641011392469</v>
      </c>
      <c r="L100" s="11">
        <v>-0.46940458698828158</v>
      </c>
      <c r="M100" s="11">
        <v>1.8720421031015104</v>
      </c>
      <c r="N100" s="11">
        <v>1.402637516113229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2.3739963384345431</v>
      </c>
      <c r="C101" s="11">
        <v>3.0083412268973064</v>
      </c>
      <c r="D101" s="11">
        <f t="shared" si="72"/>
        <v>0.63434488846276338</v>
      </c>
      <c r="E101" s="11">
        <v>1.6971096362261475</v>
      </c>
      <c r="F101" s="11">
        <f t="shared" si="73"/>
        <v>2.3314545246889109</v>
      </c>
      <c r="G101" s="200">
        <f t="shared" si="74"/>
        <v>3.6610230971770186E-2</v>
      </c>
      <c r="I101" s="11" t="str">
        <f t="shared" si="77"/>
        <v>Caring, leisure and other service occupations</v>
      </c>
      <c r="J101" s="11">
        <v>2.7389123814803629</v>
      </c>
      <c r="K101" s="11">
        <v>1.8836574092976321</v>
      </c>
      <c r="L101" s="11">
        <v>-0.85525497218273072</v>
      </c>
      <c r="M101" s="11">
        <v>0.85611794231726057</v>
      </c>
      <c r="N101" s="11">
        <v>8.6297013452981547E-4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1.4495452567793659</v>
      </c>
      <c r="C102" s="11">
        <v>2.6117106897431168</v>
      </c>
      <c r="D102" s="11">
        <f t="shared" si="72"/>
        <v>1.162165432963751</v>
      </c>
      <c r="E102" s="11">
        <v>0.88874742140968688</v>
      </c>
      <c r="F102" s="11">
        <f t="shared" si="73"/>
        <v>2.0509128543734381</v>
      </c>
      <c r="G102" s="200">
        <f t="shared" si="74"/>
        <v>3.2391624805504282E-2</v>
      </c>
      <c r="I102" s="11" t="str">
        <f t="shared" si="77"/>
        <v>Sales and customer service occupations</v>
      </c>
      <c r="J102" s="11">
        <v>4.1426137909649325</v>
      </c>
      <c r="K102" s="11">
        <v>1.8352604275814797</v>
      </c>
      <c r="L102" s="11">
        <v>-2.3073533633834526</v>
      </c>
      <c r="M102" s="11">
        <v>1.0194544723567969</v>
      </c>
      <c r="N102" s="11">
        <v>-1.2878988910266558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3.7885248700891232</v>
      </c>
      <c r="C103" s="11">
        <v>4.042037975065389</v>
      </c>
      <c r="D103" s="11">
        <f t="shared" ref="D103:D104" si="78">C103-B103</f>
        <v>0.25351310497626578</v>
      </c>
      <c r="E103" s="11">
        <v>1.8641743128267843</v>
      </c>
      <c r="F103" s="11">
        <f t="shared" ref="F103:F104" si="79">SUM(D103:E103)</f>
        <v>2.11768741780305</v>
      </c>
      <c r="G103" s="200">
        <f t="shared" si="74"/>
        <v>2.7036114842100334E-2</v>
      </c>
      <c r="I103" s="11" t="str">
        <f t="shared" si="77"/>
        <v>Process, plant and machine operatives</v>
      </c>
      <c r="J103" s="11">
        <v>3.773437814225749</v>
      </c>
      <c r="K103" s="11">
        <v>2.4395469488930637</v>
      </c>
      <c r="L103" s="11">
        <v>-1.3338908653326853</v>
      </c>
      <c r="M103" s="11">
        <v>1.3893551203363423</v>
      </c>
      <c r="N103" s="11">
        <v>5.5464255003657037E-2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7.9604263828930009</v>
      </c>
      <c r="C104" s="11">
        <v>8.4431807868712507</v>
      </c>
      <c r="D104" s="11">
        <f t="shared" si="78"/>
        <v>0.48275440397824987</v>
      </c>
      <c r="E104" s="11">
        <v>4.0743118376338678</v>
      </c>
      <c r="F104" s="11">
        <f t="shared" si="79"/>
        <v>4.5570662416121177</v>
      </c>
      <c r="G104" s="200">
        <f t="shared" si="74"/>
        <v>2.7937448094794259E-2</v>
      </c>
      <c r="I104" s="11" t="str">
        <f t="shared" si="77"/>
        <v>Elementary occupations</v>
      </c>
      <c r="J104" s="11">
        <v>9.5197540722077338</v>
      </c>
      <c r="K104" s="11">
        <v>6.3818752944320751</v>
      </c>
      <c r="L104" s="11">
        <v>-3.1378787777756587</v>
      </c>
      <c r="M104" s="11">
        <v>3.2485917056950817</v>
      </c>
      <c r="N104" s="11">
        <v>0.11071292791942289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7.1559622805469312</v>
      </c>
      <c r="C105" s="11">
        <v>8.3113398881407363</v>
      </c>
      <c r="D105" s="11">
        <f t="shared" si="72"/>
        <v>1.1553776075938051</v>
      </c>
      <c r="E105" s="11">
        <v>4.2152114508642553</v>
      </c>
      <c r="F105" s="11">
        <f t="shared" si="73"/>
        <v>5.3705890584580604</v>
      </c>
      <c r="G105" s="200">
        <f t="shared" si="74"/>
        <v>3.1357307721274541E-2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1.4879833523980543</v>
      </c>
      <c r="C106" s="11">
        <v>3.1445990709362941</v>
      </c>
      <c r="D106" s="11">
        <f t="shared" si="72"/>
        <v>1.6566157185382397</v>
      </c>
      <c r="E106" s="11">
        <v>1.431087487424485</v>
      </c>
      <c r="F106" s="11">
        <f t="shared" si="73"/>
        <v>3.0877032059627245</v>
      </c>
      <c r="G106" s="200">
        <f t="shared" si="74"/>
        <v>4.5947222055543024E-2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0.54274299527040937</v>
      </c>
      <c r="C107" s="11">
        <v>0.90621559176539734</v>
      </c>
      <c r="D107" s="11">
        <f t="shared" si="72"/>
        <v>0.36347259649498798</v>
      </c>
      <c r="E107" s="11">
        <v>0.48667722813798536</v>
      </c>
      <c r="F107" s="11">
        <f t="shared" si="73"/>
        <v>0.85014982463297328</v>
      </c>
      <c r="G107" s="200">
        <f t="shared" si="74"/>
        <v>4.3597983485793579E-2</v>
      </c>
      <c r="I107" s="11" t="str">
        <f>I96</f>
        <v>Managers, directors and senior officials</v>
      </c>
      <c r="J107" s="11">
        <f t="array" ref="J107:J115">MMULT(aggregation!$B$13:$AA$21,B268:B293)</f>
        <v>0.96571873964454769</v>
      </c>
      <c r="K107" s="11">
        <f t="array" ref="K107:K115">MMULT(aggregation!$B$13:$AA$21,C268:C293)</f>
        <v>1.5450704523997998</v>
      </c>
      <c r="L107" s="11">
        <f t="array" ref="L107:L115">MMULT(aggregation!$B$13:$AA$21,D268:D293)</f>
        <v>0.57935171275525221</v>
      </c>
      <c r="M107" s="11">
        <f t="array" ref="M107:M115">MMULT(aggregation!$B$13:$AA$21,E268:E293)</f>
        <v>0.41059881426571809</v>
      </c>
      <c r="N107" s="11">
        <f t="array" ref="N107:N115">MMULT(aggregation!$B$13:$AA$21,F268:F293)</f>
        <v>0.98995052702097031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0.76427562735052101</v>
      </c>
      <c r="C108" s="11">
        <v>1.1607653085127452</v>
      </c>
      <c r="D108" s="11">
        <f t="shared" si="72"/>
        <v>0.39648968116222416</v>
      </c>
      <c r="E108" s="11">
        <v>0.49893999243775455</v>
      </c>
      <c r="F108" s="11">
        <f t="shared" si="73"/>
        <v>0.89542967359997871</v>
      </c>
      <c r="G108" s="200">
        <f t="shared" si="74"/>
        <v>3.4066570644891936E-2</v>
      </c>
      <c r="I108" s="11" t="str">
        <f>I97</f>
        <v>Professional occupations</v>
      </c>
      <c r="J108" s="11">
        <v>0.83018479398901757</v>
      </c>
      <c r="K108" s="11">
        <v>1.8826345992576232</v>
      </c>
      <c r="L108" s="11">
        <v>1.0524498052686058</v>
      </c>
      <c r="M108" s="11">
        <v>0.43959287428982841</v>
      </c>
      <c r="N108" s="11">
        <v>1.4920426795584341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0.43259838203318945</v>
      </c>
      <c r="C109" s="11">
        <v>0.58484289760000374</v>
      </c>
      <c r="D109" s="11">
        <f t="shared" ref="D109" si="80">C109-B109</f>
        <v>0.15224451556681429</v>
      </c>
      <c r="E109" s="11">
        <v>0.28078934992514898</v>
      </c>
      <c r="F109" s="11">
        <f t="shared" ref="F109" si="81">SUM(D109:E109)</f>
        <v>0.43303386549196327</v>
      </c>
      <c r="G109" s="200">
        <f t="shared" si="74"/>
        <v>3.3909953653015856E-2</v>
      </c>
      <c r="I109" s="11" t="str">
        <f>I98</f>
        <v>Associate professional occupations</v>
      </c>
      <c r="J109" s="11">
        <v>0.89798194502286388</v>
      </c>
      <c r="K109" s="11">
        <v>1.6077959884971245</v>
      </c>
      <c r="L109" s="11">
        <v>0.70981404347426058</v>
      </c>
      <c r="M109" s="11">
        <v>0.37352267259984062</v>
      </c>
      <c r="N109" s="11">
        <v>1.0833367160741012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0.82080950278846687</v>
      </c>
      <c r="C110" s="11">
        <v>1.2780136717792059</v>
      </c>
      <c r="D110" s="11">
        <f t="shared" si="72"/>
        <v>0.45720416899073901</v>
      </c>
      <c r="E110" s="11">
        <v>0.60135426076727694</v>
      </c>
      <c r="F110" s="11">
        <f t="shared" si="73"/>
        <v>1.058558429758016</v>
      </c>
      <c r="G110" s="200">
        <f t="shared" si="74"/>
        <v>3.7322541764294836E-2</v>
      </c>
      <c r="I110" s="11" t="str">
        <f>I99</f>
        <v>Administrative and secretarial occupations</v>
      </c>
      <c r="J110" s="11">
        <v>1.1637926051708476</v>
      </c>
      <c r="K110" s="11">
        <v>0.77479733346771495</v>
      </c>
      <c r="L110" s="11">
        <v>-0.38899527170313253</v>
      </c>
      <c r="M110" s="11">
        <v>0.272535864200941</v>
      </c>
      <c r="N110" s="11">
        <v>-0.11645940750219155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4.6565675556809047</v>
      </c>
      <c r="C111" s="11">
        <v>6.6198892644737972</v>
      </c>
      <c r="D111" s="11">
        <f>C111-B111</f>
        <v>1.9633217087928925</v>
      </c>
      <c r="E111" s="11">
        <v>3.7110292355788035</v>
      </c>
      <c r="F111" s="11">
        <f>SUM(D111:E111)</f>
        <v>5.674350944371696</v>
      </c>
      <c r="G111" s="200">
        <f t="shared" si="74"/>
        <v>3.9845912783040838E-2</v>
      </c>
      <c r="I111" s="11" t="str">
        <f t="shared" ref="I111:I115" si="82">I100</f>
        <v>Skilled trades occupations</v>
      </c>
      <c r="J111" s="11">
        <v>1.924599058955125</v>
      </c>
      <c r="K111" s="11">
        <v>1.048846874184828</v>
      </c>
      <c r="L111" s="11">
        <v>-0.87575218477029715</v>
      </c>
      <c r="M111" s="11">
        <v>0.44684001768357096</v>
      </c>
      <c r="N111" s="11">
        <v>-0.42891216708672608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1.11173619615902</v>
      </c>
      <c r="C112" s="11">
        <v>1.888039434343602</v>
      </c>
      <c r="D112" s="11">
        <f t="shared" ref="D112:D113" si="83">C112-B112</f>
        <v>0.77630323818458202</v>
      </c>
      <c r="E112" s="11">
        <v>0.91739796610313207</v>
      </c>
      <c r="F112" s="11">
        <f t="shared" ref="F112:F113" si="84">SUM(D112:E112)</f>
        <v>1.6937012042877142</v>
      </c>
      <c r="G112" s="200">
        <f t="shared" si="74"/>
        <v>4.0927785038976428E-2</v>
      </c>
      <c r="I112" s="11" t="str">
        <f t="shared" si="82"/>
        <v>Caring, leisure and other service occupations</v>
      </c>
      <c r="J112" s="11">
        <v>0.6895050002071702</v>
      </c>
      <c r="K112" s="11">
        <v>0.76426574483505638</v>
      </c>
      <c r="L112" s="11">
        <v>7.4760744627886261E-2</v>
      </c>
      <c r="M112" s="11">
        <v>0.19607459041233241</v>
      </c>
      <c r="N112" s="11">
        <v>0.27083533504021867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9.1451253080602493E-2</v>
      </c>
      <c r="C113" s="11">
        <v>0.12150590573332651</v>
      </c>
      <c r="D113" s="11">
        <f t="shared" si="83"/>
        <v>3.0054652652724015E-2</v>
      </c>
      <c r="E113" s="11">
        <v>6.7181530051424396E-2</v>
      </c>
      <c r="F113" s="11">
        <f t="shared" si="84"/>
        <v>9.7236182704148411E-2</v>
      </c>
      <c r="G113" s="200">
        <f t="shared" si="74"/>
        <v>3.7401533274249665E-2</v>
      </c>
      <c r="I113" s="11" t="str">
        <f t="shared" si="82"/>
        <v>Sales and customer service occupations</v>
      </c>
      <c r="J113" s="11">
        <v>1.49022094186425</v>
      </c>
      <c r="K113" s="11">
        <v>1.3976677060091669</v>
      </c>
      <c r="L113" s="11">
        <v>-9.2553235855083071E-2</v>
      </c>
      <c r="M113" s="11">
        <v>0.37054918396325809</v>
      </c>
      <c r="N113" s="11">
        <v>0.27799594810817507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3.58091665326873</v>
      </c>
      <c r="C114" s="11">
        <v>4.6826206050336285</v>
      </c>
      <c r="D114" s="11">
        <f t="shared" si="72"/>
        <v>1.1017039517648985</v>
      </c>
      <c r="E114" s="11">
        <v>2.1432878115155427</v>
      </c>
      <c r="F114" s="11">
        <f t="shared" si="73"/>
        <v>3.2449917632804413</v>
      </c>
      <c r="G114" s="200">
        <f t="shared" si="74"/>
        <v>3.1766433904943714E-2</v>
      </c>
      <c r="I114" s="11" t="str">
        <f t="shared" si="82"/>
        <v>Process, plant and machine operatives</v>
      </c>
      <c r="J114" s="11">
        <v>1.5567653113893123</v>
      </c>
      <c r="K114" s="11">
        <v>1.1940246969456245</v>
      </c>
      <c r="L114" s="11">
        <v>-0.36274061444368788</v>
      </c>
      <c r="M114" s="11">
        <v>0.48849762292705345</v>
      </c>
      <c r="N114" s="11">
        <v>0.12575700848336557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1.131485644549328</v>
      </c>
      <c r="C115" s="11">
        <v>2.032711962044607</v>
      </c>
      <c r="D115" s="11">
        <f t="shared" si="72"/>
        <v>0.90122631749527904</v>
      </c>
      <c r="E115" s="11">
        <v>0.84343456287961505</v>
      </c>
      <c r="F115" s="11">
        <f t="shared" si="73"/>
        <v>1.744660880374894</v>
      </c>
      <c r="G115" s="200">
        <f t="shared" si="74"/>
        <v>3.7831146786000636E-2</v>
      </c>
      <c r="I115" s="11" t="str">
        <f t="shared" si="82"/>
        <v>Elementary occupations</v>
      </c>
      <c r="J115" s="11">
        <v>3.6966271587807524</v>
      </c>
      <c r="K115" s="11">
        <v>2.1566514111866733</v>
      </c>
      <c r="L115" s="11">
        <v>-1.5399757475940792</v>
      </c>
      <c r="M115" s="11">
        <v>0.6664807604256735</v>
      </c>
      <c r="N115" s="11">
        <v>-0.87349498716840557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0.25086687811522823</v>
      </c>
      <c r="C116" s="11">
        <v>0.57248861130313777</v>
      </c>
      <c r="D116" s="11">
        <f t="shared" ref="D116:D117" si="85">C116-B116</f>
        <v>0.32162173318790954</v>
      </c>
      <c r="E116" s="11">
        <v>0.20643830466750221</v>
      </c>
      <c r="F116" s="11">
        <f t="shared" ref="F116:F117" si="86">SUM(D116:E116)</f>
        <v>0.52806003785541178</v>
      </c>
      <c r="G116" s="200">
        <f t="shared" si="74"/>
        <v>4.0840509309635786E-2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0.73496958010747271</v>
      </c>
      <c r="C117" s="11">
        <v>1.11733524660572</v>
      </c>
      <c r="D117" s="11">
        <f t="shared" si="85"/>
        <v>0.38236566649824733</v>
      </c>
      <c r="E117" s="11">
        <v>0.61250252268510386</v>
      </c>
      <c r="F117" s="11">
        <f t="shared" si="86"/>
        <v>0.99486818918335118</v>
      </c>
      <c r="G117" s="200">
        <f t="shared" si="74"/>
        <v>4.1238044533373541E-2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0.20202510647230104</v>
      </c>
      <c r="C118" s="11">
        <v>0.1985869084927751</v>
      </c>
      <c r="D118" s="11">
        <f t="shared" si="72"/>
        <v>-3.4381979795259365E-3</v>
      </c>
      <c r="E118" s="11">
        <v>0.10468183553894303</v>
      </c>
      <c r="F118" s="11">
        <f t="shared" si="73"/>
        <v>0.10124363755941709</v>
      </c>
      <c r="G118" s="200">
        <f t="shared" si="74"/>
        <v>2.8224349206514177E-2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3.3672094419208998</v>
      </c>
      <c r="C119" s="11">
        <v>5.4757448693559123</v>
      </c>
      <c r="D119" s="11">
        <f t="shared" ref="D119" si="87">C119-B119</f>
        <v>2.1085354274350125</v>
      </c>
      <c r="E119" s="11">
        <v>2.8047252905283515</v>
      </c>
      <c r="F119" s="11">
        <f t="shared" ref="F119" si="88">SUM(D119:E119)</f>
        <v>4.9132607179633645</v>
      </c>
      <c r="G119" s="200">
        <f t="shared" si="74"/>
        <v>4.1222185087001817E-2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95.634106571860812</v>
      </c>
      <c r="C120" s="11">
        <f t="shared" ref="C120:F120" si="89">SUM(C94:C119)</f>
        <v>116.50665018458253</v>
      </c>
      <c r="D120" s="11">
        <f t="shared" si="89"/>
        <v>20.872543612721742</v>
      </c>
      <c r="E120" s="11">
        <f t="shared" si="89"/>
        <v>57.062229604190875</v>
      </c>
      <c r="F120" s="11">
        <f t="shared" si="89"/>
        <v>77.934773216912617</v>
      </c>
      <c r="G120" s="200">
        <f t="shared" si="74"/>
        <v>3.1686436104308768E-2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2.0958798010299793</v>
      </c>
      <c r="C123" s="11">
        <v>2.1441460252844013</v>
      </c>
      <c r="D123" s="11">
        <f>C123-B123</f>
        <v>4.8266224254422063E-2</v>
      </c>
      <c r="E123" s="11">
        <v>1.070261166343331</v>
      </c>
      <c r="F123" s="11">
        <f>SUM(D123:E123)</f>
        <v>1.1185273905977531</v>
      </c>
      <c r="G123" s="200">
        <f>IF(B123&gt;0,(1+(E123/B123))^(1/($C$6-$B$6))-1,0)</f>
        <v>2.7884360779821815E-2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1.1082433640901106</v>
      </c>
      <c r="C124" s="11">
        <v>1.6968144102589779</v>
      </c>
      <c r="D124" s="11">
        <f t="shared" ref="D124:D139" si="92">C124-B124</f>
        <v>0.58857104616886735</v>
      </c>
      <c r="E124" s="11">
        <v>0.94240653725152435</v>
      </c>
      <c r="F124" s="11">
        <f t="shared" ref="F124:F131" si="93">SUM(D124:E124)</f>
        <v>1.5309775834203916</v>
      </c>
      <c r="G124" s="200">
        <f t="shared" ref="G124:G147" si="94">IF(B124&gt;0,(1+(E124/B124))^(1/($C$6-$B$6))-1,0)</f>
        <v>4.1878538437275514E-2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1.1013740674130097</v>
      </c>
      <c r="C125" s="11">
        <v>1.323929586629242</v>
      </c>
      <c r="D125" s="11">
        <f t="shared" si="92"/>
        <v>0.22255551921623229</v>
      </c>
      <c r="E125" s="11">
        <v>0.47283642850483365</v>
      </c>
      <c r="F125" s="11">
        <f t="shared" si="93"/>
        <v>0.69539194772106594</v>
      </c>
      <c r="G125" s="200">
        <f t="shared" si="94"/>
        <v>2.4098815473382329E-2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1.9629397796636645</v>
      </c>
      <c r="C126" s="11">
        <v>0.45284437596945398</v>
      </c>
      <c r="D126" s="11">
        <f t="shared" si="92"/>
        <v>-1.5100954036942105</v>
      </c>
      <c r="E126" s="11">
        <v>0.39402998533814798</v>
      </c>
      <c r="F126" s="11">
        <f t="shared" si="93"/>
        <v>-1.1160654183560625</v>
      </c>
      <c r="G126" s="200">
        <f t="shared" si="94"/>
        <v>1.2270239807409933E-2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0.57149546767454318</v>
      </c>
      <c r="C127" s="11">
        <v>0.34941006144031478</v>
      </c>
      <c r="D127" s="11">
        <f t="shared" si="92"/>
        <v>-0.2220854062342284</v>
      </c>
      <c r="E127" s="11">
        <v>0.11524351223143182</v>
      </c>
      <c r="F127" s="11">
        <f t="shared" si="93"/>
        <v>-0.10684189400279658</v>
      </c>
      <c r="G127" s="200">
        <f>IF(B127&gt;0,(1+(E127/B127))^(1/($C$6-$B$6))-1,0)</f>
        <v>1.2321810653482146E-2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1.1806785406898332</v>
      </c>
      <c r="C128" s="11">
        <v>1.2516403494077104</v>
      </c>
      <c r="D128" s="11">
        <f t="shared" si="92"/>
        <v>7.0961808717877162E-2</v>
      </c>
      <c r="E128" s="11">
        <v>0.45486754075806879</v>
      </c>
      <c r="F128" s="11">
        <f t="shared" si="93"/>
        <v>0.52582934947594595</v>
      </c>
      <c r="G128" s="200">
        <f t="shared" si="94"/>
        <v>2.196355333237987E-2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0.44926981913331937</v>
      </c>
      <c r="C129" s="11">
        <v>0.59792057938880694</v>
      </c>
      <c r="D129" s="11">
        <f t="shared" si="92"/>
        <v>0.14865076025548757</v>
      </c>
      <c r="E129" s="11">
        <v>0.24095188863820902</v>
      </c>
      <c r="F129" s="11">
        <f t="shared" si="93"/>
        <v>0.38960264889369656</v>
      </c>
      <c r="G129" s="200">
        <f t="shared" si="94"/>
        <v>2.9039608212354961E-2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1.1166442342872287</v>
      </c>
      <c r="C130" s="11">
        <v>0.50524827961775221</v>
      </c>
      <c r="D130" s="11">
        <f t="shared" si="92"/>
        <v>-0.61139595466947649</v>
      </c>
      <c r="E130" s="11">
        <v>0.31959389992264797</v>
      </c>
      <c r="F130" s="11">
        <f t="shared" si="93"/>
        <v>-0.29180205474682852</v>
      </c>
      <c r="G130" s="200">
        <f t="shared" si="94"/>
        <v>1.6921528882650083E-2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0.37759335660674165</v>
      </c>
      <c r="C131" s="11">
        <v>0.61702378671501212</v>
      </c>
      <c r="D131" s="11">
        <f t="shared" si="92"/>
        <v>0.23943043010827048</v>
      </c>
      <c r="E131" s="11">
        <v>0.19311558359738842</v>
      </c>
      <c r="F131" s="11">
        <f t="shared" si="93"/>
        <v>0.43254601370565893</v>
      </c>
      <c r="G131" s="200">
        <f t="shared" si="94"/>
        <v>2.792009302469034E-2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0.49851118630589225</v>
      </c>
      <c r="C132" s="11">
        <v>0.56288193614898263</v>
      </c>
      <c r="D132" s="11">
        <f t="shared" si="92"/>
        <v>6.437074984309038E-2</v>
      </c>
      <c r="E132" s="11">
        <v>0.22853975454650438</v>
      </c>
      <c r="F132" s="11">
        <f t="shared" ref="F132:F133" si="95">SUM(D132:E132)</f>
        <v>0.29291050438959476</v>
      </c>
      <c r="G132" s="200">
        <f t="shared" si="94"/>
        <v>2.5477168384804294E-2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2.1366827454064827</v>
      </c>
      <c r="C133" s="11">
        <v>2.2957289217663912</v>
      </c>
      <c r="D133" s="11">
        <f t="shared" si="92"/>
        <v>0.15904617635990848</v>
      </c>
      <c r="E133" s="11">
        <v>1.0399811085225517</v>
      </c>
      <c r="F133" s="11">
        <f t="shared" si="95"/>
        <v>1.1990272848824601</v>
      </c>
      <c r="G133" s="200">
        <f t="shared" si="94"/>
        <v>2.6791065917143975E-2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2.8496672182656098</v>
      </c>
      <c r="C134" s="11">
        <v>3.1744992925140956</v>
      </c>
      <c r="D134" s="11">
        <f t="shared" si="92"/>
        <v>0.32483207424848581</v>
      </c>
      <c r="E134" s="11">
        <v>1.7156815779362227</v>
      </c>
      <c r="F134" s="11">
        <f t="shared" ref="F134:F137" si="96">SUM(D134:E134)</f>
        <v>2.0405136521847087</v>
      </c>
      <c r="G134" s="200">
        <f t="shared" si="94"/>
        <v>3.19183162987422E-2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0.76226735718655503</v>
      </c>
      <c r="C135" s="11">
        <v>1.2664542136684518</v>
      </c>
      <c r="D135" s="11">
        <f t="shared" si="92"/>
        <v>0.50418685648189676</v>
      </c>
      <c r="E135" s="11">
        <v>0.63310430238202053</v>
      </c>
      <c r="F135" s="11">
        <f t="shared" si="96"/>
        <v>1.1372911588639174</v>
      </c>
      <c r="G135" s="200">
        <f t="shared" si="94"/>
        <v>4.1131304773786237E-2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0.22616827472026269</v>
      </c>
      <c r="C136" s="11">
        <v>0.35059687715672999</v>
      </c>
      <c r="D136" s="11">
        <f t="shared" si="92"/>
        <v>0.12442860243646731</v>
      </c>
      <c r="E136" s="11">
        <v>0.2060235987676475</v>
      </c>
      <c r="F136" s="11">
        <f t="shared" si="96"/>
        <v>0.33045220120411478</v>
      </c>
      <c r="G136" s="200">
        <f t="shared" si="94"/>
        <v>4.4118187399082354E-2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0.27603255692377765</v>
      </c>
      <c r="C137" s="11">
        <v>0.35249231150013577</v>
      </c>
      <c r="D137" s="11">
        <f t="shared" si="92"/>
        <v>7.6459754576358119E-2</v>
      </c>
      <c r="E137" s="11">
        <v>0.14303405065456529</v>
      </c>
      <c r="F137" s="11">
        <f t="shared" si="96"/>
        <v>0.21949380523092341</v>
      </c>
      <c r="G137" s="200">
        <f t="shared" si="94"/>
        <v>2.8225057336235038E-2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0.29212484151690882</v>
      </c>
      <c r="C138" s="11">
        <v>0.38960267690108707</v>
      </c>
      <c r="D138" s="11">
        <f t="shared" si="92"/>
        <v>9.7477835384178257E-2</v>
      </c>
      <c r="E138" s="11">
        <v>0.20158004562168066</v>
      </c>
      <c r="F138" s="11">
        <f t="shared" ref="F138" si="97">SUM(D138:E138)</f>
        <v>0.29905788100585895</v>
      </c>
      <c r="G138" s="200">
        <f t="shared" si="94"/>
        <v>3.5602910761625806E-2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0.29772667378073897</v>
      </c>
      <c r="C139" s="11">
        <v>0.38931393034284567</v>
      </c>
      <c r="D139" s="11">
        <f t="shared" si="92"/>
        <v>9.15872565621067E-2</v>
      </c>
      <c r="E139" s="11">
        <v>0.18501517276788335</v>
      </c>
      <c r="F139" s="11">
        <f t="shared" ref="F139" si="98">SUM(D139:E139)</f>
        <v>0.27660242932999002</v>
      </c>
      <c r="G139" s="200">
        <f t="shared" si="94"/>
        <v>3.2745108811953916E-2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3.5079670935691789</v>
      </c>
      <c r="C140" s="11">
        <v>3.8593750303217629</v>
      </c>
      <c r="D140" s="11">
        <f>C140-B140</f>
        <v>0.35140793675258397</v>
      </c>
      <c r="E140" s="11">
        <v>2.1485449344257059</v>
      </c>
      <c r="F140" s="11">
        <f>SUM(D140:E140)</f>
        <v>2.4999528711782899</v>
      </c>
      <c r="G140" s="200">
        <f t="shared" si="94"/>
        <v>3.2364067997006307E-2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0.68775384605626144</v>
      </c>
      <c r="C141" s="11">
        <v>1.0158717160833919</v>
      </c>
      <c r="D141" s="11">
        <f t="shared" ref="D141:D147" si="99">C141-B141</f>
        <v>0.32811787002713044</v>
      </c>
      <c r="E141" s="11">
        <v>0.5118175919276361</v>
      </c>
      <c r="F141" s="11">
        <f t="shared" ref="F141:F142" si="100">SUM(D141:E141)</f>
        <v>0.83993546195476654</v>
      </c>
      <c r="G141" s="200">
        <f t="shared" si="94"/>
        <v>3.7782172526049873E-2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2.7572059131995581E-2</v>
      </c>
      <c r="C142" s="11">
        <v>2.8368213578453424E-2</v>
      </c>
      <c r="D142" s="11">
        <f t="shared" si="99"/>
        <v>7.9615444645784322E-4</v>
      </c>
      <c r="E142" s="11">
        <v>1.5222082907679667E-2</v>
      </c>
      <c r="F142" s="11">
        <f t="shared" si="100"/>
        <v>1.6018237354137509E-2</v>
      </c>
      <c r="G142" s="200">
        <f t="shared" si="94"/>
        <v>2.9740217443251282E-2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1.0861147833005378</v>
      </c>
      <c r="C143" s="11">
        <v>1.2562910994004064</v>
      </c>
      <c r="D143" s="11">
        <f t="shared" si="99"/>
        <v>0.17017631609986861</v>
      </c>
      <c r="E143" s="11">
        <v>0.59420544165778866</v>
      </c>
      <c r="F143" s="11">
        <f t="shared" ref="F143:F144" si="101">SUM(D143:E143)</f>
        <v>0.76438175775765727</v>
      </c>
      <c r="G143" s="200">
        <f t="shared" si="94"/>
        <v>2.9519132645074997E-2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0.4003782975327882</v>
      </c>
      <c r="C144" s="11">
        <v>0.6803736378624986</v>
      </c>
      <c r="D144" s="11">
        <f t="shared" si="99"/>
        <v>0.27999534032971041</v>
      </c>
      <c r="E144" s="11">
        <v>0.31225512414221906</v>
      </c>
      <c r="F144" s="11">
        <f t="shared" si="101"/>
        <v>0.59225046447192953</v>
      </c>
      <c r="G144" s="200">
        <f t="shared" si="94"/>
        <v>3.9185417596453664E-2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0.12012920634971536</v>
      </c>
      <c r="C145" s="11">
        <v>0.27817041111720225</v>
      </c>
      <c r="D145" s="11">
        <f t="shared" si="99"/>
        <v>0.1580412047674869</v>
      </c>
      <c r="E145" s="11">
        <v>9.9527129381193194E-2</v>
      </c>
      <c r="F145" s="11">
        <f t="shared" ref="F145:F146" si="102">SUM(D145:E145)</f>
        <v>0.25756833414868008</v>
      </c>
      <c r="G145" s="200">
        <f t="shared" si="94"/>
        <v>4.1053403771956543E-2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0.32828252609209663</v>
      </c>
      <c r="C146" s="11">
        <v>0.47945705033600805</v>
      </c>
      <c r="D146" s="11">
        <f t="shared" si="99"/>
        <v>0.15117452424391142</v>
      </c>
      <c r="E146" s="11">
        <v>0.27688282308927259</v>
      </c>
      <c r="F146" s="11">
        <f t="shared" si="102"/>
        <v>0.42805734733318401</v>
      </c>
      <c r="G146" s="200">
        <f t="shared" si="94"/>
        <v>4.1617862924887117E-2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0.14884102474076996</v>
      </c>
      <c r="C147" s="11">
        <v>0.1901504580567025</v>
      </c>
      <c r="D147" s="11">
        <f t="shared" si="99"/>
        <v>4.1309433315932537E-2</v>
      </c>
      <c r="E147" s="11">
        <v>8.3932798168024417E-2</v>
      </c>
      <c r="F147" s="11">
        <f t="shared" ref="F147" si="103">SUM(D147:E147)</f>
        <v>0.12524223148395697</v>
      </c>
      <c r="G147" s="200">
        <f t="shared" si="94"/>
        <v>3.0261408923270006E-2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1.7076805304221843</v>
      </c>
      <c r="C148" s="11">
        <v>2.7159034684309318</v>
      </c>
      <c r="D148" s="11">
        <f t="shared" ref="D148" si="104">C148-B148</f>
        <v>1.0082229380087475</v>
      </c>
      <c r="E148" s="11">
        <v>1.3485149916925545</v>
      </c>
      <c r="F148" s="11">
        <f t="shared" ref="F148" si="105">SUM(D148:E148)</f>
        <v>2.356737929701302</v>
      </c>
      <c r="G148" s="200">
        <f t="shared" ref="G148:G149" si="106">IF(B148&gt;0,(1+(E148/B148))^(1/($C$6-$B$6))-1,0)</f>
        <v>3.9564963120453989E-2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25.318018651890181</v>
      </c>
      <c r="C149" s="11">
        <f t="shared" ref="C149:F149" si="107">SUM(C123:C148)</f>
        <v>28.224508699897751</v>
      </c>
      <c r="D149" s="11">
        <f t="shared" si="107"/>
        <v>2.9064900480075631</v>
      </c>
      <c r="E149" s="11">
        <f t="shared" si="107"/>
        <v>13.947169071176734</v>
      </c>
      <c r="F149" s="11">
        <f t="shared" si="107"/>
        <v>16.853659119184297</v>
      </c>
      <c r="G149" s="200">
        <f t="shared" si="106"/>
        <v>2.9686923621645711E-2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3.0738092900051903</v>
      </c>
      <c r="C152" s="11">
        <v>3.0858021978391532</v>
      </c>
      <c r="D152" s="11">
        <f>C152-B152</f>
        <v>1.1992907833962896E-2</v>
      </c>
      <c r="E152" s="11">
        <v>1.5365777908023373</v>
      </c>
      <c r="F152" s="11">
        <f>SUM(D152:E152)</f>
        <v>1.5485706986363001</v>
      </c>
      <c r="G152" s="200">
        <f>IF(B152&gt;0,(1+(E152/B152))^(1/($C$6-$B$6))-1,0)</f>
        <v>2.7394803402049028E-2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1.1847087446055735</v>
      </c>
      <c r="C153" s="11">
        <v>1.8067011284954253</v>
      </c>
      <c r="D153" s="11">
        <f t="shared" ref="D153:D168" si="110">C153-B153</f>
        <v>0.62199238388985179</v>
      </c>
      <c r="E153" s="11">
        <v>0.9521106893567497</v>
      </c>
      <c r="F153" s="11">
        <f t="shared" ref="F153:F160" si="111">SUM(D153:E153)</f>
        <v>1.5741030732466015</v>
      </c>
      <c r="G153" s="200">
        <f t="shared" ref="G153:G155" si="112">IF(B153&gt;0,(1+(E153/B153))^(1/($C$6-$B$6))-1,0)</f>
        <v>4.010475554046522E-2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2.5197016342537895</v>
      </c>
      <c r="C154" s="11">
        <v>2.335176376096872</v>
      </c>
      <c r="D154" s="11">
        <f t="shared" si="110"/>
        <v>-0.18452525815691745</v>
      </c>
      <c r="E154" s="11">
        <v>0.86964431400958064</v>
      </c>
      <c r="F154" s="11">
        <f t="shared" si="111"/>
        <v>0.68511905585266319</v>
      </c>
      <c r="G154" s="200">
        <f t="shared" si="112"/>
        <v>1.996308090535881E-2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0.51976440397676615</v>
      </c>
      <c r="C155" s="11">
        <v>0.57644772383277632</v>
      </c>
      <c r="D155" s="11">
        <f t="shared" si="110"/>
        <v>5.6683319856010161E-2</v>
      </c>
      <c r="E155" s="11">
        <v>0.28254315644793632</v>
      </c>
      <c r="F155" s="11">
        <f t="shared" si="111"/>
        <v>0.33922647630394648</v>
      </c>
      <c r="G155" s="200">
        <f t="shared" si="112"/>
        <v>2.936395536468428E-2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0.27467925695040041</v>
      </c>
      <c r="C156" s="11">
        <v>0.19280852577139243</v>
      </c>
      <c r="D156" s="11">
        <f t="shared" si="110"/>
        <v>-8.1870731179007977E-2</v>
      </c>
      <c r="E156" s="11">
        <v>0.10623909988908325</v>
      </c>
      <c r="F156" s="11">
        <f t="shared" si="111"/>
        <v>2.4368368710075278E-2</v>
      </c>
      <c r="G156" s="200">
        <f>IF(B156&gt;0,(1+(E156/B156))^(1/($C$6-$B$6))-1,0)</f>
        <v>2.2038060692404882E-2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1.9844803143706031</v>
      </c>
      <c r="C157" s="11">
        <v>2.4886704785699481</v>
      </c>
      <c r="D157" s="11">
        <f t="shared" si="110"/>
        <v>0.50419016419934493</v>
      </c>
      <c r="E157" s="11">
        <v>1.1011262093416874</v>
      </c>
      <c r="F157" s="11">
        <f t="shared" si="111"/>
        <v>1.6053163735410323</v>
      </c>
      <c r="G157" s="200">
        <f t="shared" ref="G157:G178" si="113">IF(B157&gt;0,(1+(E157/B157))^(1/($C$6-$B$6))-1,0)</f>
        <v>2.9863303010527309E-2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0.96531016766884692</v>
      </c>
      <c r="C158" s="11">
        <v>0.74721147057350257</v>
      </c>
      <c r="D158" s="11">
        <f t="shared" si="110"/>
        <v>-0.21809869709534435</v>
      </c>
      <c r="E158" s="11">
        <v>0.30482826178850703</v>
      </c>
      <c r="F158" s="11">
        <f t="shared" si="111"/>
        <v>8.6729564693162675E-2</v>
      </c>
      <c r="G158" s="200">
        <f t="shared" si="113"/>
        <v>1.8463834104034849E-2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0.41409149603645368</v>
      </c>
      <c r="C159" s="11">
        <v>0.41982042665747965</v>
      </c>
      <c r="D159" s="11">
        <f t="shared" si="110"/>
        <v>5.7289306210259738E-3</v>
      </c>
      <c r="E159" s="11">
        <v>0.22989345551915988</v>
      </c>
      <c r="F159" s="11">
        <f t="shared" si="111"/>
        <v>0.23562238614018585</v>
      </c>
      <c r="G159" s="200">
        <f t="shared" si="113"/>
        <v>2.9876844820249548E-2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0.30492888758346376</v>
      </c>
      <c r="C160" s="11">
        <v>0.38135402365323684</v>
      </c>
      <c r="D160" s="11">
        <f t="shared" si="110"/>
        <v>7.6425136069773081E-2</v>
      </c>
      <c r="E160" s="11">
        <v>0.12790499244206707</v>
      </c>
      <c r="F160" s="11">
        <f t="shared" si="111"/>
        <v>0.20433012851184015</v>
      </c>
      <c r="G160" s="200">
        <f t="shared" si="113"/>
        <v>2.3626479644661691E-2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0.64415891677545389</v>
      </c>
      <c r="C161" s="11">
        <v>0.58865455926752819</v>
      </c>
      <c r="D161" s="11">
        <f t="shared" si="110"/>
        <v>-5.5504357507925706E-2</v>
      </c>
      <c r="E161" s="11">
        <v>0.27557175564072156</v>
      </c>
      <c r="F161" s="11">
        <f t="shared" ref="F161:F162" si="114">SUM(D161:E161)</f>
        <v>0.22006739813279586</v>
      </c>
      <c r="G161" s="200">
        <f t="shared" si="113"/>
        <v>2.4026455020502713E-2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1.9086660069515435</v>
      </c>
      <c r="C162" s="11">
        <v>2.0161210368187708</v>
      </c>
      <c r="D162" s="11">
        <f t="shared" si="110"/>
        <v>0.10745502986722721</v>
      </c>
      <c r="E162" s="11">
        <v>0.90499836393896971</v>
      </c>
      <c r="F162" s="11">
        <f t="shared" si="114"/>
        <v>1.0124533938061968</v>
      </c>
      <c r="G162" s="200">
        <f t="shared" si="113"/>
        <v>2.6209797872147833E-2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2.5441626075922774</v>
      </c>
      <c r="C163" s="11">
        <v>2.7783489243949782</v>
      </c>
      <c r="D163" s="11">
        <f t="shared" si="110"/>
        <v>0.23418631680270074</v>
      </c>
      <c r="E163" s="11">
        <v>1.4051886188922622</v>
      </c>
      <c r="F163" s="11">
        <f t="shared" ref="F163:F166" si="115">SUM(D163:E163)</f>
        <v>1.639374935694963</v>
      </c>
      <c r="G163" s="200">
        <f t="shared" si="113"/>
        <v>2.9750613898604561E-2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0.64925212519377196</v>
      </c>
      <c r="C164" s="11">
        <v>0.89874499118920514</v>
      </c>
      <c r="D164" s="11">
        <f t="shared" si="110"/>
        <v>0.24949286599543319</v>
      </c>
      <c r="E164" s="11">
        <v>0.47318134799451023</v>
      </c>
      <c r="F164" s="11">
        <f t="shared" si="115"/>
        <v>0.72267421398994336</v>
      </c>
      <c r="G164" s="200">
        <f t="shared" si="113"/>
        <v>3.7169687037580612E-2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0.3345686420738837</v>
      </c>
      <c r="C165" s="11">
        <v>0.48797305689055936</v>
      </c>
      <c r="D165" s="11">
        <f t="shared" si="110"/>
        <v>0.15340441481667566</v>
      </c>
      <c r="E165" s="11">
        <v>0.25859539587621672</v>
      </c>
      <c r="F165" s="11">
        <f t="shared" si="115"/>
        <v>0.41199981069289238</v>
      </c>
      <c r="G165" s="200">
        <f t="shared" si="113"/>
        <v>3.8913298121560747E-2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1.0995186406274662</v>
      </c>
      <c r="C166" s="11">
        <v>1.367320092379023</v>
      </c>
      <c r="D166" s="11">
        <f t="shared" si="110"/>
        <v>0.26780145175155678</v>
      </c>
      <c r="E166" s="11">
        <v>0.56335600836496214</v>
      </c>
      <c r="F166" s="11">
        <f t="shared" si="115"/>
        <v>0.83115746011651892</v>
      </c>
      <c r="G166" s="200">
        <f t="shared" si="113"/>
        <v>2.7962158703561446E-2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0.40425044789299991</v>
      </c>
      <c r="C167" s="11">
        <v>0.51382858231128359</v>
      </c>
      <c r="D167" s="11">
        <f t="shared" si="110"/>
        <v>0.10957813441828368</v>
      </c>
      <c r="E167" s="11">
        <v>0.26945124160024531</v>
      </c>
      <c r="F167" s="11">
        <f t="shared" ref="F167" si="116">SUM(D167:E167)</f>
        <v>0.37902937601852899</v>
      </c>
      <c r="G167" s="200">
        <f t="shared" si="113"/>
        <v>3.463653102733022E-2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0.35324654413988288</v>
      </c>
      <c r="C168" s="11">
        <v>0.50576643325092907</v>
      </c>
      <c r="D168" s="11">
        <f t="shared" si="110"/>
        <v>0.15251988911104619</v>
      </c>
      <c r="E168" s="11">
        <v>0.23391469799221346</v>
      </c>
      <c r="F168" s="11">
        <f t="shared" ref="F168" si="117">SUM(D168:E168)</f>
        <v>0.38643458710325962</v>
      </c>
      <c r="G168" s="200">
        <f t="shared" si="113"/>
        <v>3.4455859451107074E-2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2.0919053280991653</v>
      </c>
      <c r="C169" s="11">
        <v>2.3040305150555787</v>
      </c>
      <c r="D169" s="11">
        <f>C169-B169</f>
        <v>0.21212518695641336</v>
      </c>
      <c r="E169" s="11">
        <v>1.3035701929606542</v>
      </c>
      <c r="F169" s="11">
        <f>SUM(D169:E169)</f>
        <v>1.5156953799170676</v>
      </c>
      <c r="G169" s="200">
        <f t="shared" si="113"/>
        <v>3.2818254359951338E-2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0.92752518636557557</v>
      </c>
      <c r="C170" s="11">
        <v>1.4923200095480464</v>
      </c>
      <c r="D170" s="11">
        <f t="shared" ref="D170:D176" si="118">C170-B170</f>
        <v>0.56479482318247087</v>
      </c>
      <c r="E170" s="11">
        <v>0.74524915958306526</v>
      </c>
      <c r="F170" s="11">
        <f t="shared" ref="F170:F171" si="119">SUM(D170:E170)</f>
        <v>1.3100439827655361</v>
      </c>
      <c r="G170" s="200">
        <f t="shared" si="113"/>
        <v>4.0097637389474361E-2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2.4494546099213976E-2</v>
      </c>
      <c r="C171" s="11">
        <v>2.1205406484201317E-2</v>
      </c>
      <c r="D171" s="11">
        <f t="shared" si="118"/>
        <v>-3.2891396150126588E-3</v>
      </c>
      <c r="E171" s="11">
        <v>1.2283067359740833E-2</v>
      </c>
      <c r="F171" s="11">
        <f t="shared" si="119"/>
        <v>8.9939277447281737E-3</v>
      </c>
      <c r="G171" s="200">
        <f t="shared" si="113"/>
        <v>2.7466355731154302E-2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0.91526589935683278</v>
      </c>
      <c r="C172" s="11">
        <v>1.0186199965739087</v>
      </c>
      <c r="D172" s="11">
        <f t="shared" si="118"/>
        <v>0.10335409721707589</v>
      </c>
      <c r="E172" s="11">
        <v>0.42084736317985294</v>
      </c>
      <c r="F172" s="11">
        <f t="shared" ref="F172:F173" si="120">SUM(D172:E172)</f>
        <v>0.52420146039692883</v>
      </c>
      <c r="G172" s="200">
        <f t="shared" si="113"/>
        <v>2.5541090997990734E-2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0.40957031751021489</v>
      </c>
      <c r="C173" s="11">
        <v>0.62564331208262913</v>
      </c>
      <c r="D173" s="11">
        <f t="shared" si="118"/>
        <v>0.21607299457241425</v>
      </c>
      <c r="E173" s="11">
        <v>0.27459634531728649</v>
      </c>
      <c r="F173" s="11">
        <f t="shared" si="120"/>
        <v>0.49066933988970074</v>
      </c>
      <c r="G173" s="200">
        <f t="shared" si="113"/>
        <v>3.4797956135260044E-2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0.26653698922099156</v>
      </c>
      <c r="C174" s="11">
        <v>0.49026616052605976</v>
      </c>
      <c r="D174" s="11">
        <f t="shared" si="118"/>
        <v>0.2237291713050682</v>
      </c>
      <c r="E174" s="11">
        <v>0.19171808407348487</v>
      </c>
      <c r="F174" s="11">
        <f t="shared" ref="F174:F175" si="121">SUM(D174:E174)</f>
        <v>0.41544725537855309</v>
      </c>
      <c r="G174" s="200">
        <f t="shared" si="113"/>
        <v>3.6788058077705577E-2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0.59447911739627946</v>
      </c>
      <c r="C175" s="11">
        <v>0.80432618224379493</v>
      </c>
      <c r="D175" s="11">
        <f t="shared" si="118"/>
        <v>0.20984706484751547</v>
      </c>
      <c r="E175" s="11">
        <v>0.48093421264762681</v>
      </c>
      <c r="F175" s="11">
        <f t="shared" si="121"/>
        <v>0.69078127749514229</v>
      </c>
      <c r="G175" s="200">
        <f t="shared" si="113"/>
        <v>4.0309555138605013E-2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0.1831377031029123</v>
      </c>
      <c r="C176" s="11">
        <v>0.1762047180918199</v>
      </c>
      <c r="D176" s="11">
        <f t="shared" si="118"/>
        <v>-6.9329850110924074E-3</v>
      </c>
      <c r="E176" s="11">
        <v>8.1760254820011563E-2</v>
      </c>
      <c r="F176" s="11">
        <f t="shared" ref="F176" si="122">SUM(D176:E176)</f>
        <v>7.4827269808919156E-2</v>
      </c>
      <c r="G176" s="200">
        <f t="shared" si="113"/>
        <v>2.491234251536989E-2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1.5594554714291189</v>
      </c>
      <c r="C177" s="11">
        <v>2.4462042656406329</v>
      </c>
      <c r="D177" s="11">
        <f t="shared" ref="D177" si="123">C177-B177</f>
        <v>0.88674879421151398</v>
      </c>
      <c r="E177" s="11">
        <v>1.2088199559202701</v>
      </c>
      <c r="F177" s="11">
        <f t="shared" ref="F177" si="124">SUM(D177:E177)</f>
        <v>2.0955687501317843</v>
      </c>
      <c r="G177" s="200">
        <f t="shared" si="113"/>
        <v>3.9000495367496057E-2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26.151668685278665</v>
      </c>
      <c r="C178" s="11">
        <f t="shared" ref="C178:F178" si="125">SUM(C152:C177)</f>
        <v>30.569570594238733</v>
      </c>
      <c r="D178" s="11">
        <f t="shared" si="125"/>
        <v>4.4179019089600642</v>
      </c>
      <c r="E178" s="11">
        <f t="shared" si="125"/>
        <v>14.614904035759203</v>
      </c>
      <c r="F178" s="11">
        <f t="shared" si="125"/>
        <v>19.032805944719264</v>
      </c>
      <c r="G178" s="200">
        <f t="shared" si="113"/>
        <v>3.0038963260795137E-2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6.3660006855480784</v>
      </c>
      <c r="C181" s="11">
        <v>5.8932475613175308</v>
      </c>
      <c r="D181" s="11">
        <f>C181-B181</f>
        <v>-0.47275312423054761</v>
      </c>
      <c r="E181" s="11">
        <v>2.5494453197425933</v>
      </c>
      <c r="F181" s="11">
        <f>SUM(D181:E181)</f>
        <v>2.0766921955120456</v>
      </c>
      <c r="G181" s="200">
        <f>IF(B181&gt;0,(1+(E181/B181))^(1/($C$6-$B$6))-1,0)</f>
        <v>2.2708250474861691E-2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2.5418620042971414</v>
      </c>
      <c r="C182" s="11">
        <v>3.0937195887747997</v>
      </c>
      <c r="D182" s="11">
        <f t="shared" ref="D182:D197" si="128">C182-B182</f>
        <v>0.55185758447765831</v>
      </c>
      <c r="E182" s="11">
        <v>1.4407655924019549</v>
      </c>
      <c r="F182" s="11">
        <f t="shared" ref="F182:F189" si="129">SUM(D182:E182)</f>
        <v>1.9926231768796132</v>
      </c>
      <c r="G182" s="200">
        <f t="shared" ref="G182:G184" si="130">IF(B182&gt;0,(1+(E182/B182))^(1/($C$6-$B$6))-1,0)</f>
        <v>3.0388924708574905E-2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3.2587517729911188</v>
      </c>
      <c r="C183" s="11">
        <v>2.7988033788946067</v>
      </c>
      <c r="D183" s="11">
        <f t="shared" si="128"/>
        <v>-0.45994839409651211</v>
      </c>
      <c r="E183" s="11">
        <v>0.83914121208909231</v>
      </c>
      <c r="F183" s="11">
        <f t="shared" si="129"/>
        <v>0.3791928179925802</v>
      </c>
      <c r="G183" s="200">
        <f t="shared" si="130"/>
        <v>1.5392509911490215E-2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1.7818422779390375</v>
      </c>
      <c r="C184" s="11">
        <v>2.0450155998088704</v>
      </c>
      <c r="D184" s="11">
        <f t="shared" si="128"/>
        <v>0.26317332186983289</v>
      </c>
      <c r="E184" s="11">
        <v>1.1035918489644996</v>
      </c>
      <c r="F184" s="11">
        <f t="shared" si="129"/>
        <v>1.3667651708343325</v>
      </c>
      <c r="G184" s="200">
        <f t="shared" si="130"/>
        <v>3.2657080075745082E-2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1.0407463708676046</v>
      </c>
      <c r="C185" s="11">
        <v>1.2682769247270922</v>
      </c>
      <c r="D185" s="11">
        <f t="shared" si="128"/>
        <v>0.22753055385948762</v>
      </c>
      <c r="E185" s="11">
        <v>0.47054171696529518</v>
      </c>
      <c r="F185" s="11">
        <f t="shared" si="129"/>
        <v>0.69807227082478285</v>
      </c>
      <c r="G185" s="200">
        <f>IF(B185&gt;0,(1+(E185/B185))^(1/($C$6-$B$6))-1,0)</f>
        <v>2.5180075283206538E-2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3.8440149837644269</v>
      </c>
      <c r="C186" s="11">
        <v>4.4019513377002957</v>
      </c>
      <c r="D186" s="11">
        <f t="shared" si="128"/>
        <v>0.55793635393586882</v>
      </c>
      <c r="E186" s="11">
        <v>1.7383970452146382</v>
      </c>
      <c r="F186" s="11">
        <f t="shared" si="129"/>
        <v>2.296333399150507</v>
      </c>
      <c r="G186" s="200">
        <f t="shared" ref="G186:G205" si="131">IF(B186&gt;0,(1+(E186/B186))^(1/($C$6-$B$6))-1,0)</f>
        <v>2.5185498619413327E-2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1.3955257075871339</v>
      </c>
      <c r="C187" s="11">
        <v>0.74523205955861982</v>
      </c>
      <c r="D187" s="11">
        <f t="shared" si="128"/>
        <v>-0.65029364802851408</v>
      </c>
      <c r="E187" s="11">
        <v>0.34830082030249931</v>
      </c>
      <c r="F187" s="11">
        <f t="shared" si="129"/>
        <v>-0.30199282772601477</v>
      </c>
      <c r="G187" s="200">
        <f t="shared" si="131"/>
        <v>1.4964913381394718E-2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1.5171762138108598</v>
      </c>
      <c r="C188" s="11">
        <v>1.7160123718335649</v>
      </c>
      <c r="D188" s="11">
        <f t="shared" si="128"/>
        <v>0.19883615802270516</v>
      </c>
      <c r="E188" s="11">
        <v>0.93346660139936144</v>
      </c>
      <c r="F188" s="11">
        <f t="shared" si="129"/>
        <v>1.1323027594220667</v>
      </c>
      <c r="G188" s="200">
        <f t="shared" si="131"/>
        <v>3.2483054947360923E-2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0.97923445406283416</v>
      </c>
      <c r="C189" s="11">
        <v>1.1100680847725488</v>
      </c>
      <c r="D189" s="11">
        <f t="shared" si="128"/>
        <v>0.13083363070971465</v>
      </c>
      <c r="E189" s="11">
        <v>0.2792316734331326</v>
      </c>
      <c r="F189" s="11">
        <f t="shared" si="129"/>
        <v>0.41006530414284725</v>
      </c>
      <c r="G189" s="200">
        <f t="shared" si="131"/>
        <v>1.6865835780424554E-2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1.3495054381384104</v>
      </c>
      <c r="C190" s="11">
        <v>1.1973823777099679</v>
      </c>
      <c r="D190" s="11">
        <f t="shared" si="128"/>
        <v>-0.15212306042844248</v>
      </c>
      <c r="E190" s="11">
        <v>0.44146120497824926</v>
      </c>
      <c r="F190" s="11">
        <f t="shared" ref="F190:F191" si="132">SUM(D190:E190)</f>
        <v>0.28933814454980677</v>
      </c>
      <c r="G190" s="200">
        <f t="shared" si="131"/>
        <v>1.9046943106963088E-2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5.0959428989472748</v>
      </c>
      <c r="C191" s="11">
        <v>4.4717500732215605</v>
      </c>
      <c r="D191" s="11">
        <f t="shared" si="128"/>
        <v>-0.62419282572571433</v>
      </c>
      <c r="E191" s="11">
        <v>1.9950938860725387</v>
      </c>
      <c r="F191" s="11">
        <f t="shared" si="132"/>
        <v>1.3709010603468244</v>
      </c>
      <c r="G191" s="200">
        <f t="shared" si="131"/>
        <v>2.2270148391660083E-2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6.8099756247611527</v>
      </c>
      <c r="C192" s="11">
        <v>4.2160555337101329</v>
      </c>
      <c r="D192" s="11">
        <f t="shared" si="128"/>
        <v>-2.5939200910510198</v>
      </c>
      <c r="E192" s="11">
        <v>2.640794378723859</v>
      </c>
      <c r="F192" s="11">
        <f t="shared" ref="F192:F195" si="133">SUM(D192:E192)</f>
        <v>4.6874287672839188E-2</v>
      </c>
      <c r="G192" s="200">
        <f t="shared" si="131"/>
        <v>2.2087575694903716E-2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1.9069394573635992</v>
      </c>
      <c r="C193" s="11">
        <v>0.40032152042965635</v>
      </c>
      <c r="D193" s="11">
        <f t="shared" si="128"/>
        <v>-1.5066179369339427</v>
      </c>
      <c r="E193" s="11">
        <v>0.68932478390311835</v>
      </c>
      <c r="F193" s="11">
        <f t="shared" si="133"/>
        <v>-0.81729315303082439</v>
      </c>
      <c r="G193" s="200">
        <f t="shared" si="131"/>
        <v>2.0784654010797876E-2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0.48342261377895962</v>
      </c>
      <c r="C194" s="11">
        <v>0.47324260295261417</v>
      </c>
      <c r="D194" s="11">
        <f t="shared" si="128"/>
        <v>-1.0180010826345454E-2</v>
      </c>
      <c r="E194" s="11">
        <v>0.25146356464491532</v>
      </c>
      <c r="F194" s="11">
        <f t="shared" si="133"/>
        <v>0.24128355381856986</v>
      </c>
      <c r="G194" s="200">
        <f t="shared" si="131"/>
        <v>2.8315087416507012E-2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4.8829865428224908</v>
      </c>
      <c r="C195" s="11">
        <v>4.6805288051051983</v>
      </c>
      <c r="D195" s="11">
        <f t="shared" si="128"/>
        <v>-0.20245773771729247</v>
      </c>
      <c r="E195" s="11">
        <v>1.6592094949968093</v>
      </c>
      <c r="F195" s="11">
        <f t="shared" si="133"/>
        <v>1.4567517572795168</v>
      </c>
      <c r="G195" s="200">
        <f t="shared" si="131"/>
        <v>1.9692445392419211E-2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3.4692911008049658</v>
      </c>
      <c r="C196" s="11">
        <v>2.9831809572599326</v>
      </c>
      <c r="D196" s="11">
        <f t="shared" si="128"/>
        <v>-0.48611014354503324</v>
      </c>
      <c r="E196" s="11">
        <v>1.2343346158590343</v>
      </c>
      <c r="F196" s="11">
        <f t="shared" ref="F196" si="134">SUM(D196:E196)</f>
        <v>0.74822447231400102</v>
      </c>
      <c r="G196" s="200">
        <f t="shared" si="131"/>
        <v>2.0499510976975444E-2</v>
      </c>
    </row>
    <row r="197" spans="1:14" x14ac:dyDescent="0.2">
      <c r="A197" t="str">
        <f t="shared" si="127"/>
        <v>54 Textiles, printing and other skilled trades</v>
      </c>
      <c r="B197" s="11">
        <v>2.1091179855271842</v>
      </c>
      <c r="C197" s="11">
        <v>2.5221866344250747</v>
      </c>
      <c r="D197" s="11">
        <f t="shared" si="128"/>
        <v>0.41306864889789052</v>
      </c>
      <c r="E197" s="11">
        <v>0.96459096681667922</v>
      </c>
      <c r="F197" s="11">
        <f t="shared" ref="F197" si="135">SUM(D197:E197)</f>
        <v>1.3776596157145697</v>
      </c>
      <c r="G197" s="200">
        <f t="shared" si="131"/>
        <v>2.5425526688929612E-2</v>
      </c>
    </row>
    <row r="198" spans="1:14" x14ac:dyDescent="0.2">
      <c r="A198" t="str">
        <f t="shared" si="127"/>
        <v>61 Caring personal service occupations</v>
      </c>
      <c r="B198" s="11">
        <v>11.772100110489365</v>
      </c>
      <c r="C198" s="11">
        <v>14.324366098162796</v>
      </c>
      <c r="D198" s="11">
        <f>C198-B198</f>
        <v>2.5522659876734313</v>
      </c>
      <c r="E198" s="11">
        <v>7.4062734991516121</v>
      </c>
      <c r="F198" s="11">
        <f>SUM(D198:E198)</f>
        <v>9.9585394868250425</v>
      </c>
      <c r="G198" s="200">
        <f t="shared" si="131"/>
        <v>3.3071836159524803E-2</v>
      </c>
    </row>
    <row r="199" spans="1:14" x14ac:dyDescent="0.2">
      <c r="A199" t="str">
        <f t="shared" si="127"/>
        <v>62 Leisure, travel and related personal service occupations</v>
      </c>
      <c r="B199" s="11">
        <v>2.5676933684194299</v>
      </c>
      <c r="C199" s="11">
        <v>2.1962163353660564</v>
      </c>
      <c r="D199" s="11">
        <f t="shared" ref="D199:D205" si="136">C199-B199</f>
        <v>-0.37147703305337343</v>
      </c>
      <c r="E199" s="11">
        <v>1.0849954330110319</v>
      </c>
      <c r="F199" s="11">
        <f t="shared" ref="F199:F200" si="137">SUM(D199:E199)</f>
        <v>0.71351839995765842</v>
      </c>
      <c r="G199" s="200">
        <f t="shared" si="131"/>
        <v>2.3775269032613178E-2</v>
      </c>
    </row>
    <row r="200" spans="1:14" x14ac:dyDescent="0.2">
      <c r="A200" t="str">
        <f t="shared" si="127"/>
        <v>63 Community and civil enforcement occupations</v>
      </c>
      <c r="B200" s="11">
        <v>8.2590783277057364E-2</v>
      </c>
      <c r="C200" s="11">
        <v>5.5576517477485238E-2</v>
      </c>
      <c r="D200" s="11">
        <f t="shared" si="136"/>
        <v>-2.7014265799572126E-2</v>
      </c>
      <c r="E200" s="11">
        <v>2.1098925759572389E-2</v>
      </c>
      <c r="F200" s="11">
        <f t="shared" si="137"/>
        <v>-5.9153400399997377E-3</v>
      </c>
      <c r="G200" s="200">
        <f t="shared" si="131"/>
        <v>1.5282587815411031E-2</v>
      </c>
    </row>
    <row r="201" spans="1:14" x14ac:dyDescent="0.2">
      <c r="A201" t="str">
        <f t="shared" si="127"/>
        <v>71 Sales occupations</v>
      </c>
      <c r="B201" s="11">
        <v>6.6335704668960878</v>
      </c>
      <c r="C201" s="11">
        <v>6.3797734764993432</v>
      </c>
      <c r="D201" s="11">
        <f t="shared" si="136"/>
        <v>-0.25379699039674453</v>
      </c>
      <c r="E201" s="11">
        <v>2.7713472704628206</v>
      </c>
      <c r="F201" s="11">
        <f t="shared" ref="F201:F202" si="138">SUM(D201:E201)</f>
        <v>2.5175502800660761</v>
      </c>
      <c r="G201" s="200">
        <f t="shared" si="131"/>
        <v>2.3545555841073984E-2</v>
      </c>
    </row>
    <row r="202" spans="1:14" x14ac:dyDescent="0.2">
      <c r="A202" t="str">
        <f t="shared" si="127"/>
        <v>72 Customer service occupations</v>
      </c>
      <c r="B202" s="11">
        <v>1.4757753507312013</v>
      </c>
      <c r="C202" s="11">
        <v>1.9501151212528116</v>
      </c>
      <c r="D202" s="11">
        <f t="shared" si="136"/>
        <v>0.47433977052161036</v>
      </c>
      <c r="E202" s="11">
        <v>0.8150236632259259</v>
      </c>
      <c r="F202" s="11">
        <f t="shared" si="138"/>
        <v>1.2893634337475364</v>
      </c>
      <c r="G202" s="200">
        <f t="shared" si="131"/>
        <v>2.9748375941214267E-2</v>
      </c>
    </row>
    <row r="203" spans="1:14" x14ac:dyDescent="0.2">
      <c r="A203" t="str">
        <f t="shared" si="127"/>
        <v>81 Process, plant and machine operatives</v>
      </c>
      <c r="B203" s="11">
        <v>1.4728028798450088</v>
      </c>
      <c r="C203" s="11">
        <v>2.2085737467209063</v>
      </c>
      <c r="D203" s="11">
        <f t="shared" si="136"/>
        <v>0.73577086687589754</v>
      </c>
      <c r="E203" s="11">
        <v>0.71589357564306499</v>
      </c>
      <c r="F203" s="11">
        <f t="shared" ref="F203:F204" si="139">SUM(D203:E203)</f>
        <v>1.4516644425189624</v>
      </c>
      <c r="G203" s="200">
        <f t="shared" si="131"/>
        <v>2.6761070252302677E-2</v>
      </c>
    </row>
    <row r="204" spans="1:14" x14ac:dyDescent="0.2">
      <c r="A204" t="str">
        <f t="shared" si="127"/>
        <v>82 Transport and mobile machine drivers and operatives</v>
      </c>
      <c r="B204" s="11">
        <v>2.5160019242350833</v>
      </c>
      <c r="C204" s="11">
        <v>3.1639467807920139</v>
      </c>
      <c r="D204" s="11">
        <f t="shared" si="136"/>
        <v>0.64794485655693057</v>
      </c>
      <c r="E204" s="11">
        <v>1.4677618913761885</v>
      </c>
      <c r="F204" s="11">
        <f t="shared" si="139"/>
        <v>2.1157067479331193</v>
      </c>
      <c r="G204" s="200">
        <f t="shared" si="131"/>
        <v>3.1111207978461453E-2</v>
      </c>
    </row>
    <row r="205" spans="1:14" x14ac:dyDescent="0.2">
      <c r="A205" t="str">
        <f t="shared" si="127"/>
        <v>91 Elementary trades and related occupations</v>
      </c>
      <c r="B205" s="11">
        <v>0.76601435574134658</v>
      </c>
      <c r="C205" s="11">
        <v>0.83245426545075951</v>
      </c>
      <c r="D205" s="11">
        <f t="shared" si="136"/>
        <v>6.6439909709412937E-2</v>
      </c>
      <c r="E205" s="11">
        <v>0.25931840043009924</v>
      </c>
      <c r="F205" s="11">
        <f t="shared" ref="F205" si="140">SUM(D205:E205)</f>
        <v>0.32575831013951217</v>
      </c>
      <c r="G205" s="200">
        <f t="shared" si="131"/>
        <v>1.9628254562190417E-2</v>
      </c>
    </row>
    <row r="206" spans="1:14" x14ac:dyDescent="0.2">
      <c r="A206" t="str">
        <f t="shared" si="127"/>
        <v>92 Elementary administration and service occupations</v>
      </c>
      <c r="B206" s="11">
        <v>7.400308111726603</v>
      </c>
      <c r="C206" s="11">
        <v>7.2609662204986662</v>
      </c>
      <c r="D206" s="11">
        <f t="shared" ref="D206" si="141">C206-B206</f>
        <v>-0.13934189122793672</v>
      </c>
      <c r="E206" s="11">
        <v>3.7054151229775836</v>
      </c>
      <c r="F206" s="11">
        <f t="shared" ref="F206" si="142">SUM(D206:E206)</f>
        <v>3.5660732317496469</v>
      </c>
      <c r="G206" s="200">
        <f t="shared" ref="G206:G207" si="143">IF(B206&gt;0,(1+(E206/B206))^(1/($C$6-$B$6))-1,0)</f>
        <v>2.743211430947734E-2</v>
      </c>
    </row>
    <row r="207" spans="1:14" x14ac:dyDescent="0.2">
      <c r="A207" t="str">
        <f t="shared" si="127"/>
        <v>All occupations</v>
      </c>
      <c r="B207" s="11">
        <f>SUM(B181:B206)</f>
        <v>83.51919348437346</v>
      </c>
      <c r="C207" s="11">
        <f t="shared" ref="C207:F207" si="144">SUM(C181:C206)</f>
        <v>82.388963974422921</v>
      </c>
      <c r="D207" s="11">
        <f t="shared" si="144"/>
        <v>-1.1302295099505506</v>
      </c>
      <c r="E207" s="11">
        <f t="shared" si="144"/>
        <v>37.826282508546164</v>
      </c>
      <c r="F207" s="11">
        <f t="shared" si="144"/>
        <v>36.696052998595611</v>
      </c>
      <c r="G207" s="200">
        <f t="shared" si="143"/>
        <v>2.5217049264133706E-2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4.5280835206520003</v>
      </c>
      <c r="C210" s="11">
        <v>3.3356406907654645</v>
      </c>
      <c r="D210" s="11">
        <f>C210-B210</f>
        <v>-1.1924428298865357</v>
      </c>
      <c r="E210" s="11">
        <v>1.7168657707265831</v>
      </c>
      <c r="F210" s="11">
        <f>SUM(D210:E210)</f>
        <v>0.52442294084004737</v>
      </c>
      <c r="G210" s="200">
        <f>IF(B210&gt;0,(1+(E210/B210))^(1/($C$6-$B$6))-1,0)</f>
        <v>2.1662922385330852E-2</v>
      </c>
    </row>
    <row r="211" spans="1:7" x14ac:dyDescent="0.2">
      <c r="A211" t="str">
        <f t="shared" si="146"/>
        <v>12 Other managers and proprietors</v>
      </c>
      <c r="B211" s="11">
        <v>2.3873024808009671</v>
      </c>
      <c r="C211" s="11">
        <v>2.9015563541127332</v>
      </c>
      <c r="D211" s="11">
        <f t="shared" ref="D211:D226" si="147">C211-B211</f>
        <v>0.51425387331176609</v>
      </c>
      <c r="E211" s="11">
        <v>1.5314455733258932</v>
      </c>
      <c r="F211" s="11">
        <f t="shared" ref="F211:F218" si="148">SUM(D211:E211)</f>
        <v>2.0456994466376592</v>
      </c>
      <c r="G211" s="200">
        <f t="shared" ref="G211:G213" si="149">IF(B211&gt;0,(1+(E211/B211))^(1/($C$6-$B$6))-1,0)</f>
        <v>3.3592445014930306E-2</v>
      </c>
    </row>
    <row r="212" spans="1:7" x14ac:dyDescent="0.2">
      <c r="A212" t="str">
        <f t="shared" si="146"/>
        <v>21 Science, research, engineering and technology professionals</v>
      </c>
      <c r="B212" s="11">
        <v>2.3110850080169336</v>
      </c>
      <c r="C212" s="11">
        <v>2.09693127549889</v>
      </c>
      <c r="D212" s="11">
        <f t="shared" si="147"/>
        <v>-0.21415373251804359</v>
      </c>
      <c r="E212" s="11">
        <v>0.73727560178724383</v>
      </c>
      <c r="F212" s="11">
        <f t="shared" si="148"/>
        <v>0.52312186926920023</v>
      </c>
      <c r="G212" s="200">
        <f t="shared" si="149"/>
        <v>1.8630544496669454E-2</v>
      </c>
    </row>
    <row r="213" spans="1:7" x14ac:dyDescent="0.2">
      <c r="A213" t="str">
        <f t="shared" si="146"/>
        <v>22 Health professionals</v>
      </c>
      <c r="B213" s="11">
        <v>1.1409012884429517</v>
      </c>
      <c r="C213" s="11">
        <v>0.93915959023139506</v>
      </c>
      <c r="D213" s="11">
        <f t="shared" si="147"/>
        <v>-0.20174169821155663</v>
      </c>
      <c r="E213" s="11">
        <v>0.5148936477520738</v>
      </c>
      <c r="F213" s="11">
        <f t="shared" si="148"/>
        <v>0.31315194954051717</v>
      </c>
      <c r="G213" s="200">
        <f t="shared" si="149"/>
        <v>2.5141697231034765E-2</v>
      </c>
    </row>
    <row r="214" spans="1:7" x14ac:dyDescent="0.2">
      <c r="A214" t="str">
        <f t="shared" si="146"/>
        <v>23 Teaching and other educational professionals</v>
      </c>
      <c r="B214" s="11">
        <v>0.74032865400240666</v>
      </c>
      <c r="C214" s="11">
        <v>0.63659215314858364</v>
      </c>
      <c r="D214" s="11">
        <f t="shared" si="147"/>
        <v>-0.10373650085382302</v>
      </c>
      <c r="E214" s="11">
        <v>0.31439722274196696</v>
      </c>
      <c r="F214" s="11">
        <f t="shared" si="148"/>
        <v>0.21066072188814394</v>
      </c>
      <c r="G214" s="200">
        <f>IF(B214&gt;0,(1+(E214/B214))^(1/($C$6-$B$6))-1,0)</f>
        <v>2.3876722312121901E-2</v>
      </c>
    </row>
    <row r="215" spans="1:7" x14ac:dyDescent="0.2">
      <c r="A215" t="str">
        <f t="shared" si="146"/>
        <v>24 Business, media and public service professionals</v>
      </c>
      <c r="B215" s="11">
        <v>2.4875838262122283</v>
      </c>
      <c r="C215" s="11">
        <v>2.314523498455769</v>
      </c>
      <c r="D215" s="11">
        <f t="shared" si="147"/>
        <v>-0.1730603277564593</v>
      </c>
      <c r="E215" s="11">
        <v>0.9933490653201501</v>
      </c>
      <c r="F215" s="11">
        <f t="shared" si="148"/>
        <v>0.82028873756369081</v>
      </c>
      <c r="G215" s="200">
        <f t="shared" ref="G215:G234" si="150">IF(B215&gt;0,(1+(E215/B215))^(1/($C$6-$B$6))-1,0)</f>
        <v>2.2651975764958587E-2</v>
      </c>
    </row>
    <row r="216" spans="1:7" x14ac:dyDescent="0.2">
      <c r="A216" t="str">
        <f t="shared" si="146"/>
        <v>31 Science, engineering and technology associate professionals</v>
      </c>
      <c r="B216" s="11">
        <v>0.99042623802587437</v>
      </c>
      <c r="C216" s="11">
        <v>0.75811879972745655</v>
      </c>
      <c r="D216" s="11">
        <f t="shared" si="147"/>
        <v>-0.23230743829841782</v>
      </c>
      <c r="E216" s="11">
        <v>0.30969589958198784</v>
      </c>
      <c r="F216" s="11">
        <f t="shared" si="148"/>
        <v>7.738846128357002E-2</v>
      </c>
      <c r="G216" s="200">
        <f t="shared" si="150"/>
        <v>1.8304042263810549E-2</v>
      </c>
    </row>
    <row r="217" spans="1:7" x14ac:dyDescent="0.2">
      <c r="A217" t="str">
        <f t="shared" si="146"/>
        <v>32 Health and social care associate professionals</v>
      </c>
      <c r="B217" s="11">
        <v>0.94109697045228091</v>
      </c>
      <c r="C217" s="11">
        <v>0.70861284974768401</v>
      </c>
      <c r="D217" s="11">
        <f t="shared" si="147"/>
        <v>-0.2324841207045969</v>
      </c>
      <c r="E217" s="11">
        <v>0.41941370570538317</v>
      </c>
      <c r="F217" s="11">
        <f t="shared" si="148"/>
        <v>0.18692958500078627</v>
      </c>
      <c r="G217" s="200">
        <f t="shared" si="150"/>
        <v>2.4875643055069174E-2</v>
      </c>
    </row>
    <row r="218" spans="1:7" x14ac:dyDescent="0.2">
      <c r="A218" t="str">
        <f t="shared" si="146"/>
        <v>33 Protective service occupations</v>
      </c>
      <c r="B218" s="11">
        <v>1.0202689544232177</v>
      </c>
      <c r="C218" s="11">
        <v>0.98048454519387063</v>
      </c>
      <c r="D218" s="11">
        <f t="shared" si="147"/>
        <v>-3.9784409229347117E-2</v>
      </c>
      <c r="E218" s="11">
        <v>0.31619515330241427</v>
      </c>
      <c r="F218" s="11">
        <f t="shared" si="148"/>
        <v>0.27641074407306715</v>
      </c>
      <c r="G218" s="200">
        <f t="shared" si="150"/>
        <v>1.8160337821585326E-2</v>
      </c>
    </row>
    <row r="219" spans="1:7" x14ac:dyDescent="0.2">
      <c r="A219" t="str">
        <f t="shared" si="146"/>
        <v>34 Culture, media and sports occupations</v>
      </c>
      <c r="B219" s="11">
        <v>0.67242773643856479</v>
      </c>
      <c r="C219" s="11">
        <v>0.35082218859515202</v>
      </c>
      <c r="D219" s="11">
        <f t="shared" si="147"/>
        <v>-0.32160554784341278</v>
      </c>
      <c r="E219" s="11">
        <v>0.18551367185418005</v>
      </c>
      <c r="F219" s="11">
        <f t="shared" ref="F219:F220" si="151">SUM(D219:E219)</f>
        <v>-0.13609187598923272</v>
      </c>
      <c r="G219" s="200">
        <f t="shared" si="150"/>
        <v>1.6375374342688653E-2</v>
      </c>
    </row>
    <row r="220" spans="1:7" x14ac:dyDescent="0.2">
      <c r="A220" t="str">
        <f t="shared" si="146"/>
        <v>35 Business and public service associate professionals</v>
      </c>
      <c r="B220" s="11">
        <v>3.6014389132082134</v>
      </c>
      <c r="C220" s="11">
        <v>2.7381620123305646</v>
      </c>
      <c r="D220" s="11">
        <f t="shared" si="147"/>
        <v>-0.86327690087764886</v>
      </c>
      <c r="E220" s="11">
        <v>1.193186174598978</v>
      </c>
      <c r="F220" s="11">
        <f t="shared" si="151"/>
        <v>0.32990927372132917</v>
      </c>
      <c r="G220" s="200">
        <f t="shared" si="150"/>
        <v>1.9260607909760807E-2</v>
      </c>
    </row>
    <row r="221" spans="1:7" x14ac:dyDescent="0.2">
      <c r="A221" t="str">
        <f t="shared" si="146"/>
        <v>41 Administrative occupations</v>
      </c>
      <c r="B221" s="11">
        <v>6.8975484020329603</v>
      </c>
      <c r="C221" s="11">
        <v>3.6865403056696171</v>
      </c>
      <c r="D221" s="11">
        <f t="shared" si="147"/>
        <v>-3.2110080963633432</v>
      </c>
      <c r="E221" s="11">
        <v>2.1417413699005587</v>
      </c>
      <c r="F221" s="11">
        <f t="shared" ref="F221:F224" si="152">SUM(D221:E221)</f>
        <v>-1.0692667264627844</v>
      </c>
      <c r="G221" s="200">
        <f t="shared" si="150"/>
        <v>1.8191116213890579E-2</v>
      </c>
    </row>
    <row r="222" spans="1:7" x14ac:dyDescent="0.2">
      <c r="A222" t="str">
        <f t="shared" si="146"/>
        <v>42 Secretarial and related occupations</v>
      </c>
      <c r="B222" s="11">
        <v>2.0002541943859127</v>
      </c>
      <c r="C222" s="11">
        <v>0.33718605300780552</v>
      </c>
      <c r="D222" s="11">
        <f t="shared" si="147"/>
        <v>-1.6630681413781072</v>
      </c>
      <c r="E222" s="11">
        <v>0.53004494557211745</v>
      </c>
      <c r="F222" s="11">
        <f t="shared" si="152"/>
        <v>-1.1330231958059898</v>
      </c>
      <c r="G222" s="200">
        <f t="shared" si="150"/>
        <v>1.5794316441244405E-2</v>
      </c>
    </row>
    <row r="223" spans="1:7" x14ac:dyDescent="0.2">
      <c r="A223" t="str">
        <f t="shared" si="146"/>
        <v>51 Skilled agricultural and related trades</v>
      </c>
      <c r="B223" s="11">
        <v>0.67623769737056716</v>
      </c>
      <c r="C223" s="11">
        <v>0.70127259233665584</v>
      </c>
      <c r="D223" s="11">
        <f t="shared" si="147"/>
        <v>2.5034894966088683E-2</v>
      </c>
      <c r="E223" s="11">
        <v>0.36318623941510286</v>
      </c>
      <c r="F223" s="11">
        <f t="shared" si="152"/>
        <v>0.38822113438119155</v>
      </c>
      <c r="G223" s="200">
        <f t="shared" si="150"/>
        <v>2.9073091875128965E-2</v>
      </c>
    </row>
    <row r="224" spans="1:7" x14ac:dyDescent="0.2">
      <c r="A224" t="str">
        <f t="shared" si="146"/>
        <v>52 Skilled metal, electrical and electronic trades</v>
      </c>
      <c r="B224" s="11">
        <v>2.7331425963649663</v>
      </c>
      <c r="C224" s="11">
        <v>2.2780868592682912</v>
      </c>
      <c r="D224" s="11">
        <f t="shared" si="147"/>
        <v>-0.45505573709667502</v>
      </c>
      <c r="E224" s="11">
        <v>0.91360281287843259</v>
      </c>
      <c r="F224" s="11">
        <f t="shared" si="152"/>
        <v>0.45854707578175757</v>
      </c>
      <c r="G224" s="200">
        <f t="shared" si="150"/>
        <v>1.9411535318004436E-2</v>
      </c>
    </row>
    <row r="225" spans="1:7" x14ac:dyDescent="0.2">
      <c r="A225" t="str">
        <f t="shared" si="146"/>
        <v>53 Skilled construction and building trades</v>
      </c>
      <c r="B225" s="11">
        <v>3.1307372667213706</v>
      </c>
      <c r="C225" s="11">
        <v>3.3922494891710229</v>
      </c>
      <c r="D225" s="11">
        <f t="shared" si="147"/>
        <v>0.26151222244965222</v>
      </c>
      <c r="E225" s="11">
        <v>1.4920596795278214</v>
      </c>
      <c r="F225" s="11">
        <f t="shared" ref="F225" si="153">SUM(D225:E225)</f>
        <v>1.7535719019774736</v>
      </c>
      <c r="G225" s="200">
        <f t="shared" si="150"/>
        <v>2.6322570035890669E-2</v>
      </c>
    </row>
    <row r="226" spans="1:7" x14ac:dyDescent="0.2">
      <c r="A226" t="str">
        <f t="shared" si="146"/>
        <v>54 Textiles, printing and other skilled trades</v>
      </c>
      <c r="B226" s="11">
        <v>1.8545326304512348</v>
      </c>
      <c r="C226" s="11">
        <v>1.4504909585507759</v>
      </c>
      <c r="D226" s="11">
        <f t="shared" si="147"/>
        <v>-0.40404167190045892</v>
      </c>
      <c r="E226" s="11">
        <v>0.6259959979198868</v>
      </c>
      <c r="F226" s="11">
        <f t="shared" ref="F226" si="154">SUM(D226:E226)</f>
        <v>0.22195432601942788</v>
      </c>
      <c r="G226" s="200">
        <f t="shared" si="150"/>
        <v>1.9578457995810261E-2</v>
      </c>
    </row>
    <row r="227" spans="1:7" x14ac:dyDescent="0.2">
      <c r="A227" t="str">
        <f t="shared" si="146"/>
        <v>61 Caring personal service occupations</v>
      </c>
      <c r="B227" s="11">
        <v>6.7557284871184651</v>
      </c>
      <c r="C227" s="11">
        <v>5.3860134019682846</v>
      </c>
      <c r="D227" s="11">
        <f>C227-B227</f>
        <v>-1.3697150851501805</v>
      </c>
      <c r="E227" s="11">
        <v>2.9100602959990574</v>
      </c>
      <c r="F227" s="11">
        <f>SUM(D227:E227)</f>
        <v>1.5403452108488769</v>
      </c>
      <c r="G227" s="200">
        <f t="shared" si="150"/>
        <v>2.416754096912288E-2</v>
      </c>
    </row>
    <row r="228" spans="1:7" x14ac:dyDescent="0.2">
      <c r="A228" t="str">
        <f t="shared" si="146"/>
        <v>62 Leisure, travel and related personal service occupations</v>
      </c>
      <c r="B228" s="11">
        <v>2.2447619077828436</v>
      </c>
      <c r="C228" s="11">
        <v>1.6764801707173094</v>
      </c>
      <c r="D228" s="11">
        <f t="shared" ref="D228:D234" si="155">C228-B228</f>
        <v>-0.5682817370655342</v>
      </c>
      <c r="E228" s="11">
        <v>0.866815271497686</v>
      </c>
      <c r="F228" s="11">
        <f t="shared" ref="F228:F229" si="156">SUM(D228:E228)</f>
        <v>0.2985335344321518</v>
      </c>
      <c r="G228" s="200">
        <f t="shared" si="150"/>
        <v>2.2007351026598565E-2</v>
      </c>
    </row>
    <row r="229" spans="1:7" x14ac:dyDescent="0.2">
      <c r="A229" t="str">
        <f t="shared" si="146"/>
        <v>63 Community and civil enforcement occupations</v>
      </c>
      <c r="B229" s="11">
        <v>0.10662730373500036</v>
      </c>
      <c r="C229" s="11">
        <v>7.3579748933169098E-2</v>
      </c>
      <c r="D229" s="11">
        <f t="shared" si="155"/>
        <v>-3.3047554801831261E-2</v>
      </c>
      <c r="E229" s="11">
        <v>3.2841952039099849E-2</v>
      </c>
      <c r="F229" s="11">
        <f t="shared" si="156"/>
        <v>-2.0560276273141193E-4</v>
      </c>
      <c r="G229" s="200">
        <f t="shared" si="150"/>
        <v>1.8061475808392347E-2</v>
      </c>
    </row>
    <row r="230" spans="1:7" x14ac:dyDescent="0.2">
      <c r="A230" t="str">
        <f t="shared" si="146"/>
        <v>71 Sales occupations</v>
      </c>
      <c r="B230" s="11">
        <v>5.4464751595747209</v>
      </c>
      <c r="C230" s="11">
        <v>3.7451632925081668</v>
      </c>
      <c r="D230" s="11">
        <f t="shared" si="155"/>
        <v>-1.7013118670665541</v>
      </c>
      <c r="E230" s="11">
        <v>1.8931453600617734</v>
      </c>
      <c r="F230" s="11">
        <f t="shared" ref="F230:F231" si="157">SUM(D230:E230)</f>
        <v>0.19183349299521923</v>
      </c>
      <c r="G230" s="200">
        <f t="shared" si="150"/>
        <v>2.0086981950971916E-2</v>
      </c>
    </row>
    <row r="231" spans="1:7" x14ac:dyDescent="0.2">
      <c r="A231" t="str">
        <f t="shared" si="146"/>
        <v>72 Customer service occupations</v>
      </c>
      <c r="B231" s="11">
        <v>1.4388092118657603</v>
      </c>
      <c r="C231" s="11">
        <v>1.6887466670746423</v>
      </c>
      <c r="D231" s="11">
        <f t="shared" si="155"/>
        <v>0.249937455208882</v>
      </c>
      <c r="E231" s="11">
        <v>0.77088452846336875</v>
      </c>
      <c r="F231" s="11">
        <f t="shared" si="157"/>
        <v>1.0208219836722507</v>
      </c>
      <c r="G231" s="200">
        <f t="shared" si="150"/>
        <v>2.9015520100655445E-2</v>
      </c>
    </row>
    <row r="232" spans="1:7" x14ac:dyDescent="0.2">
      <c r="A232" t="str">
        <f t="shared" si="146"/>
        <v>81 Process, plant and machine operatives</v>
      </c>
      <c r="B232" s="11">
        <v>1.6851979858218018</v>
      </c>
      <c r="C232" s="11">
        <v>2.1436228821306549</v>
      </c>
      <c r="D232" s="11">
        <f t="shared" si="155"/>
        <v>0.45842489630885308</v>
      </c>
      <c r="E232" s="11">
        <v>0.80422623370507418</v>
      </c>
      <c r="F232" s="11">
        <f t="shared" ref="F232:F233" si="158">SUM(D232:E232)</f>
        <v>1.2626511300139271</v>
      </c>
      <c r="G232" s="200">
        <f t="shared" si="150"/>
        <v>2.6352470289052299E-2</v>
      </c>
    </row>
    <row r="233" spans="1:7" x14ac:dyDescent="0.2">
      <c r="A233" t="str">
        <f t="shared" si="146"/>
        <v>82 Transport and mobile machine drivers and operatives</v>
      </c>
      <c r="B233" s="11">
        <v>3.1478530167269447</v>
      </c>
      <c r="C233" s="11">
        <v>3.2403063011274185</v>
      </c>
      <c r="D233" s="11">
        <f t="shared" si="155"/>
        <v>9.2453284400473734E-2</v>
      </c>
      <c r="E233" s="11">
        <v>1.771461206361115</v>
      </c>
      <c r="F233" s="11">
        <f t="shared" si="158"/>
        <v>1.8639144907615888</v>
      </c>
      <c r="G233" s="200">
        <f t="shared" si="150"/>
        <v>3.0210585327392847E-2</v>
      </c>
    </row>
    <row r="234" spans="1:7" x14ac:dyDescent="0.2">
      <c r="A234" t="str">
        <f t="shared" si="146"/>
        <v>91 Elementary trades and related occupations</v>
      </c>
      <c r="B234" s="11">
        <v>1.1153656996044066</v>
      </c>
      <c r="C234" s="11">
        <v>0.88672241914765482</v>
      </c>
      <c r="D234" s="11">
        <f t="shared" si="155"/>
        <v>-0.22864328045675175</v>
      </c>
      <c r="E234" s="11">
        <v>0.33537799733696244</v>
      </c>
      <c r="F234" s="11">
        <f t="shared" ref="F234" si="159">SUM(D234:E234)</f>
        <v>0.10673471688021069</v>
      </c>
      <c r="G234" s="200">
        <f t="shared" si="150"/>
        <v>1.7680751967849906E-2</v>
      </c>
    </row>
    <row r="235" spans="1:7" x14ac:dyDescent="0.2">
      <c r="A235" t="str">
        <f t="shared" si="146"/>
        <v>92 Elementary administration and service occupations</v>
      </c>
      <c r="B235" s="11">
        <v>10.324801904958395</v>
      </c>
      <c r="C235" s="11">
        <v>9.7591270758523265</v>
      </c>
      <c r="D235" s="11">
        <f t="shared" ref="D235" si="160">C235-B235</f>
        <v>-0.5656748291060687</v>
      </c>
      <c r="E235" s="11">
        <v>4.8375205458439545</v>
      </c>
      <c r="F235" s="11">
        <f t="shared" ref="F235" si="161">SUM(D235:E235)</f>
        <v>4.2718457167378858</v>
      </c>
      <c r="G235" s="200">
        <f t="shared" ref="G235:G236" si="162">IF(B235&gt;0,(1+(E235/B235))^(1/($C$6-$B$6))-1,0)</f>
        <v>2.5948592567000883E-2</v>
      </c>
    </row>
    <row r="236" spans="1:7" x14ac:dyDescent="0.2">
      <c r="A236" t="str">
        <f t="shared" si="146"/>
        <v>All occupations</v>
      </c>
      <c r="B236" s="11">
        <f>SUM(B210:B235)</f>
        <v>70.379017055190985</v>
      </c>
      <c r="C236" s="11">
        <f t="shared" ref="C236:F236" si="163">SUM(C210:C235)</f>
        <v>58.206192175271362</v>
      </c>
      <c r="D236" s="11">
        <f t="shared" si="163"/>
        <v>-12.172824879919627</v>
      </c>
      <c r="E236" s="11">
        <f t="shared" si="163"/>
        <v>28.521195923218862</v>
      </c>
      <c r="F236" s="11">
        <f t="shared" si="163"/>
        <v>16.348371043299238</v>
      </c>
      <c r="G236" s="200">
        <f t="shared" si="162"/>
        <v>2.294025322601656E-2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2.9341765967679589</v>
      </c>
      <c r="C239" s="11">
        <v>2.2145841351695665</v>
      </c>
      <c r="D239" s="11">
        <f>C239-B239</f>
        <v>-0.71959246159839241</v>
      </c>
      <c r="E239" s="11">
        <v>1.1354347934761273</v>
      </c>
      <c r="F239" s="11">
        <f>SUM(D239:E239)</f>
        <v>0.41584233187773489</v>
      </c>
      <c r="G239" s="200">
        <f>IF(B239&gt;0,(1+(E239/B239))^(1/($C$6-$B$6))-1,0)</f>
        <v>2.204757650101663E-2</v>
      </c>
    </row>
    <row r="240" spans="1:7" x14ac:dyDescent="0.2">
      <c r="A240" t="str">
        <f t="shared" si="165"/>
        <v>12 Other managers and proprietors</v>
      </c>
      <c r="B240" s="11">
        <v>1.2533730243679588</v>
      </c>
      <c r="C240" s="11">
        <v>1.1548095978927568</v>
      </c>
      <c r="D240" s="11">
        <f t="shared" ref="D240:D255" si="166">C240-B240</f>
        <v>-9.8563426475201998E-2</v>
      </c>
      <c r="E240" s="11">
        <v>0.60306672949812046</v>
      </c>
      <c r="F240" s="11">
        <f t="shared" ref="F240:F247" si="167">SUM(D240:E240)</f>
        <v>0.50450330302291846</v>
      </c>
      <c r="G240" s="200">
        <f t="shared" ref="G240:G242" si="168">IF(B240&gt;0,(1+(E240/B240))^(1/($C$6-$B$6))-1,0)</f>
        <v>2.6534069681944938E-2</v>
      </c>
    </row>
    <row r="241" spans="1:7" x14ac:dyDescent="0.2">
      <c r="A241" t="str">
        <f t="shared" si="165"/>
        <v>21 Science, research, engineering and technology professionals</v>
      </c>
      <c r="B241" s="11">
        <v>1.30983914168884</v>
      </c>
      <c r="C241" s="11">
        <v>0.96995983056678725</v>
      </c>
      <c r="D241" s="11">
        <f t="shared" si="166"/>
        <v>-0.33987931112205272</v>
      </c>
      <c r="E241" s="11">
        <v>0.36861588530029626</v>
      </c>
      <c r="F241" s="11">
        <f t="shared" si="167"/>
        <v>2.8736574178243546E-2</v>
      </c>
      <c r="G241" s="200">
        <f t="shared" si="168"/>
        <v>1.6668691676817504E-2</v>
      </c>
    </row>
    <row r="242" spans="1:7" x14ac:dyDescent="0.2">
      <c r="A242" t="str">
        <f t="shared" si="165"/>
        <v>22 Health professionals</v>
      </c>
      <c r="B242" s="11">
        <v>0.59838554741374939</v>
      </c>
      <c r="C242" s="11">
        <v>0.42001130077277277</v>
      </c>
      <c r="D242" s="11">
        <f t="shared" si="166"/>
        <v>-0.17837424664097662</v>
      </c>
      <c r="E242" s="11">
        <v>0.24348647746410776</v>
      </c>
      <c r="F242" s="11">
        <f t="shared" si="167"/>
        <v>6.511223082313114E-2</v>
      </c>
      <c r="G242" s="200">
        <f t="shared" si="168"/>
        <v>2.302048982941951E-2</v>
      </c>
    </row>
    <row r="243" spans="1:7" x14ac:dyDescent="0.2">
      <c r="A243" t="str">
        <f t="shared" si="165"/>
        <v>23 Teaching and other educational professionals</v>
      </c>
      <c r="B243" s="11">
        <v>0.48630752977208158</v>
      </c>
      <c r="C243" s="11">
        <v>0.498652137970444</v>
      </c>
      <c r="D243" s="11">
        <f t="shared" si="166"/>
        <v>1.2344608198362417E-2</v>
      </c>
      <c r="E243" s="11">
        <v>0.22624886682637838</v>
      </c>
      <c r="F243" s="11">
        <f t="shared" si="167"/>
        <v>0.23859347502474079</v>
      </c>
      <c r="G243" s="200">
        <f>IF(B243&gt;0,(1+(E243/B243))^(1/($C$6-$B$6))-1,0)</f>
        <v>2.5794934027087768E-2</v>
      </c>
    </row>
    <row r="244" spans="1:7" x14ac:dyDescent="0.2">
      <c r="A244" t="str">
        <f t="shared" si="165"/>
        <v>24 Business, media and public service professionals</v>
      </c>
      <c r="B244" s="11">
        <v>1.4220596566695027</v>
      </c>
      <c r="C244" s="11">
        <v>1.0185084130627089</v>
      </c>
      <c r="D244" s="11">
        <f t="shared" si="166"/>
        <v>-0.40355124360679384</v>
      </c>
      <c r="E244" s="11">
        <v>0.498577497669555</v>
      </c>
      <c r="F244" s="11">
        <f t="shared" si="167"/>
        <v>9.5026254062761162E-2</v>
      </c>
      <c r="G244" s="200">
        <f t="shared" ref="G244:G263" si="169">IF(B244&gt;0,(1+(E244/B244))^(1/($C$6-$B$6))-1,0)</f>
        <v>2.0238795641942753E-2</v>
      </c>
    </row>
    <row r="245" spans="1:7" x14ac:dyDescent="0.2">
      <c r="A245" t="str">
        <f t="shared" si="165"/>
        <v>31 Science, engineering and technology associate professionals</v>
      </c>
      <c r="B245" s="11">
        <v>0.75350239758127835</v>
      </c>
      <c r="C245" s="11">
        <v>0.55434218871841057</v>
      </c>
      <c r="D245" s="11">
        <f t="shared" si="166"/>
        <v>-0.19916020886286778</v>
      </c>
      <c r="E245" s="11">
        <v>0.22100745969391711</v>
      </c>
      <c r="F245" s="11">
        <f t="shared" si="167"/>
        <v>2.1847250831049325E-2</v>
      </c>
      <c r="G245" s="200">
        <f>IF(B245&gt;0,(1+(E245/B245))^(1/($C$6-$B$6))-1,0)</f>
        <v>1.7294679660960321E-2</v>
      </c>
    </row>
    <row r="246" spans="1:7" x14ac:dyDescent="0.2">
      <c r="A246" t="str">
        <f t="shared" si="165"/>
        <v>32 Health and social care associate professionals</v>
      </c>
      <c r="B246" s="11">
        <v>0.28703146823702125</v>
      </c>
      <c r="C246" s="11">
        <v>0.16565577123195546</v>
      </c>
      <c r="D246" s="11">
        <f t="shared" si="166"/>
        <v>-0.12137569700506579</v>
      </c>
      <c r="E246" s="11">
        <v>9.9407198959406418E-2</v>
      </c>
      <c r="F246" s="11">
        <f t="shared" si="167"/>
        <v>-2.1968498045659368E-2</v>
      </c>
      <c r="G246" s="200">
        <f t="shared" si="169"/>
        <v>2.0023249675697352E-2</v>
      </c>
    </row>
    <row r="247" spans="1:7" x14ac:dyDescent="0.2">
      <c r="A247" t="str">
        <f t="shared" si="165"/>
        <v>33 Protective service occupations</v>
      </c>
      <c r="B247" s="11">
        <v>0.54343439993242248</v>
      </c>
      <c r="C247" s="11">
        <v>0.49391441862086716</v>
      </c>
      <c r="D247" s="11">
        <f t="shared" si="166"/>
        <v>-4.9519981311555328E-2</v>
      </c>
      <c r="E247" s="11">
        <v>0.20897472882728765</v>
      </c>
      <c r="F247" s="11">
        <f t="shared" si="167"/>
        <v>0.15945474751573233</v>
      </c>
      <c r="G247" s="200">
        <f t="shared" si="169"/>
        <v>2.192838439478062E-2</v>
      </c>
    </row>
    <row r="248" spans="1:7" x14ac:dyDescent="0.2">
      <c r="A248" t="str">
        <f t="shared" si="165"/>
        <v>34 Culture, media and sports occupations</v>
      </c>
      <c r="B248" s="11">
        <v>0.5296316526645819</v>
      </c>
      <c r="C248" s="11">
        <v>0.29571057906506981</v>
      </c>
      <c r="D248" s="11">
        <f t="shared" si="166"/>
        <v>-0.23392107359951209</v>
      </c>
      <c r="E248" s="11">
        <v>0.15417574656384511</v>
      </c>
      <c r="F248" s="11">
        <f t="shared" ref="F248:F249" si="170">SUM(D248:E248)</f>
        <v>-7.9745327035666974E-2</v>
      </c>
      <c r="G248" s="200">
        <f t="shared" si="169"/>
        <v>1.7178856663647046E-2</v>
      </c>
    </row>
    <row r="249" spans="1:7" x14ac:dyDescent="0.2">
      <c r="A249" t="str">
        <f t="shared" si="165"/>
        <v>35 Business and public service associate professionals</v>
      </c>
      <c r="B249" s="11">
        <v>2.002785981540121</v>
      </c>
      <c r="C249" s="11">
        <v>1.138050428215216</v>
      </c>
      <c r="D249" s="11">
        <f t="shared" si="166"/>
        <v>-0.86473555332490504</v>
      </c>
      <c r="E249" s="11">
        <v>0.54914842493053695</v>
      </c>
      <c r="F249" s="11">
        <f t="shared" si="170"/>
        <v>-0.31558712839436809</v>
      </c>
      <c r="G249" s="200">
        <f t="shared" si="169"/>
        <v>1.6285347967350594E-2</v>
      </c>
    </row>
    <row r="250" spans="1:7" x14ac:dyDescent="0.2">
      <c r="A250" t="str">
        <f t="shared" si="165"/>
        <v>41 Administrative occupations</v>
      </c>
      <c r="B250" s="11">
        <v>3.3681371480699358</v>
      </c>
      <c r="C250" s="11">
        <v>0.7853652925817165</v>
      </c>
      <c r="D250" s="11">
        <f t="shared" si="166"/>
        <v>-2.5827718554882191</v>
      </c>
      <c r="E250" s="11">
        <v>0.71473612005755893</v>
      </c>
      <c r="F250" s="11">
        <f t="shared" ref="F250:F253" si="171">SUM(D250:E250)</f>
        <v>-1.8680357354306603</v>
      </c>
      <c r="G250" s="200">
        <f t="shared" si="169"/>
        <v>1.2912060389256963E-2</v>
      </c>
    </row>
    <row r="251" spans="1:7" x14ac:dyDescent="0.2">
      <c r="A251" t="str">
        <f t="shared" si="165"/>
        <v>42 Secretarial and related occupations</v>
      </c>
      <c r="B251" s="11">
        <v>1.5957229983093963</v>
      </c>
      <c r="C251" s="11">
        <v>7.1544125745232584E-2</v>
      </c>
      <c r="D251" s="11">
        <f t="shared" si="166"/>
        <v>-1.5241788725641638</v>
      </c>
      <c r="E251" s="11">
        <v>0.25477807005826286</v>
      </c>
      <c r="F251" s="11">
        <f t="shared" si="171"/>
        <v>-1.2694008025059009</v>
      </c>
      <c r="G251" s="200">
        <f t="shared" si="169"/>
        <v>9.9242234435819032E-3</v>
      </c>
    </row>
    <row r="252" spans="1:7" x14ac:dyDescent="0.2">
      <c r="A252" t="str">
        <f t="shared" si="165"/>
        <v>51 Skilled agricultural and related trades</v>
      </c>
      <c r="B252" s="11">
        <v>0.56940523307867796</v>
      </c>
      <c r="C252" s="11">
        <v>0.70978541776150017</v>
      </c>
      <c r="D252" s="11">
        <f t="shared" si="166"/>
        <v>0.14038018468282221</v>
      </c>
      <c r="E252" s="11">
        <v>0.28069086087208878</v>
      </c>
      <c r="F252" s="11">
        <f t="shared" si="171"/>
        <v>0.42107104555491098</v>
      </c>
      <c r="G252" s="200">
        <f t="shared" si="169"/>
        <v>2.7077237774409291E-2</v>
      </c>
    </row>
    <row r="253" spans="1:7" x14ac:dyDescent="0.2">
      <c r="A253" t="str">
        <f t="shared" si="165"/>
        <v>52 Skilled metal, electrical and electronic trades</v>
      </c>
      <c r="B253" s="11">
        <v>1.2613832867502266</v>
      </c>
      <c r="C253" s="11">
        <v>0.74626840669528516</v>
      </c>
      <c r="D253" s="11">
        <f t="shared" si="166"/>
        <v>-0.51511488005494144</v>
      </c>
      <c r="E253" s="11">
        <v>0.4029755572518629</v>
      </c>
      <c r="F253" s="11">
        <f t="shared" si="171"/>
        <v>-0.11213932280307853</v>
      </c>
      <c r="G253" s="200">
        <f t="shared" si="169"/>
        <v>1.8653917498352879E-2</v>
      </c>
    </row>
    <row r="254" spans="1:7" x14ac:dyDescent="0.2">
      <c r="A254" t="str">
        <f t="shared" si="165"/>
        <v>53 Skilled construction and building trades</v>
      </c>
      <c r="B254" s="11">
        <v>1.4751439918814593</v>
      </c>
      <c r="C254" s="11">
        <v>1.5560207693893999</v>
      </c>
      <c r="D254" s="11">
        <f t="shared" si="166"/>
        <v>8.0876777507940645E-2</v>
      </c>
      <c r="E254" s="11">
        <v>0.62983117187284643</v>
      </c>
      <c r="F254" s="11">
        <f t="shared" ref="F254" si="172">SUM(D254:E254)</f>
        <v>0.71070794938078707</v>
      </c>
      <c r="G254" s="200">
        <f t="shared" si="169"/>
        <v>2.3986357848949202E-2</v>
      </c>
    </row>
    <row r="255" spans="1:7" x14ac:dyDescent="0.2">
      <c r="A255" t="str">
        <f t="shared" si="165"/>
        <v>54 Textiles, printing and other skilled trades</v>
      </c>
      <c r="B255" s="11">
        <v>1.5520361764171646</v>
      </c>
      <c r="C255" s="11">
        <v>1.3764895072930616</v>
      </c>
      <c r="D255" s="11">
        <f t="shared" si="166"/>
        <v>-0.17554666912410299</v>
      </c>
      <c r="E255" s="11">
        <v>0.55854451310471254</v>
      </c>
      <c r="F255" s="11">
        <f t="shared" ref="F255" si="173">SUM(D255:E255)</f>
        <v>0.38299784398060954</v>
      </c>
      <c r="G255" s="200">
        <f t="shared" si="169"/>
        <v>2.0704449614104226E-2</v>
      </c>
    </row>
    <row r="256" spans="1:7" x14ac:dyDescent="0.2">
      <c r="A256" t="str">
        <f t="shared" si="165"/>
        <v>61 Caring personal service occupations</v>
      </c>
      <c r="B256" s="11">
        <v>1.2819266139079699</v>
      </c>
      <c r="C256" s="11">
        <v>0.81771725224233982</v>
      </c>
      <c r="D256" s="11">
        <f>C256-B256</f>
        <v>-0.46420936166563009</v>
      </c>
      <c r="E256" s="11">
        <v>0.31134915454130901</v>
      </c>
      <c r="F256" s="11">
        <f>SUM(D256:E256)</f>
        <v>-0.15286020712432108</v>
      </c>
      <c r="G256" s="200">
        <f t="shared" si="169"/>
        <v>1.4600765882530675E-2</v>
      </c>
    </row>
    <row r="257" spans="1:7" x14ac:dyDescent="0.2">
      <c r="A257" t="str">
        <f t="shared" si="165"/>
        <v>62 Leisure, travel and related personal service occupations</v>
      </c>
      <c r="B257" s="11">
        <v>1.3739975826762845</v>
      </c>
      <c r="C257" s="11">
        <v>1.0084830828636118</v>
      </c>
      <c r="D257" s="11">
        <f t="shared" ref="D257:D263" si="174">C257-B257</f>
        <v>-0.3655144998126727</v>
      </c>
      <c r="E257" s="11">
        <v>0.51820440216929919</v>
      </c>
      <c r="F257" s="11">
        <f t="shared" ref="F257:F258" si="175">SUM(D257:E257)</f>
        <v>0.15268990235662649</v>
      </c>
      <c r="G257" s="200">
        <f t="shared" si="169"/>
        <v>2.1563659047634687E-2</v>
      </c>
    </row>
    <row r="258" spans="1:7" x14ac:dyDescent="0.2">
      <c r="A258" t="str">
        <f t="shared" si="165"/>
        <v>63 Community and civil enforcement occupations</v>
      </c>
      <c r="B258" s="11">
        <v>8.2988184896108569E-2</v>
      </c>
      <c r="C258" s="11">
        <v>5.7457074191680634E-2</v>
      </c>
      <c r="D258" s="11">
        <f t="shared" si="174"/>
        <v>-2.5531110704427935E-2</v>
      </c>
      <c r="E258" s="11">
        <v>2.6564385606652335E-2</v>
      </c>
      <c r="F258" s="11">
        <f t="shared" si="175"/>
        <v>1.0332749022244E-3</v>
      </c>
      <c r="G258" s="200">
        <f t="shared" si="169"/>
        <v>1.8686194246031462E-2</v>
      </c>
    </row>
    <row r="259" spans="1:7" x14ac:dyDescent="0.2">
      <c r="A259" t="str">
        <f t="shared" si="165"/>
        <v>71 Sales occupations</v>
      </c>
      <c r="B259" s="11">
        <v>3.5043435322364953</v>
      </c>
      <c r="C259" s="11">
        <v>1.1880587607862481</v>
      </c>
      <c r="D259" s="11">
        <f t="shared" si="174"/>
        <v>-2.3162847714502472</v>
      </c>
      <c r="E259" s="11">
        <v>0.79218776179809336</v>
      </c>
      <c r="F259" s="11">
        <f t="shared" ref="F259:F260" si="176">SUM(D259:E259)</f>
        <v>-1.524097009652154</v>
      </c>
      <c r="G259" s="200">
        <f t="shared" si="169"/>
        <v>1.3679710117126653E-2</v>
      </c>
    </row>
    <row r="260" spans="1:7" x14ac:dyDescent="0.2">
      <c r="A260" t="str">
        <f t="shared" si="165"/>
        <v>72 Customer service occupations</v>
      </c>
      <c r="B260" s="11">
        <v>0.6382702587284369</v>
      </c>
      <c r="C260" s="11">
        <v>0.64720166679523161</v>
      </c>
      <c r="D260" s="11">
        <f t="shared" si="174"/>
        <v>8.9314080667947104E-3</v>
      </c>
      <c r="E260" s="11">
        <v>0.22726671055870359</v>
      </c>
      <c r="F260" s="11">
        <f t="shared" si="176"/>
        <v>0.2361981186254983</v>
      </c>
      <c r="G260" s="200">
        <f t="shared" si="169"/>
        <v>2.0513453162233963E-2</v>
      </c>
    </row>
    <row r="261" spans="1:7" x14ac:dyDescent="0.2">
      <c r="A261" t="str">
        <f t="shared" si="165"/>
        <v>81 Process, plant and machine operatives</v>
      </c>
      <c r="B261" s="11">
        <v>1.2282698133809693</v>
      </c>
      <c r="C261" s="11">
        <v>0.543861383857141</v>
      </c>
      <c r="D261" s="11">
        <f t="shared" si="174"/>
        <v>-0.6844084295238283</v>
      </c>
      <c r="E261" s="11">
        <v>0.34411160917854644</v>
      </c>
      <c r="F261" s="11">
        <f t="shared" ref="F261:F262" si="177">SUM(D261:E261)</f>
        <v>-0.34029682034528186</v>
      </c>
      <c r="G261" s="200">
        <f t="shared" si="169"/>
        <v>1.6601957702687242E-2</v>
      </c>
    </row>
    <row r="262" spans="1:7" x14ac:dyDescent="0.2">
      <c r="A262" t="str">
        <f t="shared" si="165"/>
        <v>82 Transport and mobile machine drivers and operatives</v>
      </c>
      <c r="B262" s="11">
        <v>2.5451680008447797</v>
      </c>
      <c r="C262" s="11">
        <v>1.8956855650359226</v>
      </c>
      <c r="D262" s="11">
        <f t="shared" si="174"/>
        <v>-0.64948243580885712</v>
      </c>
      <c r="E262" s="11">
        <v>1.045243511157796</v>
      </c>
      <c r="F262" s="11">
        <f t="shared" si="177"/>
        <v>0.3957610753489389</v>
      </c>
      <c r="G262" s="200">
        <f t="shared" si="169"/>
        <v>2.3203110126773563E-2</v>
      </c>
    </row>
    <row r="263" spans="1:7" x14ac:dyDescent="0.2">
      <c r="A263" t="str">
        <f t="shared" si="165"/>
        <v>91 Elementary trades and related occupations</v>
      </c>
      <c r="B263" s="11">
        <v>1.1934717347799921</v>
      </c>
      <c r="C263" s="11">
        <v>0.7104806998414972</v>
      </c>
      <c r="D263" s="11">
        <f t="shared" si="174"/>
        <v>-0.48299103493849493</v>
      </c>
      <c r="E263" s="11">
        <v>0.30837849911939086</v>
      </c>
      <c r="F263" s="11">
        <f t="shared" ref="F263" si="178">SUM(D263:E263)</f>
        <v>-0.17461253581910408</v>
      </c>
      <c r="G263" s="200">
        <f t="shared" si="169"/>
        <v>1.5440075271143439E-2</v>
      </c>
    </row>
    <row r="264" spans="1:7" x14ac:dyDescent="0.2">
      <c r="A264" t="str">
        <f t="shared" si="165"/>
        <v>92 Elementary administration and service occupations</v>
      </c>
      <c r="B264" s="11">
        <v>8.3262823374277417</v>
      </c>
      <c r="C264" s="11">
        <v>5.6713945945905779</v>
      </c>
      <c r="D264" s="11">
        <f t="shared" ref="D264" si="179">C264-B264</f>
        <v>-2.6548877428371638</v>
      </c>
      <c r="E264" s="11">
        <v>2.9402132065756907</v>
      </c>
      <c r="F264" s="11">
        <f>SUM(D264:E264)</f>
        <v>0.28532546373852696</v>
      </c>
      <c r="G264" s="200">
        <f t="shared" ref="G264:G265" si="180">IF(B264&gt;0,(1+(E264/B264))^(1/($C$6-$B$6))-1,0)</f>
        <v>2.0365691836985889E-2</v>
      </c>
    </row>
    <row r="265" spans="1:7" x14ac:dyDescent="0.2">
      <c r="A265" t="str">
        <f t="shared" si="165"/>
        <v>All occupations</v>
      </c>
      <c r="B265" s="11">
        <f>SUM(B239:B264)</f>
        <v>42.117074290021158</v>
      </c>
      <c r="C265" s="11">
        <f t="shared" ref="C265:F265" si="181">SUM(C239:C264)</f>
        <v>26.710012400957002</v>
      </c>
      <c r="D265" s="11">
        <f t="shared" si="181"/>
        <v>-15.407061889064149</v>
      </c>
      <c r="E265" s="11">
        <f t="shared" si="181"/>
        <v>13.663219343132393</v>
      </c>
      <c r="F265" s="11">
        <f t="shared" si="181"/>
        <v>-1.743842545931761</v>
      </c>
      <c r="G265" s="200">
        <f t="shared" si="180"/>
        <v>1.8907690196533711E-2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0.53553773080474887</v>
      </c>
      <c r="C268" s="11">
        <v>0.71021772653055704</v>
      </c>
      <c r="D268" s="11">
        <f>C268-B268</f>
        <v>0.17467999572580817</v>
      </c>
      <c r="E268" s="11">
        <v>0.18189256219705899</v>
      </c>
      <c r="F268" s="11">
        <f>SUM(D268:E268)</f>
        <v>0.35657255792286713</v>
      </c>
      <c r="G268" s="200">
        <f>IF(B268&gt;0,(1+(E268/B268))^(1/($C$6-$B$6))-1,0)</f>
        <v>1.9684871031213635E-2</v>
      </c>
    </row>
    <row r="269" spans="1:7" x14ac:dyDescent="0.2">
      <c r="A269" t="str">
        <f t="shared" si="183"/>
        <v>12 Other managers and proprietors</v>
      </c>
      <c r="B269" s="11">
        <v>0.43018100883979882</v>
      </c>
      <c r="C269" s="11">
        <v>0.83485272586924286</v>
      </c>
      <c r="D269" s="11">
        <f t="shared" ref="D269:D284" si="184">C269-B269</f>
        <v>0.40467171702944404</v>
      </c>
      <c r="E269" s="11">
        <v>0.2287062520686591</v>
      </c>
      <c r="F269" s="11">
        <f t="shared" ref="F269:F276" si="185">SUM(D269:E269)</f>
        <v>0.63337796909810318</v>
      </c>
      <c r="G269" s="200">
        <f t="shared" ref="G269:G271" si="186">IF(B269&gt;0,(1+(E269/B269))^(1/($C$6-$B$6))-1,0)</f>
        <v>2.8830881982905954E-2</v>
      </c>
    </row>
    <row r="270" spans="1:7" x14ac:dyDescent="0.2">
      <c r="A270" t="str">
        <f t="shared" si="183"/>
        <v>21 Science, research, engineering and technology professionals</v>
      </c>
      <c r="B270" s="11">
        <v>0.30908752259938649</v>
      </c>
      <c r="C270" s="11">
        <v>0.68026355929710924</v>
      </c>
      <c r="D270" s="11">
        <f t="shared" si="184"/>
        <v>0.37117603669772276</v>
      </c>
      <c r="E270" s="11">
        <v>0.14534549428181853</v>
      </c>
      <c r="F270" s="11">
        <f t="shared" si="185"/>
        <v>0.51652153097954123</v>
      </c>
      <c r="G270" s="200">
        <f t="shared" si="186"/>
        <v>2.6028033608530565E-2</v>
      </c>
    </row>
    <row r="271" spans="1:7" x14ac:dyDescent="0.2">
      <c r="A271" t="str">
        <f t="shared" si="183"/>
        <v>22 Health professionals</v>
      </c>
      <c r="B271" s="11">
        <v>8.7513282051774222E-2</v>
      </c>
      <c r="C271" s="11">
        <v>0.32802577058639726</v>
      </c>
      <c r="D271" s="11">
        <f t="shared" si="184"/>
        <v>0.24051248853462304</v>
      </c>
      <c r="E271" s="11">
        <v>7.620148430172434E-2</v>
      </c>
      <c r="F271" s="11">
        <f t="shared" si="185"/>
        <v>0.31671397283634739</v>
      </c>
      <c r="G271" s="200">
        <f t="shared" si="186"/>
        <v>4.2639703454490308E-2</v>
      </c>
    </row>
    <row r="272" spans="1:7" x14ac:dyDescent="0.2">
      <c r="A272" t="str">
        <f t="shared" si="183"/>
        <v>23 Teaching and other educational professionals</v>
      </c>
      <c r="B272" s="11">
        <v>0.10963713820973403</v>
      </c>
      <c r="C272" s="11">
        <v>0.1962585326762597</v>
      </c>
      <c r="D272" s="11">
        <f t="shared" si="184"/>
        <v>8.662139446652567E-2</v>
      </c>
      <c r="E272" s="11">
        <v>5.6829936671666852E-2</v>
      </c>
      <c r="F272" s="11">
        <f t="shared" si="185"/>
        <v>0.14345133113819253</v>
      </c>
      <c r="G272" s="200">
        <f>IF(B272&gt;0,(1+(E272/B272))^(1/($C$6-$B$6))-1,0)</f>
        <v>2.8232619300198936E-2</v>
      </c>
    </row>
    <row r="273" spans="1:7" x14ac:dyDescent="0.2">
      <c r="A273" t="str">
        <f t="shared" si="183"/>
        <v>24 Business, media and public service professionals</v>
      </c>
      <c r="B273" s="11">
        <v>0.32394685112812283</v>
      </c>
      <c r="C273" s="11">
        <v>0.67808673669785713</v>
      </c>
      <c r="D273" s="11">
        <f t="shared" si="184"/>
        <v>0.3541398855697343</v>
      </c>
      <c r="E273" s="11">
        <v>0.16121595903461866</v>
      </c>
      <c r="F273" s="11">
        <f t="shared" si="185"/>
        <v>0.51535584460435291</v>
      </c>
      <c r="G273" s="200">
        <f t="shared" ref="G273" si="187">IF(B273&gt;0,(1+(E273/B273))^(1/($C$6-$B$6))-1,0)</f>
        <v>2.7292811969619857E-2</v>
      </c>
    </row>
    <row r="274" spans="1:7" x14ac:dyDescent="0.2">
      <c r="A274" t="str">
        <f t="shared" si="183"/>
        <v>31 Science, engineering and technology associate professionals</v>
      </c>
      <c r="B274" s="11">
        <v>0.1695700264485428</v>
      </c>
      <c r="C274" s="11">
        <v>0.39681657192009084</v>
      </c>
      <c r="D274" s="11">
        <f t="shared" si="184"/>
        <v>0.22724654547154804</v>
      </c>
      <c r="E274" s="11">
        <v>9.3840287126859892E-2</v>
      </c>
      <c r="F274" s="11">
        <f t="shared" si="185"/>
        <v>0.32108683259840792</v>
      </c>
      <c r="G274" s="200">
        <f>IF(B274&gt;0,(1+(E274/B274))^(1/($C$6-$B$6))-1,0)</f>
        <v>2.9798478489766689E-2</v>
      </c>
    </row>
    <row r="275" spans="1:7" x14ac:dyDescent="0.2">
      <c r="A275" t="str">
        <f t="shared" si="183"/>
        <v>32 Health and social care associate professionals</v>
      </c>
      <c r="B275" s="11">
        <v>5.3013435623242067E-2</v>
      </c>
      <c r="C275" s="11">
        <v>0.15422316120498386</v>
      </c>
      <c r="D275" s="11">
        <f t="shared" si="184"/>
        <v>0.10120972558174179</v>
      </c>
      <c r="E275" s="11">
        <v>3.886793172457699E-2</v>
      </c>
      <c r="F275" s="11">
        <f t="shared" si="185"/>
        <v>0.14007765730631877</v>
      </c>
      <c r="G275" s="200">
        <f t="shared" ref="G275:G292" si="188">IF(B275&gt;0,(1+(E275/B275))^(1/($C$6-$B$6))-1,0)</f>
        <v>3.7343921872349028E-2</v>
      </c>
    </row>
    <row r="276" spans="1:7" x14ac:dyDescent="0.2">
      <c r="A276" t="str">
        <f t="shared" si="183"/>
        <v>33 Protective service occupations</v>
      </c>
      <c r="B276" s="11">
        <v>7.0837472608216864E-2</v>
      </c>
      <c r="C276" s="11">
        <v>4.8998334501325347E-2</v>
      </c>
      <c r="D276" s="11">
        <f t="shared" si="184"/>
        <v>-2.1839138106891517E-2</v>
      </c>
      <c r="E276" s="11">
        <v>1.0085206060100575E-2</v>
      </c>
      <c r="F276" s="11">
        <f t="shared" si="185"/>
        <v>-1.1753932046790943E-2</v>
      </c>
      <c r="G276" s="200">
        <f t="shared" si="188"/>
        <v>8.913220250210907E-3</v>
      </c>
    </row>
    <row r="277" spans="1:7" x14ac:dyDescent="0.2">
      <c r="A277" t="str">
        <f t="shared" si="183"/>
        <v>34 Culture, media and sports occupations</v>
      </c>
      <c r="B277" s="11">
        <v>0.17302717863763167</v>
      </c>
      <c r="C277" s="11">
        <v>0.31022946296460685</v>
      </c>
      <c r="D277" s="11">
        <f t="shared" si="184"/>
        <v>0.13720228432697518</v>
      </c>
      <c r="E277" s="11">
        <v>7.1535384052358902E-2</v>
      </c>
      <c r="F277" s="11">
        <f t="shared" ref="F277:F278" si="189">SUM(D277:E277)</f>
        <v>0.20873766837933408</v>
      </c>
      <c r="G277" s="200">
        <f t="shared" si="188"/>
        <v>2.3336292696908512E-2</v>
      </c>
    </row>
    <row r="278" spans="1:7" x14ac:dyDescent="0.2">
      <c r="A278" t="str">
        <f t="shared" si="183"/>
        <v>35 Business and public service associate professionals</v>
      </c>
      <c r="B278" s="11">
        <v>0.43153383170523052</v>
      </c>
      <c r="C278" s="11">
        <v>0.69752845790611762</v>
      </c>
      <c r="D278" s="11">
        <f t="shared" si="184"/>
        <v>0.2659946262008871</v>
      </c>
      <c r="E278" s="11">
        <v>0.15919386363594423</v>
      </c>
      <c r="F278" s="11">
        <f t="shared" si="189"/>
        <v>0.42518848983683133</v>
      </c>
      <c r="G278" s="200">
        <f t="shared" si="188"/>
        <v>2.1154601911276716E-2</v>
      </c>
    </row>
    <row r="279" spans="1:7" x14ac:dyDescent="0.2">
      <c r="A279" t="str">
        <f t="shared" si="183"/>
        <v>41 Administrative occupations</v>
      </c>
      <c r="B279" s="11">
        <v>0.77173989024390566</v>
      </c>
      <c r="C279" s="11">
        <v>0.52526431650217409</v>
      </c>
      <c r="D279" s="11">
        <f t="shared" si="184"/>
        <v>-0.24647557374173157</v>
      </c>
      <c r="E279" s="11">
        <v>0.1586029526568607</v>
      </c>
      <c r="F279" s="11">
        <f t="shared" ref="F279:F282" si="190">SUM(D279:E279)</f>
        <v>-8.7872621084870872E-2</v>
      </c>
      <c r="G279" s="200">
        <f t="shared" si="188"/>
        <v>1.2538327427904949E-2</v>
      </c>
    </row>
    <row r="280" spans="1:7" x14ac:dyDescent="0.2">
      <c r="A280" t="str">
        <f t="shared" si="183"/>
        <v>42 Secretarial and related occupations</v>
      </c>
      <c r="B280" s="11">
        <v>0.39205271492694183</v>
      </c>
      <c r="C280" s="11">
        <v>0.24953301696554084</v>
      </c>
      <c r="D280" s="11">
        <f t="shared" si="184"/>
        <v>-0.14251969796140099</v>
      </c>
      <c r="E280" s="11">
        <v>0.11393291154408031</v>
      </c>
      <c r="F280" s="11">
        <f t="shared" si="190"/>
        <v>-2.8586786417320681E-2</v>
      </c>
      <c r="G280" s="200">
        <f t="shared" si="188"/>
        <v>1.7152913993755847E-2</v>
      </c>
    </row>
    <row r="281" spans="1:7" x14ac:dyDescent="0.2">
      <c r="A281" t="str">
        <f t="shared" si="183"/>
        <v>51 Skilled agricultural and related trades</v>
      </c>
      <c r="B281" s="11">
        <v>0.28008489393311176</v>
      </c>
      <c r="C281" s="11">
        <v>0.21788109468147973</v>
      </c>
      <c r="D281" s="11">
        <f t="shared" si="184"/>
        <v>-6.2203799251632025E-2</v>
      </c>
      <c r="E281" s="11">
        <v>8.7844124474680096E-2</v>
      </c>
      <c r="F281" s="11">
        <f t="shared" si="190"/>
        <v>2.5640325223048072E-2</v>
      </c>
      <c r="G281" s="200">
        <f t="shared" si="188"/>
        <v>1.8352866894490116E-2</v>
      </c>
    </row>
    <row r="282" spans="1:7" x14ac:dyDescent="0.2">
      <c r="A282" t="str">
        <f t="shared" si="183"/>
        <v>52 Skilled metal, electrical and electronic trades</v>
      </c>
      <c r="B282" s="11">
        <v>0.43505594836113909</v>
      </c>
      <c r="C282" s="11">
        <v>0.3646712409327616</v>
      </c>
      <c r="D282" s="11">
        <f t="shared" si="184"/>
        <v>-7.0384707428377491E-2</v>
      </c>
      <c r="E282" s="11">
        <v>0.13619473356501466</v>
      </c>
      <c r="F282" s="11">
        <f t="shared" si="190"/>
        <v>6.5810026136637167E-2</v>
      </c>
      <c r="G282" s="200">
        <f t="shared" si="188"/>
        <v>1.8322738436594266E-2</v>
      </c>
    </row>
    <row r="283" spans="1:7" x14ac:dyDescent="0.2">
      <c r="A283" t="str">
        <f t="shared" si="183"/>
        <v>53 Skilled construction and building trades</v>
      </c>
      <c r="B283" s="11">
        <v>0.6440657782321052</v>
      </c>
      <c r="C283" s="11">
        <v>0.18953019958442921</v>
      </c>
      <c r="D283" s="11">
        <f t="shared" si="184"/>
        <v>-0.45453557864767602</v>
      </c>
      <c r="E283" s="11">
        <v>0.11771786314542083</v>
      </c>
      <c r="F283" s="11">
        <f t="shared" ref="F283" si="191">SUM(D283:E283)</f>
        <v>-0.3368177155022552</v>
      </c>
      <c r="G283" s="200">
        <f t="shared" si="188"/>
        <v>1.1253632302621552E-2</v>
      </c>
    </row>
    <row r="284" spans="1:7" x14ac:dyDescent="0.2">
      <c r="A284" t="str">
        <f t="shared" si="183"/>
        <v>54 Textiles, printing and other skilled trades</v>
      </c>
      <c r="B284" s="11">
        <v>0.56539243842876907</v>
      </c>
      <c r="C284" s="11">
        <v>0.27676433898615754</v>
      </c>
      <c r="D284" s="11">
        <f t="shared" si="184"/>
        <v>-0.28862809944261153</v>
      </c>
      <c r="E284" s="11">
        <v>0.10508329649845541</v>
      </c>
      <c r="F284" s="11">
        <f t="shared" ref="F284" si="192">SUM(D284:E284)</f>
        <v>-0.18354480294415612</v>
      </c>
      <c r="G284" s="200">
        <f t="shared" si="188"/>
        <v>1.1429317287721563E-2</v>
      </c>
    </row>
    <row r="285" spans="1:7" x14ac:dyDescent="0.2">
      <c r="A285" t="str">
        <f t="shared" si="183"/>
        <v>61 Caring personal service occupations</v>
      </c>
      <c r="B285" s="11">
        <v>0.24596141920849485</v>
      </c>
      <c r="C285" s="11">
        <v>0.40216281862853592</v>
      </c>
      <c r="D285" s="11">
        <f>C285-B285</f>
        <v>0.15620139942004108</v>
      </c>
      <c r="E285" s="11">
        <v>8.6384039012643118E-2</v>
      </c>
      <c r="F285" s="11">
        <f>SUM(D285:E285)</f>
        <v>0.24258543843268421</v>
      </c>
      <c r="G285" s="200">
        <f t="shared" si="188"/>
        <v>2.0269374326090439E-2</v>
      </c>
    </row>
    <row r="286" spans="1:7" x14ac:dyDescent="0.2">
      <c r="A286" t="str">
        <f t="shared" si="183"/>
        <v>62 Leisure, travel and related personal service occupations</v>
      </c>
      <c r="B286" s="11">
        <v>0.4203178287055751</v>
      </c>
      <c r="C286" s="11">
        <v>0.35142475600261885</v>
      </c>
      <c r="D286" s="11">
        <f t="shared" ref="D286:D292" si="193">C286-B286</f>
        <v>-6.8893072702956248E-2</v>
      </c>
      <c r="E286" s="11">
        <v>0.10651651502233306</v>
      </c>
      <c r="F286" s="11">
        <f t="shared" ref="F286:F287" si="194">SUM(D286:E286)</f>
        <v>3.762344231937681E-2</v>
      </c>
      <c r="G286" s="200">
        <f t="shared" si="188"/>
        <v>1.5172281321597536E-2</v>
      </c>
    </row>
    <row r="287" spans="1:7" x14ac:dyDescent="0.2">
      <c r="A287" t="str">
        <f t="shared" si="183"/>
        <v>63 Community and civil enforcement occupations</v>
      </c>
      <c r="B287" s="11">
        <v>2.3225752293100175E-2</v>
      </c>
      <c r="C287" s="11">
        <v>1.0678170203901606E-2</v>
      </c>
      <c r="D287" s="11">
        <f t="shared" si="193"/>
        <v>-1.2547582089198569E-2</v>
      </c>
      <c r="E287" s="11">
        <v>3.1740363773562247E-3</v>
      </c>
      <c r="F287" s="11">
        <f t="shared" si="194"/>
        <v>-9.3735457118423442E-3</v>
      </c>
      <c r="G287" s="200">
        <f t="shared" si="188"/>
        <v>8.5761885535602378E-3</v>
      </c>
    </row>
    <row r="288" spans="1:7" x14ac:dyDescent="0.2">
      <c r="A288" t="str">
        <f t="shared" si="183"/>
        <v>71 Sales occupations</v>
      </c>
      <c r="B288" s="11">
        <v>1.2469198868921727</v>
      </c>
      <c r="C288" s="11">
        <v>0.86594696060241116</v>
      </c>
      <c r="D288" s="11">
        <f t="shared" si="193"/>
        <v>-0.38097292628976154</v>
      </c>
      <c r="E288" s="11">
        <v>0.24833447840755507</v>
      </c>
      <c r="F288" s="11">
        <f t="shared" ref="F288:F289" si="195">SUM(D288:E288)</f>
        <v>-0.13263844788220647</v>
      </c>
      <c r="G288" s="200">
        <f t="shared" si="188"/>
        <v>1.2181592936176155E-2</v>
      </c>
    </row>
    <row r="289" spans="1:7" x14ac:dyDescent="0.2">
      <c r="A289" t="str">
        <f t="shared" si="183"/>
        <v>72 Customer service occupations</v>
      </c>
      <c r="B289" s="11">
        <v>0.24330105497207738</v>
      </c>
      <c r="C289" s="11">
        <v>0.53172074540675585</v>
      </c>
      <c r="D289" s="11">
        <f t="shared" si="193"/>
        <v>0.28841969043467847</v>
      </c>
      <c r="E289" s="11">
        <v>0.12221470555570305</v>
      </c>
      <c r="F289" s="11">
        <f t="shared" si="195"/>
        <v>0.41063439599038154</v>
      </c>
      <c r="G289" s="200">
        <f t="shared" si="188"/>
        <v>2.7505466452889094E-2</v>
      </c>
    </row>
    <row r="290" spans="1:7" x14ac:dyDescent="0.2">
      <c r="A290" t="str">
        <f t="shared" si="183"/>
        <v>81 Process, plant and machine operatives</v>
      </c>
      <c r="B290" s="11">
        <v>0.42658324839310674</v>
      </c>
      <c r="C290" s="11">
        <v>0.17947417482745257</v>
      </c>
      <c r="D290" s="11">
        <f t="shared" si="193"/>
        <v>-0.24710907356565417</v>
      </c>
      <c r="E290" s="11">
        <v>5.964945556950399E-2</v>
      </c>
      <c r="F290" s="11">
        <f t="shared" ref="F290:F291" si="196">SUM(D290:E290)</f>
        <v>-0.18745961799615019</v>
      </c>
      <c r="G290" s="200">
        <f t="shared" si="188"/>
        <v>8.7634956495168392E-3</v>
      </c>
    </row>
    <row r="291" spans="1:7" x14ac:dyDescent="0.2">
      <c r="A291" t="str">
        <f t="shared" si="183"/>
        <v>82 Transport and mobile machine drivers and operatives</v>
      </c>
      <c r="B291" s="11">
        <v>1.1301820629962056</v>
      </c>
      <c r="C291" s="11">
        <v>1.0145505221181719</v>
      </c>
      <c r="D291" s="11">
        <f t="shared" si="193"/>
        <v>-0.11563154087803373</v>
      </c>
      <c r="E291" s="11">
        <v>0.42884816735754949</v>
      </c>
      <c r="F291" s="11">
        <f t="shared" si="196"/>
        <v>0.31321662647951576</v>
      </c>
      <c r="G291" s="200">
        <f t="shared" si="188"/>
        <v>2.1677294269339287E-2</v>
      </c>
    </row>
    <row r="292" spans="1:7" x14ac:dyDescent="0.2">
      <c r="A292" t="str">
        <f t="shared" si="183"/>
        <v>91 Elementary trades and related occupations</v>
      </c>
      <c r="B292" s="11">
        <v>0.5401224264219876</v>
      </c>
      <c r="C292" s="11">
        <v>0.31584082279029135</v>
      </c>
      <c r="D292" s="11">
        <f t="shared" si="193"/>
        <v>-0.22428160363169625</v>
      </c>
      <c r="E292" s="11">
        <v>0.11042004098653024</v>
      </c>
      <c r="F292" s="11">
        <f t="shared" ref="F292" si="197">SUM(D292:E292)</f>
        <v>-0.113861562645166</v>
      </c>
      <c r="G292" s="200">
        <f t="shared" si="188"/>
        <v>1.2477924408912822E-2</v>
      </c>
    </row>
    <row r="293" spans="1:7" x14ac:dyDescent="0.2">
      <c r="A293" t="str">
        <f t="shared" si="183"/>
        <v>92 Elementary administration and service occupations</v>
      </c>
      <c r="B293" s="11">
        <v>3.1565047323587647</v>
      </c>
      <c r="C293" s="11">
        <v>1.8408105883963819</v>
      </c>
      <c r="D293" s="11">
        <f t="shared" ref="D293" si="198">C293-B293</f>
        <v>-1.3156941439623828</v>
      </c>
      <c r="E293" s="11">
        <v>0.55606071943914326</v>
      </c>
      <c r="F293" s="11">
        <f t="shared" ref="F293" si="199">SUM(D293:E293)</f>
        <v>-0.75963342452323956</v>
      </c>
      <c r="G293" s="200">
        <f t="shared" ref="G293:G294" si="200">IF(B293&gt;0,(1+(E293/B293))^(1/($C$6-$B$6))-1,0)</f>
        <v>1.0875905037650346E-2</v>
      </c>
    </row>
    <row r="294" spans="1:7" x14ac:dyDescent="0.2">
      <c r="A294" s="24" t="str">
        <f t="shared" si="183"/>
        <v>All occupations</v>
      </c>
      <c r="B294" s="34">
        <f>SUM(B268:B293)</f>
        <v>13.215395555023886</v>
      </c>
      <c r="C294" s="34">
        <f t="shared" ref="C294:F294" si="201">SUM(C268:C293)</f>
        <v>12.37175480678361</v>
      </c>
      <c r="D294" s="34">
        <f t="shared" si="201"/>
        <v>-0.84364074824027457</v>
      </c>
      <c r="E294" s="34">
        <f t="shared" si="201"/>
        <v>3.6646924007682169</v>
      </c>
      <c r="F294" s="34">
        <f t="shared" si="201"/>
        <v>2.8210516525279417</v>
      </c>
      <c r="G294" s="234">
        <f t="shared" si="200"/>
        <v>1.6450660872108447E-2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Oxfordshire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-0.48060322739486594</v>
      </c>
      <c r="Q7" s="11">
        <f>'Occ T1'!J16</f>
        <v>19.152182622531527</v>
      </c>
    </row>
    <row r="8" spans="1:17" x14ac:dyDescent="0.2">
      <c r="O8" t="str">
        <f>name!E11</f>
        <v>Process, plant and machine operatives</v>
      </c>
      <c r="P8" s="11">
        <f>'Occ T1'!H15</f>
        <v>2.1112489540005193</v>
      </c>
      <c r="Q8" s="11">
        <f>'Occ T1'!J15</f>
        <v>11.006502303379349</v>
      </c>
    </row>
    <row r="9" spans="1:17" x14ac:dyDescent="0.2">
      <c r="O9" t="str">
        <f>name!E10</f>
        <v>Sales and customer service occupations</v>
      </c>
      <c r="P9" s="11">
        <f>'Occ T1'!H14</f>
        <v>0.11629197792095525</v>
      </c>
      <c r="Q9" s="11">
        <f>'Occ T1'!J14</f>
        <v>13.280257491018601</v>
      </c>
    </row>
    <row r="10" spans="1:17" x14ac:dyDescent="0.2">
      <c r="O10" t="str">
        <f>name!E9</f>
        <v>Caring, leisure and other service occupations</v>
      </c>
      <c r="P10" s="11">
        <f>'Occ T1'!H13</f>
        <v>5.0678023041438038</v>
      </c>
      <c r="Q10" s="11">
        <f>'Occ T1'!J13</f>
        <v>29.517571299519812</v>
      </c>
    </row>
    <row r="11" spans="1:17" x14ac:dyDescent="0.2">
      <c r="O11" t="str">
        <f>name!E8</f>
        <v>Skilled trades occupations</v>
      </c>
      <c r="P11" s="11">
        <f>'Occ T1'!H12</f>
        <v>1.0487231066377731</v>
      </c>
      <c r="Q11" s="11">
        <f>'Occ T1'!J12</f>
        <v>15.497366984056811</v>
      </c>
    </row>
    <row r="12" spans="1:17" x14ac:dyDescent="0.2">
      <c r="O12" t="str">
        <f>name!E7</f>
        <v>Administrative and secretarial occupations</v>
      </c>
      <c r="P12" s="11">
        <f>'Occ T1'!H11</f>
        <v>-7.611134204987998</v>
      </c>
      <c r="Q12" s="11">
        <f>'Occ T1'!J11</f>
        <v>11.869864344659351</v>
      </c>
    </row>
    <row r="13" spans="1:17" x14ac:dyDescent="0.2">
      <c r="O13" t="str">
        <f>name!E6</f>
        <v>Associate professional occupations</v>
      </c>
      <c r="P13" s="11">
        <f>'Occ T1'!H10</f>
        <v>3.1741239007016233</v>
      </c>
      <c r="Q13" s="11">
        <f>'Occ T1'!J10</f>
        <v>30.668127963632323</v>
      </c>
    </row>
    <row r="14" spans="1:17" x14ac:dyDescent="0.2">
      <c r="O14" t="str">
        <f>name!E5</f>
        <v>Professional occupations</v>
      </c>
      <c r="P14" s="11">
        <f>'Occ T1'!H9</f>
        <v>18.33268991172821</v>
      </c>
      <c r="Q14" s="11">
        <f>'Occ T1'!J9</f>
        <v>73.889247957150459</v>
      </c>
    </row>
    <row r="15" spans="1:17" x14ac:dyDescent="0.2">
      <c r="O15" t="str">
        <f>name!E4</f>
        <v>Managers, directors and senior officials</v>
      </c>
      <c r="P15" s="11">
        <f>'Occ T1'!H8</f>
        <v>7.8338572772500754</v>
      </c>
      <c r="Q15" s="11">
        <f>'Occ T1'!J8</f>
        <v>36.667201763767132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Oxfordshire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1.0155309648890238</v>
      </c>
      <c r="Q37" s="11">
        <f>'Occ T2'!J8</f>
        <v>18.958497205275791</v>
      </c>
    </row>
    <row r="38" spans="1:17" x14ac:dyDescent="0.2">
      <c r="O38" s="10" t="str">
        <f>name!D5</f>
        <v>12 Other managers and proprietors</v>
      </c>
      <c r="P38" s="11">
        <f>'Occ T2'!H9</f>
        <v>6.8183263123610534</v>
      </c>
      <c r="Q38" s="11">
        <f>'Occ T2'!J9</f>
        <v>17.708704558491341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5.2755749250980095</v>
      </c>
      <c r="Q39" s="11">
        <f>'Occ T2'!J10</f>
        <v>17.774832954162861</v>
      </c>
    </row>
    <row r="40" spans="1:17" x14ac:dyDescent="0.2">
      <c r="O40" s="10" t="str">
        <f>name!D7</f>
        <v>22 Health professionals</v>
      </c>
      <c r="P40" s="11">
        <f>'Occ T2'!H11</f>
        <v>1.7754413670083977</v>
      </c>
      <c r="Q40" s="11">
        <f>'Occ T2'!J11</f>
        <v>11.36961865259185</v>
      </c>
    </row>
    <row r="41" spans="1:17" x14ac:dyDescent="0.2">
      <c r="O41" s="10" t="str">
        <f>name!D8</f>
        <v>23 Teaching and other educational professionals</v>
      </c>
      <c r="P41" s="11">
        <f>'Occ T2'!H12</f>
        <v>3.3930427922553967</v>
      </c>
      <c r="Q41" s="11">
        <f>'Occ T2'!J12</f>
        <v>19.422244964659644</v>
      </c>
    </row>
    <row r="42" spans="1:17" x14ac:dyDescent="0.2">
      <c r="O42" s="10" t="str">
        <f>name!D9</f>
        <v>24 Business, media and public service professionals</v>
      </c>
      <c r="P42" s="11">
        <f>'Occ T2'!H13</f>
        <v>7.888630827366395</v>
      </c>
      <c r="Q42" s="11">
        <f>'Occ T2'!J13</f>
        <v>25.322551385736098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-0.41828696492753359</v>
      </c>
      <c r="Q43" s="11">
        <f>'Occ T2'!J14</f>
        <v>2.9304468488844484</v>
      </c>
    </row>
    <row r="44" spans="1:17" x14ac:dyDescent="0.2">
      <c r="O44" s="10" t="str">
        <f>name!D11</f>
        <v>32 Health and social care associate professionals</v>
      </c>
      <c r="P44" s="11">
        <f>'Occ T2'!H15</f>
        <v>0.45914834185979814</v>
      </c>
      <c r="Q44" s="11">
        <f>'Occ T2'!J15</f>
        <v>4.9193775353697191</v>
      </c>
    </row>
    <row r="45" spans="1:17" x14ac:dyDescent="0.2">
      <c r="O45" s="10" t="str">
        <f>name!D12</f>
        <v>33 Protective service occupations</v>
      </c>
      <c r="P45" s="11">
        <f>'Occ T2'!H16</f>
        <v>1.9241078189329421</v>
      </c>
      <c r="Q45" s="11">
        <f>'Occ T2'!J16</f>
        <v>4.151075180517374</v>
      </c>
    </row>
    <row r="46" spans="1:17" x14ac:dyDescent="0.2">
      <c r="O46" s="10" t="str">
        <f>name!D13</f>
        <v>34 Culture, media and sports occupations</v>
      </c>
      <c r="P46" s="11">
        <f>'Occ T2'!H17</f>
        <v>0.70226192455830905</v>
      </c>
      <c r="Q46" s="11">
        <f>'Occ T2'!J17</f>
        <v>5.4791712568840829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0.50689278027811113</v>
      </c>
      <c r="Q47" s="11">
        <f>'Occ T2'!J18</f>
        <v>13.188057141976699</v>
      </c>
    </row>
    <row r="48" spans="1:17" x14ac:dyDescent="0.2">
      <c r="O48" s="10" t="str">
        <f>name!D15</f>
        <v>41 Administrative occupations</v>
      </c>
      <c r="P48" s="11">
        <f>'Occ T2'!H19</f>
        <v>-5.6575536709219385</v>
      </c>
      <c r="Q48" s="11">
        <f>'Occ T2'!J19</f>
        <v>9.1863922837975451</v>
      </c>
    </row>
    <row r="49" spans="15:17" x14ac:dyDescent="0.2">
      <c r="O49" s="10" t="str">
        <f>name!D16</f>
        <v>42 Secretarial and related occupations</v>
      </c>
      <c r="P49" s="11">
        <f>'Occ T2'!H20</f>
        <v>-1.9535805340660586</v>
      </c>
      <c r="Q49" s="11">
        <f>'Occ T2'!J20</f>
        <v>2.6834720608618081</v>
      </c>
    </row>
    <row r="50" spans="15:17" x14ac:dyDescent="0.2">
      <c r="O50" s="10" t="str">
        <f>name!D17</f>
        <v>51 Skilled agricultural and related trades</v>
      </c>
      <c r="P50" s="11">
        <f>'Occ T2'!H21</f>
        <v>0.77596373369366001</v>
      </c>
      <c r="Q50" s="11">
        <f>'Occ T2'!J21</f>
        <v>2.7728629557083124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-8.0698280236598308E-2</v>
      </c>
      <c r="Q51" s="11">
        <f>'Occ T2'!J22</f>
        <v>4.5043255856616122</v>
      </c>
    </row>
    <row r="52" spans="15:17" x14ac:dyDescent="0.2">
      <c r="O52" s="10" t="str">
        <f>name!D19</f>
        <v>53 Skilled construction and building trades</v>
      </c>
      <c r="P52" s="11">
        <f>'Occ T2'!H23</f>
        <v>-0.16385406468759278</v>
      </c>
      <c r="Q52" s="11">
        <f>'Occ T2'!J23</f>
        <v>4.1581437963824612</v>
      </c>
    </row>
    <row r="53" spans="15:17" x14ac:dyDescent="0.2">
      <c r="O53" s="10" t="str">
        <f>name!D20</f>
        <v>54 Textiles, printing and other skilled trades</v>
      </c>
      <c r="P53" s="11">
        <f>'Occ T2'!H24</f>
        <v>0.51731171786830732</v>
      </c>
      <c r="Q53" s="11">
        <f>'Occ T2'!J24</f>
        <v>4.0620346463044275</v>
      </c>
    </row>
    <row r="54" spans="15:17" x14ac:dyDescent="0.2">
      <c r="O54" s="10" t="str">
        <f>name!D21</f>
        <v>61 Caring personal service occupations</v>
      </c>
      <c r="P54" s="11">
        <f>'Occ T2'!H25</f>
        <v>4.662472593312863</v>
      </c>
      <c r="Q54" s="11">
        <f>'Occ T2'!J25</f>
        <v>23.963788418087336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0.46849201176799049</v>
      </c>
      <c r="Q55" s="11">
        <f>'Occ T2'!J26</f>
        <v>5.4249008491122943</v>
      </c>
    </row>
    <row r="56" spans="15:17" x14ac:dyDescent="0.2">
      <c r="O56" s="10" t="str">
        <f>name!D23</f>
        <v>63 Community and civil enforcement occupations</v>
      </c>
      <c r="P56" s="11">
        <f>'Occ T2'!H27</f>
        <v>-6.3162300937039673E-2</v>
      </c>
      <c r="Q56" s="11">
        <f>'Occ T2'!J27</f>
        <v>0.12888203232019224</v>
      </c>
    </row>
    <row r="57" spans="15:17" x14ac:dyDescent="0.2">
      <c r="O57" s="10" t="str">
        <f>name!D24</f>
        <v>71 Sales occupations</v>
      </c>
      <c r="P57" s="11">
        <f>'Occ T2'!H28</f>
        <v>-2.6702844147525475</v>
      </c>
      <c r="Q57" s="11">
        <f>'Occ T2'!J28</f>
        <v>6.8604940572147779</v>
      </c>
    </row>
    <row r="58" spans="15:17" x14ac:dyDescent="0.2">
      <c r="O58" s="10" t="str">
        <f>name!D25</f>
        <v>72 Customer service occupations</v>
      </c>
      <c r="P58" s="11">
        <f>'Occ T2'!H29</f>
        <v>2.7865763926735045</v>
      </c>
      <c r="Q58" s="11">
        <f>'Occ T2'!J29</f>
        <v>6.4197634338038245</v>
      </c>
    </row>
    <row r="59" spans="15:17" x14ac:dyDescent="0.2">
      <c r="O59" s="10" t="str">
        <f>name!D26</f>
        <v>81 Process, plant and machine operatives</v>
      </c>
      <c r="P59" s="11">
        <f>'Occ T2'!H30</f>
        <v>1.1464904809562988</v>
      </c>
      <c r="Q59" s="11">
        <f>'Occ T2'!J30</f>
        <v>3.6728567880192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0.96475847304422047</v>
      </c>
      <c r="Q60" s="11">
        <f>'Occ T2'!J31</f>
        <v>7.3336455153601499</v>
      </c>
    </row>
    <row r="61" spans="15:17" x14ac:dyDescent="0.2">
      <c r="O61" s="10" t="str">
        <f>name!D28</f>
        <v>91 Elementary trades and related occupations</v>
      </c>
      <c r="P61" s="11">
        <f>'Occ T2'!H32</f>
        <v>-0.81100261486373126</v>
      </c>
      <c r="Q61" s="11">
        <f>'Occ T2'!J32</f>
        <v>0.50624050863815295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0.33039938746886577</v>
      </c>
      <c r="Q62" s="11">
        <f>'Occ T2'!J33</f>
        <v>18.645942113893373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29.593000000000188</v>
      </c>
      <c r="Q64" s="11">
        <f>'Occ T2'!J35</f>
        <v>241.54832272971541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Oxfordshire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423.75799999999992</v>
      </c>
      <c r="C8" s="305">
        <f>SUM(C9:C17)</f>
        <v>434.68200000000002</v>
      </c>
      <c r="D8" s="305">
        <f>SUM(D9:D17)</f>
        <v>453.35100000000006</v>
      </c>
      <c r="E8" s="304"/>
      <c r="F8" s="305">
        <f>SUM(F9:F17)</f>
        <v>8.5515577116571393</v>
      </c>
      <c r="G8" s="305">
        <f>SUM(G9:G17)</f>
        <v>9.788707007646007</v>
      </c>
      <c r="H8" s="305">
        <f>SUM(H9:H17)</f>
        <v>12.356048369083808</v>
      </c>
      <c r="I8" s="304"/>
      <c r="J8" s="305">
        <f>SUM(J9:J17)</f>
        <v>58.871967994703674</v>
      </c>
      <c r="K8" s="305">
        <f>SUM(K9:K17)</f>
        <v>67.886620997819762</v>
      </c>
      <c r="L8" s="305">
        <f>SUM(L9:L17)</f>
        <v>86.017298794762397</v>
      </c>
      <c r="M8" s="304"/>
      <c r="N8" s="305">
        <f>SUM(N9:N17)</f>
        <v>95.634106571860769</v>
      </c>
      <c r="O8" s="305">
        <f>SUM(O9:O17)</f>
        <v>101.8394383849663</v>
      </c>
      <c r="P8" s="305">
        <f>SUM(P9:P17)</f>
        <v>116.50665018458253</v>
      </c>
      <c r="Q8" s="306"/>
      <c r="R8" s="305">
        <f>SUM(R9:R17)</f>
        <v>25.318018651890181</v>
      </c>
      <c r="S8" s="305">
        <f>SUM(S9:S17)</f>
        <v>25.288747411326824</v>
      </c>
      <c r="T8" s="305">
        <f>SUM(T9:T17)</f>
        <v>28.224508699897751</v>
      </c>
      <c r="U8" s="306"/>
      <c r="V8" s="305">
        <f>SUM(V9:V17)</f>
        <v>26.151668685278668</v>
      </c>
      <c r="W8" s="305">
        <f>SUM(W9:W17)</f>
        <v>26.852432242336093</v>
      </c>
      <c r="X8" s="305">
        <f>SUM(X9:X17)</f>
        <v>30.569570594238726</v>
      </c>
      <c r="Y8" s="306"/>
      <c r="Z8" s="305">
        <f>SUM(Z9:Z17)</f>
        <v>83.51919348437346</v>
      </c>
      <c r="AA8" s="305">
        <f>SUM(AA9:AA17)</f>
        <v>82.141561717783361</v>
      </c>
      <c r="AB8" s="305">
        <f>SUM(AB9:AB17)</f>
        <v>82.388963974422893</v>
      </c>
      <c r="AC8" s="306"/>
      <c r="AD8" s="305">
        <f>SUM(AD9:AD17)</f>
        <v>70.379017055190985</v>
      </c>
      <c r="AE8" s="305">
        <f>SUM(AE9:AE17)</f>
        <v>68.651416811280811</v>
      </c>
      <c r="AF8" s="305">
        <f>SUM(AF9:AF17)</f>
        <v>58.206192175271362</v>
      </c>
      <c r="AG8" s="306"/>
      <c r="AH8" s="305">
        <f>SUM(AH9:AH17)</f>
        <v>42.117074290021165</v>
      </c>
      <c r="AI8" s="305">
        <f>SUM(AI9:AI17)</f>
        <v>39.559070353746023</v>
      </c>
      <c r="AJ8" s="305">
        <f>SUM(AJ9:AJ17)</f>
        <v>26.710012400957002</v>
      </c>
      <c r="AK8" s="306"/>
      <c r="AL8" s="305">
        <f>SUM(AL9:AL17)</f>
        <v>13.215395555023886</v>
      </c>
      <c r="AM8" s="305">
        <f>SUM(AM9:AM17)</f>
        <v>12.674005073094822</v>
      </c>
      <c r="AN8" s="305">
        <f>SUM(AN9:AN17)</f>
        <v>12.371754806783613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50.732873218647683</v>
      </c>
      <c r="C9" s="304">
        <f t="shared" ref="B9:D17" si="0">SUM(C21,C33,C51,C63,C75,C93)</f>
        <v>52.320390796948359</v>
      </c>
      <c r="D9" s="304">
        <f t="shared" si="0"/>
        <v>58.566730495897687</v>
      </c>
      <c r="E9" s="304"/>
      <c r="F9" s="304">
        <f t="shared" ref="F9:H17" si="1">SUM(F21,F33,F51,F63,F75,F93)</f>
        <v>0.90154673449035516</v>
      </c>
      <c r="G9" s="304">
        <f t="shared" si="1"/>
        <v>1.0205300365007575</v>
      </c>
      <c r="H9" s="304">
        <f t="shared" si="1"/>
        <v>1.3601506571449882</v>
      </c>
      <c r="I9" s="304"/>
      <c r="J9" s="304">
        <f t="shared" ref="J9:L17" si="2">SUM(J21,J33,J51,J63,J75,J93)</f>
        <v>7.1067377407344026</v>
      </c>
      <c r="K9" s="304">
        <f t="shared" si="2"/>
        <v>8.0208666922687417</v>
      </c>
      <c r="L9" s="304">
        <f t="shared" si="2"/>
        <v>10.72238171986791</v>
      </c>
      <c r="M9" s="304"/>
      <c r="N9" s="304">
        <f t="shared" ref="N9:P17" si="3">SUM(N21,N33,N51,N63,N75,N93)</f>
        <v>14.285430491613424</v>
      </c>
      <c r="O9" s="304">
        <f t="shared" si="3"/>
        <v>14.899444341195888</v>
      </c>
      <c r="P9" s="304">
        <f t="shared" si="3"/>
        <v>17.612105976574178</v>
      </c>
      <c r="Q9" s="306"/>
      <c r="R9" s="304">
        <f t="shared" ref="R9:T9" si="4">SUM(R21,R33,R51,R63,R75,R93)</f>
        <v>3.2041231651200892</v>
      </c>
      <c r="S9" s="304">
        <f t="shared" si="4"/>
        <v>3.2911589863940374</v>
      </c>
      <c r="T9" s="304">
        <f t="shared" si="4"/>
        <v>3.84096043554338</v>
      </c>
      <c r="U9" s="306"/>
      <c r="V9" s="304">
        <f t="shared" ref="V9:X9" si="5">SUM(V21,V33,V51,V63,V75,V93)</f>
        <v>4.2585180346107636</v>
      </c>
      <c r="W9" s="304">
        <f t="shared" si="5"/>
        <v>4.2628961615456964</v>
      </c>
      <c r="X9" s="304">
        <f t="shared" si="5"/>
        <v>4.8925033263345785</v>
      </c>
      <c r="Y9" s="306"/>
      <c r="Z9" s="304">
        <f t="shared" ref="Z9:AB9" si="6">SUM(Z21,Z33,Z51,Z63,Z75,Z93)</f>
        <v>8.9078626898452207</v>
      </c>
      <c r="AA9" s="304">
        <f t="shared" si="6"/>
        <v>8.4219869605176072</v>
      </c>
      <c r="AB9" s="304">
        <f t="shared" si="6"/>
        <v>8.9869671500923314</v>
      </c>
      <c r="AC9" s="306"/>
      <c r="AD9" s="304">
        <f>SUM(AD21,AD33,AD51,AD63,AD75,AD93)</f>
        <v>6.9153860014529682</v>
      </c>
      <c r="AE9" s="304">
        <f t="shared" ref="AE9:AF9" si="7">SUM(AE21,AE33,AE51,AE63,AE75,AE93)</f>
        <v>6.8949354068629773</v>
      </c>
      <c r="AF9" s="304">
        <f t="shared" si="7"/>
        <v>6.2371970448781928</v>
      </c>
      <c r="AG9" s="306"/>
      <c r="AH9" s="304">
        <f t="shared" ref="AH9:AJ9" si="8">SUM(AH21,AH33,AH51,AH63,AH75,AH93)</f>
        <v>4.1875496211359158</v>
      </c>
      <c r="AI9" s="304">
        <f t="shared" si="8"/>
        <v>4.3079605177910949</v>
      </c>
      <c r="AJ9" s="304">
        <f t="shared" si="8"/>
        <v>3.3693937330623238</v>
      </c>
      <c r="AK9" s="306"/>
      <c r="AL9" s="304">
        <f t="shared" ref="AL9:AN9" si="9">SUM(AL21,AL33,AL51,AL63,AL75,AL93)</f>
        <v>0.96571873964454791</v>
      </c>
      <c r="AM9" s="304">
        <f t="shared" si="9"/>
        <v>1.2006116938715607</v>
      </c>
      <c r="AN9" s="304">
        <f t="shared" si="9"/>
        <v>1.5450704523997998</v>
      </c>
    </row>
    <row r="10" spans="1:40" x14ac:dyDescent="0.2">
      <c r="A10" s="13" t="str">
        <f>name!E5</f>
        <v>Professional occupations</v>
      </c>
      <c r="B10" s="304">
        <f t="shared" si="0"/>
        <v>108.43592396291496</v>
      </c>
      <c r="C10" s="304">
        <f t="shared" si="0"/>
        <v>115.82644522148124</v>
      </c>
      <c r="D10" s="304">
        <f t="shared" si="0"/>
        <v>126.76861387464328</v>
      </c>
      <c r="E10" s="304"/>
      <c r="F10" s="304">
        <f t="shared" si="1"/>
        <v>6.2058226225353961</v>
      </c>
      <c r="G10" s="304">
        <f t="shared" si="1"/>
        <v>7.0948162001802659</v>
      </c>
      <c r="H10" s="304">
        <f t="shared" si="1"/>
        <v>8.7031853755905058</v>
      </c>
      <c r="I10" s="304"/>
      <c r="J10" s="304">
        <f t="shared" si="2"/>
        <v>33.916354167943538</v>
      </c>
      <c r="K10" s="304">
        <f t="shared" si="2"/>
        <v>38.983022857124311</v>
      </c>
      <c r="L10" s="304">
        <f t="shared" si="2"/>
        <v>47.68646243687428</v>
      </c>
      <c r="M10" s="304"/>
      <c r="N10" s="304">
        <f t="shared" si="3"/>
        <v>36.946602855673518</v>
      </c>
      <c r="O10" s="304">
        <f t="shared" si="3"/>
        <v>38.399928373227851</v>
      </c>
      <c r="P10" s="304">
        <f t="shared" si="3"/>
        <v>40.117018544364967</v>
      </c>
      <c r="Q10" s="306"/>
      <c r="R10" s="304">
        <f t="shared" ref="R10:T10" si="10">SUM(R22,R34,R52,R64,R76,R94)</f>
        <v>4.81648785544105</v>
      </c>
      <c r="S10" s="304">
        <f t="shared" si="10"/>
        <v>3.8541444943488168</v>
      </c>
      <c r="T10" s="304">
        <f t="shared" si="10"/>
        <v>3.377824373446721</v>
      </c>
      <c r="U10" s="306"/>
      <c r="V10" s="304">
        <f t="shared" ref="V10:X10" si="11">SUM(V22,V34,V52,V64,V76,V94)</f>
        <v>5.2986256095515571</v>
      </c>
      <c r="W10" s="304">
        <f t="shared" si="11"/>
        <v>5.2956006591133944</v>
      </c>
      <c r="X10" s="304">
        <f t="shared" si="11"/>
        <v>5.5931031042709858</v>
      </c>
      <c r="Y10" s="306"/>
      <c r="Z10" s="304">
        <f t="shared" ref="Z10:AB10" si="12">SUM(Z22,Z34,Z52,Z64,Z76,Z94)</f>
        <v>9.9253554055621862</v>
      </c>
      <c r="AA10" s="304">
        <f t="shared" si="12"/>
        <v>10.07420638622637</v>
      </c>
      <c r="AB10" s="304">
        <f t="shared" si="12"/>
        <v>10.514047241130864</v>
      </c>
      <c r="AC10" s="306"/>
      <c r="AD10" s="304">
        <f t="shared" ref="AD10:AF10" si="13">SUM(AD22,AD34,AD52,AD64,AD76,AD94)</f>
        <v>6.6798987766745217</v>
      </c>
      <c r="AE10" s="304">
        <f t="shared" si="13"/>
        <v>6.8115883737438585</v>
      </c>
      <c r="AF10" s="304">
        <f t="shared" si="13"/>
        <v>5.9872065173346396</v>
      </c>
      <c r="AG10" s="306"/>
      <c r="AH10" s="304">
        <f t="shared" ref="AH10:AJ10" si="14">SUM(AH22,AH34,AH52,AH64,AH76,AH94)</f>
        <v>3.8165918755441726</v>
      </c>
      <c r="AI10" s="304">
        <f t="shared" si="14"/>
        <v>4.1004920406339274</v>
      </c>
      <c r="AJ10" s="304">
        <f t="shared" si="14"/>
        <v>2.9071316823727136</v>
      </c>
      <c r="AK10" s="306"/>
      <c r="AL10" s="304">
        <f t="shared" ref="AL10:AN10" si="15">SUM(AL22,AL34,AL52,AL64,AL76,AL94)</f>
        <v>0.83018479398901768</v>
      </c>
      <c r="AM10" s="304">
        <f t="shared" si="15"/>
        <v>1.2126458368824362</v>
      </c>
      <c r="AN10" s="304">
        <f t="shared" si="15"/>
        <v>1.8826345992576234</v>
      </c>
    </row>
    <row r="11" spans="1:40" x14ac:dyDescent="0.2">
      <c r="A11" s="13" t="str">
        <f>name!E6</f>
        <v>Associate professional occupations</v>
      </c>
      <c r="B11" s="304">
        <f>SUM(B23,B35,B53,B65,B77,B95)</f>
        <v>59.469479671391049</v>
      </c>
      <c r="C11" s="304">
        <f t="shared" si="0"/>
        <v>58.473243861558288</v>
      </c>
      <c r="D11" s="304">
        <f>SUM(D23,D35,D53,D65,D77,D95)</f>
        <v>62.643603572092687</v>
      </c>
      <c r="E11" s="304"/>
      <c r="F11" s="304">
        <f t="shared" si="1"/>
        <v>0.89015899691967071</v>
      </c>
      <c r="G11" s="304">
        <f t="shared" si="1"/>
        <v>1.0000246577391807</v>
      </c>
      <c r="H11" s="304">
        <f t="shared" si="1"/>
        <v>1.3576732560301248</v>
      </c>
      <c r="I11" s="304"/>
      <c r="J11" s="304">
        <f t="shared" si="2"/>
        <v>9.1155797128112344</v>
      </c>
      <c r="K11" s="304">
        <f t="shared" si="2"/>
        <v>10.045840493829182</v>
      </c>
      <c r="L11" s="304">
        <f t="shared" si="2"/>
        <v>12.839024130892978</v>
      </c>
      <c r="M11" s="304"/>
      <c r="N11" s="304">
        <f t="shared" si="3"/>
        <v>18.070472774831774</v>
      </c>
      <c r="O11" s="304">
        <f t="shared" si="3"/>
        <v>18.346558548893171</v>
      </c>
      <c r="P11" s="304">
        <f t="shared" si="3"/>
        <v>20.682826427522485</v>
      </c>
      <c r="Q11" s="306"/>
      <c r="R11" s="304">
        <f t="shared" ref="R11:T11" si="16">SUM(R23,R35,R53,R65,R77,R95)</f>
        <v>4.5787013417396647</v>
      </c>
      <c r="S11" s="304">
        <f t="shared" si="16"/>
        <v>4.2792443484061726</v>
      </c>
      <c r="T11" s="304">
        <f t="shared" si="16"/>
        <v>4.5788035036369443</v>
      </c>
      <c r="U11" s="306"/>
      <c r="V11" s="304">
        <f t="shared" ref="V11:X11" si="17">SUM(V23,V35,V53,V65,V77,V95)</f>
        <v>4.2371554750157614</v>
      </c>
      <c r="W11" s="304">
        <f t="shared" si="17"/>
        <v>3.9274177605859037</v>
      </c>
      <c r="X11" s="304">
        <f t="shared" si="17"/>
        <v>4.1531615169705169</v>
      </c>
      <c r="Y11" s="306"/>
      <c r="Z11" s="304">
        <f t="shared" ref="Z11:AB11" si="18">SUM(Z23,Z35,Z53,Z65,Z77,Z95)</f>
        <v>10.337384712546511</v>
      </c>
      <c r="AA11" s="304">
        <f t="shared" si="18"/>
        <v>9.3746260585076389</v>
      </c>
      <c r="AB11" s="304">
        <f t="shared" si="18"/>
        <v>9.2404449670962645</v>
      </c>
      <c r="AC11" s="306"/>
      <c r="AD11" s="304">
        <f t="shared" ref="AD11:AF11" si="19">SUM(AD23,AD35,AD53,AD65,AD77,AD95)</f>
        <v>7.2256588125481525</v>
      </c>
      <c r="AE11" s="304">
        <f t="shared" si="19"/>
        <v>6.6458103950212539</v>
      </c>
      <c r="AF11" s="304">
        <f t="shared" si="19"/>
        <v>5.5362003955947294</v>
      </c>
      <c r="AG11" s="306"/>
      <c r="AH11" s="304">
        <f t="shared" ref="AH11:AJ11" si="20">SUM(AH23,AH35,AH53,AH65,AH77,AH95)</f>
        <v>4.116385899955425</v>
      </c>
      <c r="AI11" s="304">
        <f t="shared" si="20"/>
        <v>3.8115258935834913</v>
      </c>
      <c r="AJ11" s="304">
        <f t="shared" si="20"/>
        <v>2.6476733858515193</v>
      </c>
      <c r="AK11" s="306"/>
      <c r="AL11" s="304">
        <f t="shared" ref="AL11:AN11" si="21">SUM(AL23,AL35,AL53,AL65,AL77,AL95)</f>
        <v>0.89798194502286388</v>
      </c>
      <c r="AM11" s="304">
        <f t="shared" si="21"/>
        <v>1.0421957049922941</v>
      </c>
      <c r="AN11" s="304">
        <f t="shared" si="21"/>
        <v>1.6077959884971249</v>
      </c>
    </row>
    <row r="12" spans="1:40" x14ac:dyDescent="0.2">
      <c r="A12" s="13" t="str">
        <f>name!E7</f>
        <v>Administrative and secretarial occupations</v>
      </c>
      <c r="B12" s="304">
        <f t="shared" si="0"/>
        <v>42.569444649366289</v>
      </c>
      <c r="C12" s="304">
        <f t="shared" si="0"/>
        <v>39.467494161204307</v>
      </c>
      <c r="D12" s="304">
        <f t="shared" si="0"/>
        <v>34.95831044437827</v>
      </c>
      <c r="E12" s="304"/>
      <c r="F12" s="304">
        <f t="shared" si="1"/>
        <v>0.25921314988927879</v>
      </c>
      <c r="G12" s="304">
        <f t="shared" si="1"/>
        <v>0.30297627577468256</v>
      </c>
      <c r="H12" s="304">
        <f t="shared" si="1"/>
        <v>0.4357573464952228</v>
      </c>
      <c r="I12" s="304"/>
      <c r="J12" s="304">
        <f t="shared" si="2"/>
        <v>3.1185661282000052</v>
      </c>
      <c r="K12" s="304">
        <f t="shared" si="2"/>
        <v>3.6859101372609895</v>
      </c>
      <c r="L12" s="304">
        <f t="shared" si="2"/>
        <v>4.6767565524274186</v>
      </c>
      <c r="M12" s="304"/>
      <c r="N12" s="304">
        <f t="shared" si="3"/>
        <v>8.6439456329449822</v>
      </c>
      <c r="O12" s="304">
        <f t="shared" si="3"/>
        <v>9.3883247599196356</v>
      </c>
      <c r="P12" s="304">
        <f t="shared" si="3"/>
        <v>11.455938959077027</v>
      </c>
      <c r="Q12" s="306"/>
      <c r="R12" s="304">
        <f t="shared" ref="R12:T12" si="22">SUM(R24,R36,R54,R66,R78,R96)</f>
        <v>3.6119345754521657</v>
      </c>
      <c r="S12" s="304">
        <f t="shared" si="22"/>
        <v>3.8659115389591534</v>
      </c>
      <c r="T12" s="304">
        <f t="shared" si="22"/>
        <v>4.440953506182546</v>
      </c>
      <c r="U12" s="306"/>
      <c r="V12" s="304">
        <f t="shared" ref="V12:X12" si="23">SUM(V24,V36,V54,V66,V78,V96)</f>
        <v>3.1934147327860489</v>
      </c>
      <c r="W12" s="304">
        <f t="shared" si="23"/>
        <v>3.2768038852846102</v>
      </c>
      <c r="X12" s="304">
        <f t="shared" si="23"/>
        <v>3.6770939155841833</v>
      </c>
      <c r="Y12" s="306"/>
      <c r="Z12" s="304">
        <f t="shared" ref="Z12:AA12" si="24">SUM(Z24,Z36,Z54,Z66,Z78,Z96)</f>
        <v>8.7169150821247516</v>
      </c>
      <c r="AA12" s="304">
        <f t="shared" si="24"/>
        <v>7.634389831990215</v>
      </c>
      <c r="AB12" s="304">
        <f>SUM(AB24,AB36,AB54,AB66,AB78,AB96)</f>
        <v>4.6163770541397886</v>
      </c>
      <c r="AC12" s="306"/>
      <c r="AD12" s="304">
        <f t="shared" ref="AD12:AE12" si="25">SUM(AD24,AD36,AD54,AD66,AD78,AD96)</f>
        <v>8.8978025964188756</v>
      </c>
      <c r="AE12" s="304">
        <f t="shared" si="25"/>
        <v>7.2987458092211783</v>
      </c>
      <c r="AF12" s="304">
        <f>SUM(AF24,AF36,AF54,AF66,AF78,AF96)</f>
        <v>4.0237263586774201</v>
      </c>
      <c r="AG12" s="306"/>
      <c r="AH12" s="304">
        <f t="shared" ref="AH12:AI12" si="26">SUM(AH24,AH36,AH54,AH66,AH78,AH96)</f>
        <v>4.9638601463793339</v>
      </c>
      <c r="AI12" s="304">
        <f t="shared" si="26"/>
        <v>3.0678853850157504</v>
      </c>
      <c r="AJ12" s="304">
        <f>SUM(AJ24,AJ36,AJ54,AJ66,AJ78,AJ96)</f>
        <v>0.856909418326949</v>
      </c>
      <c r="AK12" s="306"/>
      <c r="AL12" s="304">
        <f t="shared" ref="AL12:AM12" si="27">SUM(AL24,AL36,AL54,AL66,AL78,AL96)</f>
        <v>1.1637926051708476</v>
      </c>
      <c r="AM12" s="304">
        <f t="shared" si="27"/>
        <v>0.94654653777809417</v>
      </c>
      <c r="AN12" s="304">
        <f>SUM(AN24,AN36,AN54,AN66,AN78,AN96)</f>
        <v>0.77479733346771484</v>
      </c>
    </row>
    <row r="13" spans="1:40" x14ac:dyDescent="0.2">
      <c r="A13" s="13" t="str">
        <f>name!E8</f>
        <v>Skilled trades occupations</v>
      </c>
      <c r="B13" s="304">
        <f t="shared" si="0"/>
        <v>32.858271018153104</v>
      </c>
      <c r="C13" s="304">
        <f t="shared" si="0"/>
        <v>34.193062711241495</v>
      </c>
      <c r="D13" s="304">
        <f t="shared" si="0"/>
        <v>33.906994124790891</v>
      </c>
      <c r="E13" s="304"/>
      <c r="F13" s="304">
        <f t="shared" si="1"/>
        <v>6.6533506836680523E-2</v>
      </c>
      <c r="G13" s="304">
        <f t="shared" si="1"/>
        <v>8.1897358133867754E-2</v>
      </c>
      <c r="H13" s="304">
        <f t="shared" si="1"/>
        <v>0.10885617771901003</v>
      </c>
      <c r="I13" s="304"/>
      <c r="J13" s="304">
        <f t="shared" si="2"/>
        <v>0.82563820127352472</v>
      </c>
      <c r="K13" s="304">
        <f t="shared" si="2"/>
        <v>1.0705121123393631</v>
      </c>
      <c r="L13" s="304">
        <f t="shared" si="2"/>
        <v>1.5927566422882966</v>
      </c>
      <c r="M13" s="304"/>
      <c r="N13" s="304">
        <f t="shared" si="3"/>
        <v>2.5604265074425872</v>
      </c>
      <c r="O13" s="304">
        <f t="shared" si="3"/>
        <v>3.0550711362242282</v>
      </c>
      <c r="P13" s="304">
        <f t="shared" si="3"/>
        <v>3.9298374696573513</v>
      </c>
      <c r="Q13" s="306"/>
      <c r="R13" s="304">
        <f t="shared" ref="R13:T13" si="28">SUM(R25,R37,R55,R67,R79,R97)</f>
        <v>1.0920523469416883</v>
      </c>
      <c r="S13" s="304">
        <f t="shared" si="28"/>
        <v>1.1985513728126473</v>
      </c>
      <c r="T13" s="304">
        <f t="shared" si="28"/>
        <v>1.4820057959007986</v>
      </c>
      <c r="U13" s="306"/>
      <c r="V13" s="304">
        <f t="shared" ref="V13:X13" si="29">SUM(V25,V37,V55,V67,V79,V97)</f>
        <v>2.1915842747342329</v>
      </c>
      <c r="W13" s="304">
        <f t="shared" si="29"/>
        <v>2.3803825383086203</v>
      </c>
      <c r="X13" s="304">
        <f t="shared" si="29"/>
        <v>2.8748881648317948</v>
      </c>
      <c r="Y13" s="306"/>
      <c r="Z13" s="304">
        <f t="shared" ref="Z13:AB13" si="30">SUM(Z25,Z37,Z55,Z67,Z79,Z97)</f>
        <v>10.944818242933602</v>
      </c>
      <c r="AA13" s="304">
        <f t="shared" si="30"/>
        <v>11.000735665979526</v>
      </c>
      <c r="AB13" s="304">
        <f t="shared" si="30"/>
        <v>10.659138999742815</v>
      </c>
      <c r="AC13" s="306"/>
      <c r="AD13" s="304">
        <f t="shared" ref="AD13:AF13" si="31">SUM(AD25,AD37,AD55,AD67,AD79,AD97)</f>
        <v>8.3946501909081359</v>
      </c>
      <c r="AE13" s="304">
        <f t="shared" si="31"/>
        <v>8.4504528099145713</v>
      </c>
      <c r="AF13" s="304">
        <f t="shared" si="31"/>
        <v>7.8220998993267479</v>
      </c>
      <c r="AG13" s="306"/>
      <c r="AH13" s="304">
        <f t="shared" ref="AH13:AJ13" si="32">SUM(AH25,AH37,AH55,AH67,AH79,AH97)</f>
        <v>4.8579686881275279</v>
      </c>
      <c r="AI13" s="304">
        <f t="shared" si="32"/>
        <v>5.1245976686501402</v>
      </c>
      <c r="AJ13" s="304">
        <f t="shared" si="32"/>
        <v>4.3885641011392469</v>
      </c>
      <c r="AK13" s="306"/>
      <c r="AL13" s="304">
        <f t="shared" ref="AL13:AN13" si="33">SUM(AL25,AL37,AL55,AL67,AL79,AL97)</f>
        <v>1.9245990589551252</v>
      </c>
      <c r="AM13" s="304">
        <f t="shared" si="33"/>
        <v>1.8308620488785292</v>
      </c>
      <c r="AN13" s="304">
        <f t="shared" si="33"/>
        <v>1.0488468741848278</v>
      </c>
    </row>
    <row r="14" spans="1:40" x14ac:dyDescent="0.2">
      <c r="A14" s="13" t="str">
        <f>name!E9</f>
        <v>Caring, leisure and other service occupations</v>
      </c>
      <c r="B14" s="304">
        <f t="shared" si="0"/>
        <v>42.072597499858929</v>
      </c>
      <c r="C14" s="304">
        <f t="shared" si="0"/>
        <v>44.173174622728304</v>
      </c>
      <c r="D14" s="304">
        <f t="shared" si="0"/>
        <v>47.140399804002804</v>
      </c>
      <c r="E14" s="304"/>
      <c r="F14" s="304">
        <f t="shared" si="1"/>
        <v>4.9347160734076148E-2</v>
      </c>
      <c r="G14" s="304">
        <f t="shared" si="1"/>
        <v>6.364641617939959E-2</v>
      </c>
      <c r="H14" s="304">
        <f t="shared" si="1"/>
        <v>8.7108590333778879E-2</v>
      </c>
      <c r="I14" s="304"/>
      <c r="J14" s="304">
        <f t="shared" si="2"/>
        <v>1.9383579323732438</v>
      </c>
      <c r="K14" s="304">
        <f t="shared" si="2"/>
        <v>2.4922242097282035</v>
      </c>
      <c r="L14" s="304">
        <f t="shared" si="2"/>
        <v>3.3425302912890826</v>
      </c>
      <c r="M14" s="304"/>
      <c r="N14" s="304">
        <f t="shared" si="3"/>
        <v>5.8597550049205251</v>
      </c>
      <c r="O14" s="304">
        <f t="shared" si="3"/>
        <v>7.0095134221050301</v>
      </c>
      <c r="P14" s="304">
        <f t="shared" si="3"/>
        <v>8.6294346045507222</v>
      </c>
      <c r="Q14" s="306"/>
      <c r="R14" s="304">
        <f>SUM(R26,R38,R56,R68,R80,R98)</f>
        <v>4.2232929987574366</v>
      </c>
      <c r="S14" s="304">
        <f t="shared" ref="S14:T14" si="34">SUM(S26,S38,S56,S68,S80,S98)</f>
        <v>4.472013675173919</v>
      </c>
      <c r="T14" s="304">
        <f t="shared" si="34"/>
        <v>4.9036149599836083</v>
      </c>
      <c r="U14" s="306"/>
      <c r="V14" s="304">
        <f t="shared" ref="V14:X14" si="35">SUM(V26,V38,V56,V68,V80,V98)</f>
        <v>3.043925060563955</v>
      </c>
      <c r="W14" s="304">
        <f t="shared" si="35"/>
        <v>3.2857533890133088</v>
      </c>
      <c r="X14" s="304">
        <f t="shared" si="35"/>
        <v>3.8175559310878251</v>
      </c>
      <c r="Y14" s="306"/>
      <c r="Z14" s="304">
        <f t="shared" ref="Z14:AB14" si="36">SUM(Z26,Z38,Z56,Z68,Z80,Z98)</f>
        <v>14.422384262185856</v>
      </c>
      <c r="AA14" s="304">
        <f t="shared" si="36"/>
        <v>15.004224077210683</v>
      </c>
      <c r="AB14" s="304">
        <f t="shared" si="36"/>
        <v>16.576158951006335</v>
      </c>
      <c r="AC14" s="306"/>
      <c r="AD14" s="304">
        <f t="shared" ref="AD14:AF14" si="37">SUM(AD26,AD38,AD56,AD68,AD80,AD98)</f>
        <v>9.1071176986363067</v>
      </c>
      <c r="AE14" s="304">
        <f t="shared" si="37"/>
        <v>8.7582388876874298</v>
      </c>
      <c r="AF14" s="304">
        <f t="shared" si="37"/>
        <v>7.1360733216187615</v>
      </c>
      <c r="AG14" s="306"/>
      <c r="AH14" s="304">
        <f t="shared" ref="AH14:AJ14" si="38">SUM(AH26,AH38,AH56,AH68,AH80,AH98)</f>
        <v>2.7389123814803638</v>
      </c>
      <c r="AI14" s="304">
        <f t="shared" si="38"/>
        <v>2.3944774976431948</v>
      </c>
      <c r="AJ14" s="304">
        <f t="shared" si="38"/>
        <v>1.8836574092976321</v>
      </c>
      <c r="AK14" s="306"/>
      <c r="AL14" s="304">
        <f t="shared" ref="AL14:AN14" si="39">SUM(AL26,AL38,AL56,AL68,AL80,AL98)</f>
        <v>0.68950500020717009</v>
      </c>
      <c r="AM14" s="304">
        <f t="shared" si="39"/>
        <v>0.69308304798713438</v>
      </c>
      <c r="AN14" s="304">
        <f t="shared" si="39"/>
        <v>0.76426574483505649</v>
      </c>
    </row>
    <row r="15" spans="1:40" x14ac:dyDescent="0.2">
      <c r="A15" s="13" t="str">
        <f>name!E10</f>
        <v>Sales and customer service occupations</v>
      </c>
      <c r="B15" s="304">
        <f t="shared" si="0"/>
        <v>29.592202084347807</v>
      </c>
      <c r="C15" s="304">
        <f t="shared" si="0"/>
        <v>29.59870409632876</v>
      </c>
      <c r="D15" s="304">
        <f t="shared" si="0"/>
        <v>29.708494062268731</v>
      </c>
      <c r="E15" s="304"/>
      <c r="F15" s="304">
        <f t="shared" si="1"/>
        <v>9.7582700033100239E-2</v>
      </c>
      <c r="G15" s="304">
        <f t="shared" si="1"/>
        <v>0.11711746435668917</v>
      </c>
      <c r="H15" s="304">
        <f t="shared" si="1"/>
        <v>0.15308785169332204</v>
      </c>
      <c r="I15" s="304"/>
      <c r="J15" s="304">
        <f t="shared" si="2"/>
        <v>1.3434228668993264</v>
      </c>
      <c r="K15" s="304">
        <f t="shared" si="2"/>
        <v>1.6304175194857256</v>
      </c>
      <c r="L15" s="304">
        <f t="shared" si="2"/>
        <v>2.2624189066521128</v>
      </c>
      <c r="M15" s="304"/>
      <c r="N15" s="304">
        <f t="shared" si="3"/>
        <v>4.7124022978180573</v>
      </c>
      <c r="O15" s="304">
        <f t="shared" si="3"/>
        <v>5.3064531700080133</v>
      </c>
      <c r="P15" s="304">
        <f t="shared" si="3"/>
        <v>6.7153325670782369</v>
      </c>
      <c r="Q15" s="306"/>
      <c r="R15" s="304">
        <f t="shared" ref="R15:T15" si="40">SUM(R27,R39,R57,R69,R81,R99)</f>
        <v>1.4864930808333252</v>
      </c>
      <c r="S15" s="304">
        <f t="shared" si="40"/>
        <v>1.6138349145937498</v>
      </c>
      <c r="T15" s="304">
        <f t="shared" si="40"/>
        <v>1.9366647372629058</v>
      </c>
      <c r="U15" s="306"/>
      <c r="V15" s="304">
        <f t="shared" ref="V15:X15" si="41">SUM(V27,V39,V57,V69,V81,V99)</f>
        <v>1.3248362168670473</v>
      </c>
      <c r="W15" s="304">
        <f t="shared" si="41"/>
        <v>1.406527872851971</v>
      </c>
      <c r="X15" s="304">
        <f t="shared" si="41"/>
        <v>1.6442633086565377</v>
      </c>
      <c r="Y15" s="306"/>
      <c r="Z15" s="304">
        <f t="shared" ref="Z15:AB15" si="42">SUM(Z27,Z39,Z57,Z69,Z81,Z99)</f>
        <v>8.1093458176272897</v>
      </c>
      <c r="AA15" s="304">
        <f t="shared" si="42"/>
        <v>7.939356371096145</v>
      </c>
      <c r="AB15" s="304">
        <f t="shared" si="42"/>
        <v>8.329888597752154</v>
      </c>
      <c r="AC15" s="306"/>
      <c r="AD15" s="304">
        <f t="shared" ref="AD15:AF15" si="43">SUM(AD27,AD39,AD57,AD69,AD81,AD99)</f>
        <v>6.8852843714404788</v>
      </c>
      <c r="AE15" s="304">
        <f t="shared" si="43"/>
        <v>6.5121407067997019</v>
      </c>
      <c r="AF15" s="304">
        <f t="shared" si="43"/>
        <v>5.4339099595828104</v>
      </c>
      <c r="AG15" s="306"/>
      <c r="AH15" s="304">
        <f t="shared" ref="AH15:AJ15" si="44">SUM(AH27,AH39,AH57,AH69,AH81,AH99)</f>
        <v>4.1426137909649317</v>
      </c>
      <c r="AI15" s="304">
        <f t="shared" si="44"/>
        <v>3.5911844340074812</v>
      </c>
      <c r="AJ15" s="304">
        <f t="shared" si="44"/>
        <v>1.8352604275814797</v>
      </c>
      <c r="AK15" s="306"/>
      <c r="AL15" s="304">
        <f t="shared" ref="AL15:AN15" si="45">SUM(AL27,AL39,AL57,AL69,AL81,AL99)</f>
        <v>1.4902209418642494</v>
      </c>
      <c r="AM15" s="304">
        <f t="shared" si="45"/>
        <v>1.4816716431292827</v>
      </c>
      <c r="AN15" s="304">
        <f t="shared" si="45"/>
        <v>1.3976677060091671</v>
      </c>
    </row>
    <row r="16" spans="1:40" x14ac:dyDescent="0.2">
      <c r="A16" s="13" t="str">
        <f>name!E11</f>
        <v>Process, plant and machine operatives</v>
      </c>
      <c r="B16" s="304">
        <f t="shared" si="0"/>
        <v>16.891326619022365</v>
      </c>
      <c r="C16" s="304">
        <f t="shared" si="0"/>
        <v>18.999467620522246</v>
      </c>
      <c r="D16" s="304">
        <f t="shared" si="0"/>
        <v>19.002575573022881</v>
      </c>
      <c r="E16" s="304"/>
      <c r="F16" s="304">
        <f t="shared" si="1"/>
        <v>5.0541919420534293E-2</v>
      </c>
      <c r="G16" s="304">
        <f t="shared" si="1"/>
        <v>7.0456706846806702E-2</v>
      </c>
      <c r="H16" s="304">
        <f t="shared" si="1"/>
        <v>0.10258121537013218</v>
      </c>
      <c r="I16" s="304"/>
      <c r="J16" s="304">
        <f t="shared" si="2"/>
        <v>0.39346147007615068</v>
      </c>
      <c r="K16" s="304">
        <f t="shared" si="2"/>
        <v>0.51956233153077114</v>
      </c>
      <c r="L16" s="304">
        <f t="shared" si="2"/>
        <v>0.76792933891114634</v>
      </c>
      <c r="M16" s="304"/>
      <c r="N16" s="304">
        <f t="shared" si="3"/>
        <v>0.98583645822270105</v>
      </c>
      <c r="O16" s="304">
        <f t="shared" si="3"/>
        <v>1.2199927203985792</v>
      </c>
      <c r="P16" s="304">
        <f t="shared" si="3"/>
        <v>1.689823857908858</v>
      </c>
      <c r="Q16" s="306"/>
      <c r="R16" s="304">
        <f t="shared" ref="R16:T16" si="46">SUM(R28,R40,R58,R70,R82,R100)</f>
        <v>0.44841173244181204</v>
      </c>
      <c r="S16" s="304">
        <f t="shared" si="46"/>
        <v>0.56609866343590864</v>
      </c>
      <c r="T16" s="304">
        <f t="shared" si="46"/>
        <v>0.75762746145321025</v>
      </c>
      <c r="U16" s="306"/>
      <c r="V16" s="304">
        <f t="shared" ref="V16:X16" si="47">SUM(V28,V40,V58,V70,V82,V100)</f>
        <v>0.8610161066172709</v>
      </c>
      <c r="W16" s="304">
        <f t="shared" si="47"/>
        <v>1.041224898394832</v>
      </c>
      <c r="X16" s="304">
        <f t="shared" si="47"/>
        <v>1.2945923427698545</v>
      </c>
      <c r="Y16" s="306"/>
      <c r="Z16" s="304">
        <f t="shared" ref="Z16:AB16" si="48">SUM(Z28,Z40,Z58,Z70,Z82,Z100)</f>
        <v>3.9888048040800919</v>
      </c>
      <c r="AA16" s="304">
        <f t="shared" si="48"/>
        <v>4.6991034033434458</v>
      </c>
      <c r="AB16" s="304">
        <f t="shared" si="48"/>
        <v>5.372520527512922</v>
      </c>
      <c r="AC16" s="306"/>
      <c r="AD16" s="304">
        <f t="shared" ref="AD16:AF16" si="49">SUM(AD28,AD40,AD58,AD70,AD82,AD100)</f>
        <v>4.8330510025487454</v>
      </c>
      <c r="AE16" s="304">
        <f t="shared" si="49"/>
        <v>5.5575923402357272</v>
      </c>
      <c r="AF16" s="304">
        <f t="shared" si="49"/>
        <v>5.3839291832580747</v>
      </c>
      <c r="AG16" s="306"/>
      <c r="AH16" s="304">
        <f t="shared" ref="AH16:AJ16" si="50">SUM(AH28,AH40,AH58,AH70,AH82,AH100)</f>
        <v>3.7734378142257494</v>
      </c>
      <c r="AI16" s="304">
        <f t="shared" si="50"/>
        <v>3.8288790573474216</v>
      </c>
      <c r="AJ16" s="304">
        <f t="shared" si="50"/>
        <v>2.4395469488930628</v>
      </c>
      <c r="AK16" s="306"/>
      <c r="AL16" s="304">
        <f t="shared" ref="AL16:AN16" si="51">SUM(AL28,AL40,AL58,AL70,AL82,AL100)</f>
        <v>1.5567653113893125</v>
      </c>
      <c r="AM16" s="304">
        <f t="shared" si="51"/>
        <v>1.4965574989887551</v>
      </c>
      <c r="AN16" s="304">
        <f t="shared" si="51"/>
        <v>1.1940246969456243</v>
      </c>
    </row>
    <row r="17" spans="1:40" x14ac:dyDescent="0.2">
      <c r="A17" s="13" t="str">
        <f>name!E12</f>
        <v>Elementary occupations</v>
      </c>
      <c r="B17" s="304">
        <f t="shared" si="0"/>
        <v>41.13588127629771</v>
      </c>
      <c r="C17" s="304">
        <f t="shared" si="0"/>
        <v>41.63001690798702</v>
      </c>
      <c r="D17" s="304">
        <f t="shared" si="0"/>
        <v>40.655278048902836</v>
      </c>
      <c r="E17" s="304"/>
      <c r="F17" s="304">
        <f t="shared" si="1"/>
        <v>3.0810920798046454E-2</v>
      </c>
      <c r="G17" s="304">
        <f t="shared" si="1"/>
        <v>3.7241891934359755E-2</v>
      </c>
      <c r="H17" s="304">
        <f t="shared" si="1"/>
        <v>4.7647898706724409E-2</v>
      </c>
      <c r="I17" s="304"/>
      <c r="J17" s="304">
        <f t="shared" si="2"/>
        <v>1.1138497743922486</v>
      </c>
      <c r="K17" s="304">
        <f t="shared" si="2"/>
        <v>1.4382646442524749</v>
      </c>
      <c r="L17" s="304">
        <f t="shared" si="2"/>
        <v>2.1270387755591771</v>
      </c>
      <c r="M17" s="304"/>
      <c r="N17" s="304">
        <f t="shared" si="3"/>
        <v>3.5692345483932013</v>
      </c>
      <c r="O17" s="304">
        <f t="shared" si="3"/>
        <v>4.2141519129939047</v>
      </c>
      <c r="P17" s="304">
        <f t="shared" si="3"/>
        <v>5.6743317778486855</v>
      </c>
      <c r="Q17" s="306"/>
      <c r="R17" s="304">
        <f t="shared" ref="R17:T17" si="52">SUM(R29,R41,R59,R71,R83,R101)</f>
        <v>1.8565215551629541</v>
      </c>
      <c r="S17" s="304">
        <f t="shared" si="52"/>
        <v>2.147789417202417</v>
      </c>
      <c r="T17" s="304">
        <f t="shared" si="52"/>
        <v>2.9060539264876359</v>
      </c>
      <c r="U17" s="306"/>
      <c r="V17" s="304">
        <f t="shared" ref="V17:X17" si="53">SUM(V29,V41,V59,V71,V83,V101)</f>
        <v>1.7425931745320313</v>
      </c>
      <c r="W17" s="304">
        <f t="shared" si="53"/>
        <v>1.9758250772377592</v>
      </c>
      <c r="X17" s="304">
        <f t="shared" si="53"/>
        <v>2.6224089837324538</v>
      </c>
      <c r="Y17" s="306"/>
      <c r="Z17" s="304">
        <f t="shared" ref="Z17:AB17" si="54">SUM(Z29,Z41,Z59,Z71,Z83,Z101)</f>
        <v>8.166322467467948</v>
      </c>
      <c r="AA17" s="304">
        <f t="shared" si="54"/>
        <v>7.9929329629117305</v>
      </c>
      <c r="AB17" s="304">
        <f t="shared" si="54"/>
        <v>8.0934204859494248</v>
      </c>
      <c r="AC17" s="306"/>
      <c r="AD17" s="304">
        <f t="shared" ref="AD17:AF17" si="55">SUM(AD29,AD41,AD59,AD71,AD83,AD101)</f>
        <v>11.440167604562799</v>
      </c>
      <c r="AE17" s="304">
        <f t="shared" si="55"/>
        <v>11.721912081794121</v>
      </c>
      <c r="AF17" s="304">
        <f t="shared" si="55"/>
        <v>10.645849494999981</v>
      </c>
      <c r="AG17" s="306"/>
      <c r="AH17" s="304">
        <f t="shared" ref="AH17:AJ17" si="56">SUM(AH29,AH41,AH59,AH71,AH83,AH101)</f>
        <v>9.5197540722077356</v>
      </c>
      <c r="AI17" s="304">
        <f t="shared" si="56"/>
        <v>9.3320678590735202</v>
      </c>
      <c r="AJ17" s="304">
        <f t="shared" si="56"/>
        <v>6.3818752944320751</v>
      </c>
      <c r="AK17" s="306"/>
      <c r="AL17" s="304">
        <f t="shared" ref="AL17:AN17" si="57">SUM(AL29,AL41,AL59,AL71,AL83,AL101)</f>
        <v>3.696627158780752</v>
      </c>
      <c r="AM17" s="304">
        <f t="shared" si="57"/>
        <v>2.7698310605867338</v>
      </c>
      <c r="AN17" s="304">
        <f t="shared" si="57"/>
        <v>2.1566514111866733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6.7140000000000057</v>
      </c>
      <c r="C20" s="305">
        <f>SUM(C21:C29)</f>
        <v>6.9669999999999996</v>
      </c>
      <c r="D20" s="305">
        <f>SUM(D21:D29)</f>
        <v>7.4189999999999952</v>
      </c>
      <c r="E20" s="304"/>
      <c r="F20" s="305">
        <f>SUM(F21:F29)</f>
        <v>0.10848771595953212</v>
      </c>
      <c r="G20" s="305">
        <f>SUM(G21:G29)</f>
        <v>0.12893801787119744</v>
      </c>
      <c r="H20" s="305">
        <f>SUM(H21:H29)</f>
        <v>0.17731570638233918</v>
      </c>
      <c r="I20" s="304"/>
      <c r="J20" s="305">
        <f>SUM(J21:J29)</f>
        <v>0.61671801690914396</v>
      </c>
      <c r="K20" s="305">
        <f>SUM(K21:K29)</f>
        <v>0.69024767917830676</v>
      </c>
      <c r="L20" s="305">
        <f>SUM(L21:L29)</f>
        <v>0.89745686083158271</v>
      </c>
      <c r="M20" s="304"/>
      <c r="N20" s="305">
        <f>SUM(N21:N29)</f>
        <v>1.3075217634797549</v>
      </c>
      <c r="O20" s="305">
        <f>SUM(O21:O29)</f>
        <v>1.3778001327250569</v>
      </c>
      <c r="P20" s="305">
        <f>SUM(P21:P29)</f>
        <v>1.6223924725595886</v>
      </c>
      <c r="Q20" s="306"/>
      <c r="R20" s="305">
        <f>SUM(R21:R29)</f>
        <v>0.25250904163993976</v>
      </c>
      <c r="S20" s="305">
        <f>SUM(S21:S29)</f>
        <v>0.26613089481407026</v>
      </c>
      <c r="T20" s="305">
        <f>SUM(T21:T29)</f>
        <v>0.31553057736587209</v>
      </c>
      <c r="U20" s="306"/>
      <c r="V20" s="305">
        <f>SUM(V21:V29)</f>
        <v>0.64886286746519595</v>
      </c>
      <c r="W20" s="305">
        <f>SUM(W21:W29)</f>
        <v>0.68586040742852417</v>
      </c>
      <c r="X20" s="305">
        <f>SUM(X21:X29)</f>
        <v>0.82407782497740922</v>
      </c>
      <c r="Y20" s="306"/>
      <c r="Z20" s="305">
        <f>SUM(Z21:Z29)</f>
        <v>1.2988331621551159</v>
      </c>
      <c r="AA20" s="305">
        <f>SUM(AA21:AA29)</f>
        <v>1.2773413727296121</v>
      </c>
      <c r="AB20" s="305">
        <f>SUM(AB21:AB29)</f>
        <v>1.3072107351553106</v>
      </c>
      <c r="AC20" s="306"/>
      <c r="AD20" s="305">
        <f>SUM(AD21:AD29)</f>
        <v>1.2215545482890291</v>
      </c>
      <c r="AE20" s="305">
        <f>SUM(AE21:AE29)</f>
        <v>1.2229763360252079</v>
      </c>
      <c r="AF20" s="305">
        <f>SUM(AF21:AF29)</f>
        <v>1.1248791157839828</v>
      </c>
      <c r="AG20" s="306"/>
      <c r="AH20" s="305">
        <f>SUM(AH21:AH29)</f>
        <v>0.84032569962164527</v>
      </c>
      <c r="AI20" s="305">
        <f>SUM(AI21:AI29)</f>
        <v>0.79085438385820239</v>
      </c>
      <c r="AJ20" s="305">
        <f>SUM(AJ21:AJ29)</f>
        <v>0.58955016001226068</v>
      </c>
      <c r="AK20" s="306"/>
      <c r="AL20" s="305">
        <f>SUM(AL21:AL29)</f>
        <v>0.41918718448065029</v>
      </c>
      <c r="AM20" s="305">
        <f>SUM(AM21:AM29)</f>
        <v>0.52685077536982161</v>
      </c>
      <c r="AN20" s="305">
        <f>SUM(AN21:AN29)</f>
        <v>0.560586546931649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0.88784892638211443</v>
      </c>
      <c r="C21" s="304">
        <f t="shared" ref="C21:D21" si="59">SUM(G21,K21,O21,S21,W21,AA21,AE21,AI21,AM21)</f>
        <v>0.95920226331635372</v>
      </c>
      <c r="D21" s="304">
        <f t="shared" si="59"/>
        <v>1.0710066563247242</v>
      </c>
      <c r="E21" s="304"/>
      <c r="F21" s="304">
        <v>2.7675421953466315E-2</v>
      </c>
      <c r="G21" s="304">
        <v>3.2090352889329918E-2</v>
      </c>
      <c r="H21" s="304">
        <v>4.1792146650186997E-2</v>
      </c>
      <c r="I21" s="304"/>
      <c r="J21" s="304">
        <v>0.18717093778232985</v>
      </c>
      <c r="K21" s="304">
        <v>0.19735091021272319</v>
      </c>
      <c r="L21" s="304">
        <v>0.23496666010156064</v>
      </c>
      <c r="M21" s="304"/>
      <c r="N21" s="304">
        <v>0.21885916345542028</v>
      </c>
      <c r="O21" s="304">
        <v>0.22416083310133314</v>
      </c>
      <c r="P21" s="304">
        <v>0.25445571857059268</v>
      </c>
      <c r="Q21" s="306"/>
      <c r="R21" s="304">
        <v>3.0545593859325246E-2</v>
      </c>
      <c r="S21" s="304">
        <v>3.2999134472854394E-2</v>
      </c>
      <c r="T21" s="304">
        <v>3.5887329298630657E-2</v>
      </c>
      <c r="U21" s="306"/>
      <c r="V21" s="304">
        <v>5.6983378922475902E-2</v>
      </c>
      <c r="W21" s="304">
        <v>5.3427230597575787E-2</v>
      </c>
      <c r="X21" s="304">
        <v>5.3986574138929051E-2</v>
      </c>
      <c r="Y21" s="306"/>
      <c r="Z21" s="304">
        <v>0.12579129187582525</v>
      </c>
      <c r="AA21" s="304">
        <v>0.14234682566417434</v>
      </c>
      <c r="AB21" s="304">
        <v>0.17590853701622594</v>
      </c>
      <c r="AC21" s="306"/>
      <c r="AD21" s="304">
        <v>0.12105010807503029</v>
      </c>
      <c r="AE21" s="304">
        <v>0.12992214562859444</v>
      </c>
      <c r="AF21" s="304">
        <v>0.11325134653771025</v>
      </c>
      <c r="AG21" s="306"/>
      <c r="AH21" s="304">
        <v>7.2016202933752646E-2</v>
      </c>
      <c r="AI21" s="304">
        <v>7.2105334320923309E-2</v>
      </c>
      <c r="AJ21" s="304">
        <v>5.5069275878314401E-2</v>
      </c>
      <c r="AK21" s="306"/>
      <c r="AL21" s="304">
        <v>4.7756827524488572E-2</v>
      </c>
      <c r="AM21" s="304">
        <v>7.4799496428845202E-2</v>
      </c>
      <c r="AN21" s="304">
        <v>0.10568906813257356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1.0662703188910616</v>
      </c>
      <c r="C22" s="304">
        <f t="shared" ref="C22:C29" si="61">SUM(G22,K22,O22,S22,W22,AA22,AE22,AI22,AM22)</f>
        <v>1.1801495005313491</v>
      </c>
      <c r="D22" s="304">
        <f t="shared" ref="D22:D29" si="62">SUM(H22,L22,P22,T22,X22,AB22,AF22,AJ22,AN22)</f>
        <v>1.3722130578073959</v>
      </c>
      <c r="E22" s="304"/>
      <c r="F22" s="304">
        <v>4.9300304652313394E-2</v>
      </c>
      <c r="G22" s="304">
        <v>6.0511012582281906E-2</v>
      </c>
      <c r="H22" s="304">
        <v>8.4543602298616599E-2</v>
      </c>
      <c r="I22" s="304"/>
      <c r="J22" s="304">
        <v>0.22302628944786368</v>
      </c>
      <c r="K22" s="304">
        <v>0.26777012744658008</v>
      </c>
      <c r="L22" s="304">
        <v>0.35487678894370756</v>
      </c>
      <c r="M22" s="304"/>
      <c r="N22" s="304">
        <v>0.34101399638181978</v>
      </c>
      <c r="O22" s="304">
        <v>0.35710314790808606</v>
      </c>
      <c r="P22" s="304">
        <v>0.38063334304837121</v>
      </c>
      <c r="Q22" s="306"/>
      <c r="R22" s="304">
        <v>3.4345016500726522E-2</v>
      </c>
      <c r="S22" s="304">
        <v>3.652509440200382E-2</v>
      </c>
      <c r="T22" s="304">
        <v>4.1344663290100003E-2</v>
      </c>
      <c r="U22" s="306"/>
      <c r="V22" s="304">
        <v>0.1524950897477339</v>
      </c>
      <c r="W22" s="304">
        <v>0.16249907930573396</v>
      </c>
      <c r="X22" s="304">
        <v>0.18649331122035323</v>
      </c>
      <c r="Y22" s="306"/>
      <c r="Z22" s="304">
        <v>0.10066377395942229</v>
      </c>
      <c r="AA22" s="304">
        <v>9.6889498821023295E-2</v>
      </c>
      <c r="AB22" s="304">
        <v>8.6461313573334309E-2</v>
      </c>
      <c r="AC22" s="306"/>
      <c r="AD22" s="304">
        <v>8.0974960323776657E-2</v>
      </c>
      <c r="AE22" s="304">
        <v>8.7852468121919478E-2</v>
      </c>
      <c r="AF22" s="304">
        <v>0.10194300616077483</v>
      </c>
      <c r="AG22" s="306"/>
      <c r="AH22" s="304">
        <v>5.5738566507824258E-2</v>
      </c>
      <c r="AI22" s="304">
        <v>6.3836756881023637E-2</v>
      </c>
      <c r="AJ22" s="304">
        <v>5.7693417330141869E-2</v>
      </c>
      <c r="AK22" s="306"/>
      <c r="AL22" s="304">
        <v>2.8712321369581299E-2</v>
      </c>
      <c r="AM22" s="304">
        <v>4.7162315062697052E-2</v>
      </c>
      <c r="AN22" s="304">
        <v>7.8223611941996313E-2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0.77558873510230963</v>
      </c>
      <c r="C23" s="304">
        <f t="shared" si="61"/>
        <v>0.76744146064122831</v>
      </c>
      <c r="D23" s="304">
        <f t="shared" si="62"/>
        <v>0.86902980723390966</v>
      </c>
      <c r="E23" s="304"/>
      <c r="F23" s="304">
        <v>1.5017319838118656E-2</v>
      </c>
      <c r="G23" s="304">
        <v>1.7282782349020236E-2</v>
      </c>
      <c r="H23" s="304">
        <v>2.5634620999872824E-2</v>
      </c>
      <c r="I23" s="304"/>
      <c r="J23" s="304">
        <v>9.0653280039839093E-2</v>
      </c>
      <c r="K23" s="304">
        <v>9.6960151487558294E-2</v>
      </c>
      <c r="L23" s="304">
        <v>0.11668666081866198</v>
      </c>
      <c r="M23" s="304"/>
      <c r="N23" s="304">
        <v>0.21762374210336233</v>
      </c>
      <c r="O23" s="304">
        <v>0.2103444083385819</v>
      </c>
      <c r="P23" s="304">
        <v>0.23640457939438853</v>
      </c>
      <c r="Q23" s="306"/>
      <c r="R23" s="304">
        <v>2.2746252733739383E-2</v>
      </c>
      <c r="S23" s="304">
        <v>2.2512730180103972E-2</v>
      </c>
      <c r="T23" s="304">
        <v>2.7270095236077815E-2</v>
      </c>
      <c r="U23" s="306"/>
      <c r="V23" s="304">
        <v>0.11496323258316062</v>
      </c>
      <c r="W23" s="304">
        <v>0.12096722568739368</v>
      </c>
      <c r="X23" s="304">
        <v>0.15147023977000551</v>
      </c>
      <c r="Y23" s="306"/>
      <c r="Z23" s="304">
        <v>0.1500952462515435</v>
      </c>
      <c r="AA23" s="304">
        <v>0.1273072815662023</v>
      </c>
      <c r="AB23" s="304">
        <v>0.12578281575440589</v>
      </c>
      <c r="AC23" s="306"/>
      <c r="AD23" s="304">
        <v>7.2381294467626506E-2</v>
      </c>
      <c r="AE23" s="304">
        <v>6.0137283745911832E-2</v>
      </c>
      <c r="AF23" s="304">
        <v>4.9884618356748636E-2</v>
      </c>
      <c r="AG23" s="306"/>
      <c r="AH23" s="304">
        <v>6.5504359793220709E-2</v>
      </c>
      <c r="AI23" s="304">
        <v>6.8579708991943822E-2</v>
      </c>
      <c r="AJ23" s="304">
        <v>6.050592268056991E-2</v>
      </c>
      <c r="AK23" s="306"/>
      <c r="AL23" s="304">
        <v>2.6604007291698921E-2</v>
      </c>
      <c r="AM23" s="304">
        <v>4.3349888294512258E-2</v>
      </c>
      <c r="AN23" s="304">
        <v>7.5390254223178646E-2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0.48432536361128975</v>
      </c>
      <c r="C24" s="304">
        <f t="shared" si="61"/>
        <v>0.42881399280329568</v>
      </c>
      <c r="D24" s="304">
        <f t="shared" si="62"/>
        <v>0.37847535468030241</v>
      </c>
      <c r="E24" s="304"/>
      <c r="F24" s="304">
        <v>1.7004608414439785E-3</v>
      </c>
      <c r="G24" s="304">
        <v>1.7746282578258868E-3</v>
      </c>
      <c r="H24" s="304">
        <v>3.8131422113882535E-3</v>
      </c>
      <c r="I24" s="304"/>
      <c r="J24" s="304">
        <v>3.526682737183523E-2</v>
      </c>
      <c r="K24" s="304">
        <v>3.788188975363143E-2</v>
      </c>
      <c r="L24" s="304">
        <v>6.7742984493194408E-2</v>
      </c>
      <c r="M24" s="304"/>
      <c r="N24" s="304">
        <v>9.0947334549445993E-2</v>
      </c>
      <c r="O24" s="304">
        <v>8.6681969328067959E-2</v>
      </c>
      <c r="P24" s="304">
        <v>9.254225148576796E-2</v>
      </c>
      <c r="Q24" s="306"/>
      <c r="R24" s="304">
        <v>1.6545701997212271E-2</v>
      </c>
      <c r="S24" s="304">
        <v>1.4396886349823352E-2</v>
      </c>
      <c r="T24" s="304">
        <v>1.4194590410669599E-2</v>
      </c>
      <c r="U24" s="306"/>
      <c r="V24" s="304">
        <v>4.7274277840978859E-2</v>
      </c>
      <c r="W24" s="304">
        <v>4.6731617272303461E-2</v>
      </c>
      <c r="X24" s="304">
        <v>4.9950391202245654E-2</v>
      </c>
      <c r="Y24" s="306"/>
      <c r="Z24" s="304">
        <v>0.10769695056969833</v>
      </c>
      <c r="AA24" s="304">
        <v>8.6784170826709736E-2</v>
      </c>
      <c r="AB24" s="304">
        <v>5.3302008633188992E-2</v>
      </c>
      <c r="AC24" s="306"/>
      <c r="AD24" s="304">
        <v>8.6291858445619971E-2</v>
      </c>
      <c r="AE24" s="304">
        <v>6.6710614364746804E-2</v>
      </c>
      <c r="AF24" s="304">
        <v>3.8018132385015543E-2</v>
      </c>
      <c r="AG24" s="306"/>
      <c r="AH24" s="304">
        <v>6.6770196589182026E-2</v>
      </c>
      <c r="AI24" s="304">
        <v>5.1187147968599252E-2</v>
      </c>
      <c r="AJ24" s="304">
        <v>2.5483956528232279E-2</v>
      </c>
      <c r="AK24" s="306"/>
      <c r="AL24" s="304">
        <v>3.1831755405873068E-2</v>
      </c>
      <c r="AM24" s="304">
        <v>3.6665068681587795E-2</v>
      </c>
      <c r="AN24" s="304">
        <v>3.3427897330599754E-2</v>
      </c>
    </row>
    <row r="25" spans="1:40" x14ac:dyDescent="0.2">
      <c r="A25" s="13" t="str">
        <f t="shared" si="58"/>
        <v>Skilled trades occupations</v>
      </c>
      <c r="B25" s="304">
        <f t="shared" si="60"/>
        <v>1.6372706739237912</v>
      </c>
      <c r="C25" s="304">
        <f t="shared" si="61"/>
        <v>1.6881107376976618</v>
      </c>
      <c r="D25" s="304">
        <f t="shared" si="62"/>
        <v>1.723702477582816</v>
      </c>
      <c r="E25" s="304"/>
      <c r="F25" s="304">
        <v>9.9837275653763807E-3</v>
      </c>
      <c r="G25" s="304">
        <v>1.2249955286882124E-2</v>
      </c>
      <c r="H25" s="304">
        <v>1.5128031459850953E-2</v>
      </c>
      <c r="I25" s="304"/>
      <c r="J25" s="304">
        <v>3.8052120263091842E-2</v>
      </c>
      <c r="K25" s="304">
        <v>4.3435992822946627E-2</v>
      </c>
      <c r="L25" s="304">
        <v>6.7595431843532602E-2</v>
      </c>
      <c r="M25" s="304"/>
      <c r="N25" s="304">
        <v>0.28216413896349263</v>
      </c>
      <c r="O25" s="304">
        <v>0.32882131762477079</v>
      </c>
      <c r="P25" s="304">
        <v>0.45409617690135134</v>
      </c>
      <c r="Q25" s="306"/>
      <c r="R25" s="304">
        <v>7.0662017419488035E-2</v>
      </c>
      <c r="S25" s="304">
        <v>7.6121351978453836E-2</v>
      </c>
      <c r="T25" s="304">
        <v>9.3499949894502526E-2</v>
      </c>
      <c r="U25" s="306"/>
      <c r="V25" s="304">
        <v>0.17852657621180987</v>
      </c>
      <c r="W25" s="304">
        <v>0.19536788406734301</v>
      </c>
      <c r="X25" s="304">
        <v>0.26252687770937971</v>
      </c>
      <c r="Y25" s="306"/>
      <c r="Z25" s="304">
        <v>0.37446612361140708</v>
      </c>
      <c r="AA25" s="304">
        <v>0.34645471205675488</v>
      </c>
      <c r="AB25" s="304">
        <v>0.30203339582557093</v>
      </c>
      <c r="AC25" s="306"/>
      <c r="AD25" s="304">
        <v>0.35811515690162926</v>
      </c>
      <c r="AE25" s="304">
        <v>0.3616977282500366</v>
      </c>
      <c r="AF25" s="304">
        <v>0.33664454326632903</v>
      </c>
      <c r="AG25" s="306"/>
      <c r="AH25" s="304">
        <v>0.20976269167470438</v>
      </c>
      <c r="AI25" s="304">
        <v>0.19831376956119875</v>
      </c>
      <c r="AJ25" s="304">
        <v>0.14064984482474235</v>
      </c>
      <c r="AK25" s="306"/>
      <c r="AL25" s="304">
        <v>0.11553812131279172</v>
      </c>
      <c r="AM25" s="304">
        <v>0.12564802604927511</v>
      </c>
      <c r="AN25" s="304">
        <v>5.1528225857556433E-2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0.21261180496636048</v>
      </c>
      <c r="C26" s="304">
        <f t="shared" si="61"/>
        <v>0.22270979976396171</v>
      </c>
      <c r="D26" s="304">
        <f t="shared" si="62"/>
        <v>0.23306848966559357</v>
      </c>
      <c r="E26" s="304"/>
      <c r="F26" s="304">
        <v>1.195934608062228E-3</v>
      </c>
      <c r="G26" s="304">
        <v>1.4014946787722755E-3</v>
      </c>
      <c r="H26" s="304">
        <v>1.75272923716032E-3</v>
      </c>
      <c r="I26" s="304"/>
      <c r="J26" s="304">
        <v>8.9588272755251365E-3</v>
      </c>
      <c r="K26" s="304">
        <v>1.0519499421243465E-2</v>
      </c>
      <c r="L26" s="304">
        <v>1.2072726745926311E-2</v>
      </c>
      <c r="M26" s="304"/>
      <c r="N26" s="304">
        <v>5.6997482652121831E-2</v>
      </c>
      <c r="O26" s="304">
        <v>5.7154138836505726E-2</v>
      </c>
      <c r="P26" s="304">
        <v>5.4700335280055204E-2</v>
      </c>
      <c r="Q26" s="306"/>
      <c r="R26" s="304">
        <v>1.6196687439996055E-2</v>
      </c>
      <c r="S26" s="304">
        <v>1.9882820662855637E-2</v>
      </c>
      <c r="T26" s="304">
        <v>2.6066951571570143E-2</v>
      </c>
      <c r="U26" s="306"/>
      <c r="V26" s="304">
        <v>1.2356043282391652E-2</v>
      </c>
      <c r="W26" s="304">
        <v>1.3126221827280691E-2</v>
      </c>
      <c r="X26" s="304">
        <v>1.3916041816066291E-2</v>
      </c>
      <c r="Y26" s="306"/>
      <c r="Z26" s="304">
        <v>2.9581270009064072E-2</v>
      </c>
      <c r="AA26" s="304">
        <v>3.1200950155060119E-2</v>
      </c>
      <c r="AB26" s="304">
        <v>3.7711746384810597E-2</v>
      </c>
      <c r="AC26" s="306"/>
      <c r="AD26" s="304">
        <v>2.9213844301854613E-2</v>
      </c>
      <c r="AE26" s="304">
        <v>2.675370049445245E-2</v>
      </c>
      <c r="AF26" s="304">
        <v>2.2361814741925723E-2</v>
      </c>
      <c r="AG26" s="306"/>
      <c r="AH26" s="304">
        <v>3.8291660422221277E-2</v>
      </c>
      <c r="AI26" s="304">
        <v>4.0058765684195079E-2</v>
      </c>
      <c r="AJ26" s="304">
        <v>3.9296692201541396E-2</v>
      </c>
      <c r="AK26" s="306"/>
      <c r="AL26" s="304">
        <v>1.9820054975123597E-2</v>
      </c>
      <c r="AM26" s="304">
        <v>2.2612208003596267E-2</v>
      </c>
      <c r="AN26" s="304">
        <v>2.5189451686537592E-2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0.31035154240731649</v>
      </c>
      <c r="C27" s="304">
        <f t="shared" si="61"/>
        <v>0.31757600215017201</v>
      </c>
      <c r="D27" s="304">
        <f t="shared" si="62"/>
        <v>0.33951995979455252</v>
      </c>
      <c r="E27" s="304"/>
      <c r="F27" s="304">
        <v>3.4483042412162754E-3</v>
      </c>
      <c r="G27" s="304">
        <v>3.3998179747821654E-3</v>
      </c>
      <c r="H27" s="304">
        <v>4.3100236479146278E-3</v>
      </c>
      <c r="I27" s="304"/>
      <c r="J27" s="304">
        <v>1.588879694916109E-2</v>
      </c>
      <c r="K27" s="304">
        <v>1.6800352091639683E-2</v>
      </c>
      <c r="L27" s="304">
        <v>1.9059771290288428E-2</v>
      </c>
      <c r="M27" s="304"/>
      <c r="N27" s="304">
        <v>5.1218255137862261E-2</v>
      </c>
      <c r="O27" s="304">
        <v>5.387130458816463E-2</v>
      </c>
      <c r="P27" s="304">
        <v>7.2782544230102539E-2</v>
      </c>
      <c r="Q27" s="306"/>
      <c r="R27" s="304">
        <v>3.0785106125436418E-2</v>
      </c>
      <c r="S27" s="304">
        <v>3.0912070138918894E-2</v>
      </c>
      <c r="T27" s="304">
        <v>4.0399564839299074E-2</v>
      </c>
      <c r="U27" s="306"/>
      <c r="V27" s="304">
        <v>2.2946701483007655E-2</v>
      </c>
      <c r="W27" s="304">
        <v>2.3775177106528118E-2</v>
      </c>
      <c r="X27" s="304">
        <v>2.6104771326507601E-2</v>
      </c>
      <c r="Y27" s="306"/>
      <c r="Z27" s="304">
        <v>6.948602924304749E-2</v>
      </c>
      <c r="AA27" s="304">
        <v>7.4995540637929028E-2</v>
      </c>
      <c r="AB27" s="304">
        <v>8.5997236072341304E-2</v>
      </c>
      <c r="AC27" s="306"/>
      <c r="AD27" s="304">
        <v>4.4713893271606964E-2</v>
      </c>
      <c r="AE27" s="304">
        <v>4.5881746362454678E-2</v>
      </c>
      <c r="AF27" s="304">
        <v>4.2423219001516306E-2</v>
      </c>
      <c r="AG27" s="306"/>
      <c r="AH27" s="304">
        <v>5.2928271247535151E-2</v>
      </c>
      <c r="AI27" s="304">
        <v>4.591517805003368E-2</v>
      </c>
      <c r="AJ27" s="304">
        <v>2.9099473798763664E-2</v>
      </c>
      <c r="AK27" s="306"/>
      <c r="AL27" s="304">
        <v>1.8936184708443205E-2</v>
      </c>
      <c r="AM27" s="304">
        <v>2.2024815199721114E-2</v>
      </c>
      <c r="AN27" s="304">
        <v>1.9343355587818953E-2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0.63797069054035438</v>
      </c>
      <c r="C28" s="304">
        <f t="shared" si="61"/>
        <v>0.73026346680518561</v>
      </c>
      <c r="D28" s="304">
        <f t="shared" si="62"/>
        <v>0.82189681066586706</v>
      </c>
      <c r="E28" s="304"/>
      <c r="F28" s="304">
        <v>1.3973532024580838E-4</v>
      </c>
      <c r="G28" s="304">
        <v>2.000404233057052E-4</v>
      </c>
      <c r="H28" s="304">
        <v>3.1126826702607759E-4</v>
      </c>
      <c r="I28" s="304"/>
      <c r="J28" s="304">
        <v>1.0326267538903625E-2</v>
      </c>
      <c r="K28" s="304">
        <v>1.1880146339213015E-2</v>
      </c>
      <c r="L28" s="304">
        <v>1.5720208873841769E-2</v>
      </c>
      <c r="M28" s="304"/>
      <c r="N28" s="304">
        <v>3.007404892433261E-2</v>
      </c>
      <c r="O28" s="304">
        <v>4.0091992184788441E-2</v>
      </c>
      <c r="P28" s="304">
        <v>5.5443409737773966E-2</v>
      </c>
      <c r="Q28" s="306"/>
      <c r="R28" s="304">
        <v>1.0510153450659879E-2</v>
      </c>
      <c r="S28" s="304">
        <v>1.2868954461876643E-2</v>
      </c>
      <c r="T28" s="304">
        <v>1.7479734472799165E-2</v>
      </c>
      <c r="U28" s="306"/>
      <c r="V28" s="304">
        <v>2.2000836401160864E-2</v>
      </c>
      <c r="W28" s="304">
        <v>2.7038728237694442E-2</v>
      </c>
      <c r="X28" s="304">
        <v>3.2890417511272543E-2</v>
      </c>
      <c r="Y28" s="306"/>
      <c r="Z28" s="304">
        <v>0.19314793166868807</v>
      </c>
      <c r="AA28" s="304">
        <v>0.23197312588178054</v>
      </c>
      <c r="AB28" s="304">
        <v>0.31729050726242586</v>
      </c>
      <c r="AC28" s="306"/>
      <c r="AD28" s="304">
        <v>0.19995268547557224</v>
      </c>
      <c r="AE28" s="304">
        <v>0.22261829959959789</v>
      </c>
      <c r="AF28" s="304">
        <v>0.23298983180199781</v>
      </c>
      <c r="AG28" s="306"/>
      <c r="AH28" s="304">
        <v>9.3309770437226769E-2</v>
      </c>
      <c r="AI28" s="304">
        <v>8.6050580941639795E-2</v>
      </c>
      <c r="AJ28" s="304">
        <v>4.8832637520102404E-2</v>
      </c>
      <c r="AK28" s="306"/>
      <c r="AL28" s="304">
        <v>7.8509261323564491E-2</v>
      </c>
      <c r="AM28" s="304">
        <v>9.7541598735289267E-2</v>
      </c>
      <c r="AN28" s="304">
        <v>0.10093879521862752</v>
      </c>
    </row>
    <row r="29" spans="1:40" x14ac:dyDescent="0.2">
      <c r="A29" s="13" t="str">
        <f t="shared" si="58"/>
        <v>Elementary occupations</v>
      </c>
      <c r="B29" s="304">
        <f t="shared" si="60"/>
        <v>0.70176194417540927</v>
      </c>
      <c r="C29" s="304">
        <f t="shared" si="61"/>
        <v>0.67273277629079165</v>
      </c>
      <c r="D29" s="304">
        <f t="shared" si="62"/>
        <v>0.61008738624483394</v>
      </c>
      <c r="E29" s="304"/>
      <c r="F29" s="304">
        <v>2.6506939289089003E-5</v>
      </c>
      <c r="G29" s="304">
        <v>2.7933428997217001E-5</v>
      </c>
      <c r="H29" s="304">
        <v>3.014161032251906E-5</v>
      </c>
      <c r="I29" s="304"/>
      <c r="J29" s="304">
        <v>7.374670240594388E-3</v>
      </c>
      <c r="K29" s="304">
        <v>7.6486096027711618E-3</v>
      </c>
      <c r="L29" s="304">
        <v>8.7356277208691553E-3</v>
      </c>
      <c r="M29" s="304"/>
      <c r="N29" s="304">
        <v>1.8623601311897491E-2</v>
      </c>
      <c r="O29" s="304">
        <v>1.9571020814758245E-2</v>
      </c>
      <c r="P29" s="304">
        <v>2.1334113911185212E-2</v>
      </c>
      <c r="Q29" s="306"/>
      <c r="R29" s="304">
        <v>2.0172512113355977E-2</v>
      </c>
      <c r="S29" s="304">
        <v>1.9911852167179771E-2</v>
      </c>
      <c r="T29" s="304">
        <v>1.9387698352223082E-2</v>
      </c>
      <c r="U29" s="306"/>
      <c r="V29" s="304">
        <v>4.1316730992476479E-2</v>
      </c>
      <c r="W29" s="304">
        <v>4.2927243326670854E-2</v>
      </c>
      <c r="X29" s="304">
        <v>4.6739200282649662E-2</v>
      </c>
      <c r="Y29" s="306"/>
      <c r="Z29" s="304">
        <v>0.14790454496641983</v>
      </c>
      <c r="AA29" s="304">
        <v>0.1393892671199779</v>
      </c>
      <c r="AB29" s="304">
        <v>0.12272317463300692</v>
      </c>
      <c r="AC29" s="306"/>
      <c r="AD29" s="304">
        <v>0.22886074702631273</v>
      </c>
      <c r="AE29" s="304">
        <v>0.22140234945749371</v>
      </c>
      <c r="AF29" s="304">
        <v>0.18736260353196474</v>
      </c>
      <c r="AG29" s="306"/>
      <c r="AH29" s="304">
        <v>0.18600398001597795</v>
      </c>
      <c r="AI29" s="304">
        <v>0.16480714145864517</v>
      </c>
      <c r="AJ29" s="304">
        <v>0.1329189392498524</v>
      </c>
      <c r="AK29" s="306"/>
      <c r="AL29" s="304">
        <v>5.1478650569085349E-2</v>
      </c>
      <c r="AM29" s="304">
        <v>5.7047358914297609E-2</v>
      </c>
      <c r="AN29" s="304">
        <v>7.0855886952760197E-2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27.745000000000033</v>
      </c>
      <c r="C32" s="305">
        <f>SUM(C33:C41)</f>
        <v>26.496999999999968</v>
      </c>
      <c r="D32" s="305">
        <f>SUM(D33:D41)</f>
        <v>23.710000000000058</v>
      </c>
      <c r="E32" s="304"/>
      <c r="F32" s="305">
        <f>SUM(F33:F41)</f>
        <v>0.46572628948387124</v>
      </c>
      <c r="G32" s="305">
        <f>SUM(G33:G41)</f>
        <v>0.47789067469404228</v>
      </c>
      <c r="H32" s="305">
        <f>SUM(H33:H41)</f>
        <v>0.51821194766948864</v>
      </c>
      <c r="I32" s="304"/>
      <c r="J32" s="305">
        <f>SUM(J33:J41)</f>
        <v>2.5429810753740414</v>
      </c>
      <c r="K32" s="305">
        <f>SUM(K33:K41)</f>
        <v>2.7284969705696605</v>
      </c>
      <c r="L32" s="305">
        <f>SUM(L33:L41)</f>
        <v>3.1282674320518904</v>
      </c>
      <c r="M32" s="304"/>
      <c r="N32" s="305">
        <f>SUM(N33:N41)</f>
        <v>5.456749290579614</v>
      </c>
      <c r="O32" s="305">
        <f>SUM(O33:O41)</f>
        <v>5.345626232419427</v>
      </c>
      <c r="P32" s="305">
        <f>SUM(P33:P41)</f>
        <v>5.2829542932190492</v>
      </c>
      <c r="Q32" s="306"/>
      <c r="R32" s="305">
        <f>SUM(R33:R41)</f>
        <v>1.2795872205186436</v>
      </c>
      <c r="S32" s="305">
        <f>SUM(S33:S41)</f>
        <v>1.2854259388401408</v>
      </c>
      <c r="T32" s="305">
        <f>SUM(T33:T41)</f>
        <v>1.3529865851445846</v>
      </c>
      <c r="U32" s="306"/>
      <c r="V32" s="305">
        <f>SUM(V33:V41)</f>
        <v>2.7767541859628553</v>
      </c>
      <c r="W32" s="305">
        <f>SUM(W33:W41)</f>
        <v>2.6255628958382342</v>
      </c>
      <c r="X32" s="305">
        <f>SUM(X33:X41)</f>
        <v>2.5044298181943105</v>
      </c>
      <c r="Y32" s="306"/>
      <c r="Z32" s="305">
        <f>SUM(Z33:Z41)</f>
        <v>6.1898982940715523</v>
      </c>
      <c r="AA32" s="305">
        <f>SUM(AA33:AA41)</f>
        <v>5.8185957439918807</v>
      </c>
      <c r="AB32" s="305">
        <f>SUM(AB33:AB41)</f>
        <v>5.0360533015852802</v>
      </c>
      <c r="AC32" s="306"/>
      <c r="AD32" s="305">
        <f>SUM(AD33:AD41)</f>
        <v>4.8498614996362894</v>
      </c>
      <c r="AE32" s="305">
        <f>SUM(AE33:AE41)</f>
        <v>4.5091464581299938</v>
      </c>
      <c r="AF32" s="305">
        <f>SUM(AF33:AF41)</f>
        <v>3.3467411568517904</v>
      </c>
      <c r="AG32" s="306"/>
      <c r="AH32" s="305">
        <f>SUM(AH33:AH41)</f>
        <v>3.194875327433051</v>
      </c>
      <c r="AI32" s="305">
        <f>SUM(AI33:AI41)</f>
        <v>2.8386730644773017</v>
      </c>
      <c r="AJ32" s="305">
        <f>SUM(AJ33:AJ41)</f>
        <v>1.6951272140875062</v>
      </c>
      <c r="AK32" s="306"/>
      <c r="AL32" s="305">
        <f>SUM(AL33:AL41)</f>
        <v>0.98856681694011572</v>
      </c>
      <c r="AM32" s="305">
        <f>SUM(AM33:AM41)</f>
        <v>0.86758202103928894</v>
      </c>
      <c r="AN32" s="305">
        <f>SUM(AN33:AN41)</f>
        <v>0.84522825119615419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4.7671236540394206</v>
      </c>
      <c r="C33" s="304">
        <f t="shared" ref="C33:C41" si="64">SUM(G33,K33,O33,S33,W33,AA33,AE33,AI33,AM33)</f>
        <v>4.4320548412575667</v>
      </c>
      <c r="D33" s="304">
        <f t="shared" ref="D33:D40" si="65">SUM(H33,L33,P33,T33,X33,AB33,AF33,AJ33,AN33)</f>
        <v>4.182102059235131</v>
      </c>
      <c r="E33" s="304"/>
      <c r="F33" s="304">
        <v>7.4765182228246546E-2</v>
      </c>
      <c r="G33" s="304">
        <v>6.8116037200211241E-2</v>
      </c>
      <c r="H33" s="304">
        <v>6.487971440904941E-2</v>
      </c>
      <c r="I33" s="304"/>
      <c r="J33" s="304">
        <v>0.56898464844004248</v>
      </c>
      <c r="K33" s="304">
        <v>0.57987680692821797</v>
      </c>
      <c r="L33" s="304">
        <v>0.64259893759785114</v>
      </c>
      <c r="M33" s="304"/>
      <c r="N33" s="304">
        <v>1.3644762963202699</v>
      </c>
      <c r="O33" s="304">
        <v>1.299904680620781</v>
      </c>
      <c r="P33" s="304">
        <v>1.2931487751921829</v>
      </c>
      <c r="Q33" s="306"/>
      <c r="R33" s="304">
        <v>0.28621003706481618</v>
      </c>
      <c r="S33" s="304">
        <v>0.27086608708299126</v>
      </c>
      <c r="T33" s="304">
        <v>0.28179958008599049</v>
      </c>
      <c r="U33" s="306"/>
      <c r="V33" s="304">
        <v>0.65749829476001975</v>
      </c>
      <c r="W33" s="304">
        <v>0.60254076746221197</v>
      </c>
      <c r="X33" s="304">
        <v>0.58710737726480189</v>
      </c>
      <c r="Y33" s="306"/>
      <c r="Z33" s="304">
        <v>0.79227969453761748</v>
      </c>
      <c r="AA33" s="304">
        <v>0.68498946099463953</v>
      </c>
      <c r="AB33" s="304">
        <v>0.56548626303615046</v>
      </c>
      <c r="AC33" s="306"/>
      <c r="AD33" s="304">
        <v>0.59817230791376608</v>
      </c>
      <c r="AE33" s="304">
        <v>0.52809767600523916</v>
      </c>
      <c r="AF33" s="304">
        <v>0.40860980543397168</v>
      </c>
      <c r="AG33" s="306"/>
      <c r="AH33" s="304">
        <v>0.33057601683689714</v>
      </c>
      <c r="AI33" s="304">
        <v>0.27882592155147246</v>
      </c>
      <c r="AJ33" s="304">
        <v>0.16611082938873073</v>
      </c>
      <c r="AK33" s="306"/>
      <c r="AL33" s="304">
        <v>9.4161175937745117E-2</v>
      </c>
      <c r="AM33" s="304">
        <v>0.1188374034118016</v>
      </c>
      <c r="AN33" s="304">
        <v>0.17236077682640194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6.2021221338952985</v>
      </c>
      <c r="C34" s="304">
        <f t="shared" si="64"/>
        <v>6.136513716872007</v>
      </c>
      <c r="D34" s="304">
        <f t="shared" si="65"/>
        <v>5.6879332959680777</v>
      </c>
      <c r="E34" s="304"/>
      <c r="F34" s="304">
        <v>0.28845810103660802</v>
      </c>
      <c r="G34" s="304">
        <v>0.30697874867646396</v>
      </c>
      <c r="H34" s="304">
        <v>0.34135745925467231</v>
      </c>
      <c r="I34" s="304"/>
      <c r="J34" s="304">
        <v>1.074704537529878</v>
      </c>
      <c r="K34" s="304">
        <v>1.1691040869621274</v>
      </c>
      <c r="L34" s="304">
        <v>1.3128626543801913</v>
      </c>
      <c r="M34" s="304"/>
      <c r="N34" s="304">
        <v>1.827670804379818</v>
      </c>
      <c r="O34" s="304">
        <v>1.7707847242025814</v>
      </c>
      <c r="P34" s="304">
        <v>1.6245969884333502</v>
      </c>
      <c r="Q34" s="306"/>
      <c r="R34" s="304">
        <v>0.20265625879493829</v>
      </c>
      <c r="S34" s="304">
        <v>0.20002712647330093</v>
      </c>
      <c r="T34" s="304">
        <v>0.20003081879642989</v>
      </c>
      <c r="U34" s="306"/>
      <c r="V34" s="304">
        <v>0.82086607706433967</v>
      </c>
      <c r="W34" s="304">
        <v>0.77523013474526492</v>
      </c>
      <c r="X34" s="304">
        <v>0.7036117303578846</v>
      </c>
      <c r="Y34" s="306"/>
      <c r="Z34" s="304">
        <v>1.0536159476346649</v>
      </c>
      <c r="AA34" s="304">
        <v>1.0002340740654037</v>
      </c>
      <c r="AB34" s="304">
        <v>0.80553236801814032</v>
      </c>
      <c r="AC34" s="306"/>
      <c r="AD34" s="304">
        <v>0.53465373154987861</v>
      </c>
      <c r="AE34" s="304">
        <v>0.48767441642992099</v>
      </c>
      <c r="AF34" s="304">
        <v>0.31848397900205938</v>
      </c>
      <c r="AG34" s="306"/>
      <c r="AH34" s="304">
        <v>0.32702172816898717</v>
      </c>
      <c r="AI34" s="304">
        <v>0.32768058520675691</v>
      </c>
      <c r="AJ34" s="304">
        <v>0.25957403893955527</v>
      </c>
      <c r="AK34" s="306"/>
      <c r="AL34" s="304">
        <v>7.2474947736185208E-2</v>
      </c>
      <c r="AM34" s="304">
        <v>9.8799820110187828E-2</v>
      </c>
      <c r="AN34" s="304">
        <v>0.1218832587857954</v>
      </c>
    </row>
    <row r="35" spans="1:40" x14ac:dyDescent="0.2">
      <c r="A35" s="13" t="str">
        <f t="shared" si="63"/>
        <v>Associate professional occupations</v>
      </c>
      <c r="B35" s="304">
        <f t="shared" si="66"/>
        <v>4.4203859591000088</v>
      </c>
      <c r="C35" s="304">
        <f t="shared" si="64"/>
        <v>3.9830636951341694</v>
      </c>
      <c r="D35" s="304">
        <f t="shared" si="65"/>
        <v>3.6835287457143444</v>
      </c>
      <c r="E35" s="304"/>
      <c r="F35" s="304">
        <v>6.3911073855909856E-2</v>
      </c>
      <c r="G35" s="304">
        <v>6.1798849494498584E-2</v>
      </c>
      <c r="H35" s="304">
        <v>6.7466260527350719E-2</v>
      </c>
      <c r="I35" s="304"/>
      <c r="J35" s="304">
        <v>0.4965055787112459</v>
      </c>
      <c r="K35" s="304">
        <v>0.49249599018974799</v>
      </c>
      <c r="L35" s="304">
        <v>0.53606870248752636</v>
      </c>
      <c r="M35" s="304"/>
      <c r="N35" s="304">
        <v>1.1385677246876935</v>
      </c>
      <c r="O35" s="304">
        <v>1.0719094500400863</v>
      </c>
      <c r="P35" s="304">
        <v>1.0496985931243692</v>
      </c>
      <c r="Q35" s="306"/>
      <c r="R35" s="304">
        <v>0.3312388204483509</v>
      </c>
      <c r="S35" s="304">
        <v>0.32821674275613738</v>
      </c>
      <c r="T35" s="304">
        <v>0.34720107589090488</v>
      </c>
      <c r="U35" s="306"/>
      <c r="V35" s="304">
        <v>0.47210801126904756</v>
      </c>
      <c r="W35" s="304">
        <v>0.40127679937428584</v>
      </c>
      <c r="X35" s="304">
        <v>0.36169241415211068</v>
      </c>
      <c r="Y35" s="306"/>
      <c r="Z35" s="304">
        <v>0.97076246469950223</v>
      </c>
      <c r="AA35" s="304">
        <v>0.8409333709919472</v>
      </c>
      <c r="AB35" s="304">
        <v>0.72681923447515162</v>
      </c>
      <c r="AC35" s="306"/>
      <c r="AD35" s="304">
        <v>0.60657303198164636</v>
      </c>
      <c r="AE35" s="304">
        <v>0.51554264133879724</v>
      </c>
      <c r="AF35" s="304">
        <v>0.38313822071320019</v>
      </c>
      <c r="AG35" s="306"/>
      <c r="AH35" s="304">
        <v>0.29205780988415453</v>
      </c>
      <c r="AI35" s="304">
        <v>0.21697908716803158</v>
      </c>
      <c r="AJ35" s="304">
        <v>0.14801602309313081</v>
      </c>
      <c r="AK35" s="306"/>
      <c r="AL35" s="304">
        <v>4.8661443562458308E-2</v>
      </c>
      <c r="AM35" s="304">
        <v>5.3910763780637409E-2</v>
      </c>
      <c r="AN35" s="304">
        <v>6.3428221250600325E-2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2.4434729503980166</v>
      </c>
      <c r="C36" s="304">
        <f t="shared" si="64"/>
        <v>2.1462100639027688</v>
      </c>
      <c r="D36" s="304">
        <f t="shared" si="65"/>
        <v>1.7853312907881171</v>
      </c>
      <c r="E36" s="304"/>
      <c r="F36" s="304">
        <v>8.9327585244147224E-3</v>
      </c>
      <c r="G36" s="304">
        <v>8.7741253858130679E-3</v>
      </c>
      <c r="H36" s="304">
        <v>9.1216601816890754E-3</v>
      </c>
      <c r="I36" s="304"/>
      <c r="J36" s="304">
        <v>0.12490742535205672</v>
      </c>
      <c r="K36" s="304">
        <v>0.13217647593285523</v>
      </c>
      <c r="L36" s="304">
        <v>0.15677639311087518</v>
      </c>
      <c r="M36" s="304"/>
      <c r="N36" s="304">
        <v>0.42468354151141563</v>
      </c>
      <c r="O36" s="304">
        <v>0.41613373832134343</v>
      </c>
      <c r="P36" s="304">
        <v>0.42877123673665335</v>
      </c>
      <c r="Q36" s="306"/>
      <c r="R36" s="304">
        <v>0.16034570093859837</v>
      </c>
      <c r="S36" s="304">
        <v>0.16152572103335949</v>
      </c>
      <c r="T36" s="304">
        <v>0.17792984435182169</v>
      </c>
      <c r="U36" s="306"/>
      <c r="V36" s="304">
        <v>0.19499899024578321</v>
      </c>
      <c r="W36" s="304">
        <v>0.18663987923410502</v>
      </c>
      <c r="X36" s="304">
        <v>0.19425542606261001</v>
      </c>
      <c r="Y36" s="306"/>
      <c r="Z36" s="304">
        <v>0.55708798374256907</v>
      </c>
      <c r="AA36" s="304">
        <v>0.49155548846329972</v>
      </c>
      <c r="AB36" s="304">
        <v>0.41833163919062499</v>
      </c>
      <c r="AC36" s="306"/>
      <c r="AD36" s="304">
        <v>0.65629498813142451</v>
      </c>
      <c r="AE36" s="304">
        <v>0.5373111743594472</v>
      </c>
      <c r="AF36" s="304">
        <v>0.34875402128779776</v>
      </c>
      <c r="AG36" s="306"/>
      <c r="AH36" s="304">
        <v>0.2665509781320482</v>
      </c>
      <c r="AI36" s="304">
        <v>0.16625270315120855</v>
      </c>
      <c r="AJ36" s="304">
        <v>2.9935849998420021E-2</v>
      </c>
      <c r="AK36" s="306"/>
      <c r="AL36" s="304">
        <v>4.9670583819706036E-2</v>
      </c>
      <c r="AM36" s="304">
        <v>4.5840758021336768E-2</v>
      </c>
      <c r="AN36" s="304">
        <v>2.1455219867625025E-2</v>
      </c>
    </row>
    <row r="37" spans="1:40" x14ac:dyDescent="0.2">
      <c r="A37" s="13" t="str">
        <f t="shared" si="63"/>
        <v>Skilled trades occupations</v>
      </c>
      <c r="B37" s="304">
        <f t="shared" si="66"/>
        <v>4.2967393906858495</v>
      </c>
      <c r="C37" s="304">
        <f t="shared" si="64"/>
        <v>4.0616881763967356</v>
      </c>
      <c r="D37" s="304">
        <f t="shared" si="65"/>
        <v>3.2557841553022335</v>
      </c>
      <c r="E37" s="304"/>
      <c r="F37" s="304">
        <v>7.6304098995126374E-3</v>
      </c>
      <c r="G37" s="304">
        <v>8.9989358097333789E-3</v>
      </c>
      <c r="H37" s="304">
        <v>1.1382819141251267E-2</v>
      </c>
      <c r="I37" s="304"/>
      <c r="J37" s="304">
        <v>0.13362538269979951</v>
      </c>
      <c r="K37" s="304">
        <v>0.17546319267425553</v>
      </c>
      <c r="L37" s="304">
        <v>0.24838570822755929</v>
      </c>
      <c r="M37" s="304"/>
      <c r="N37" s="304">
        <v>0.28004477524530907</v>
      </c>
      <c r="O37" s="304">
        <v>0.32252519808433605</v>
      </c>
      <c r="P37" s="304">
        <v>0.38103648295975917</v>
      </c>
      <c r="Q37" s="306"/>
      <c r="R37" s="304">
        <v>0.1187108488219856</v>
      </c>
      <c r="S37" s="304">
        <v>0.12691478884165514</v>
      </c>
      <c r="T37" s="304">
        <v>0.12895656781332362</v>
      </c>
      <c r="U37" s="306"/>
      <c r="V37" s="304">
        <v>0.36420974852515209</v>
      </c>
      <c r="W37" s="304">
        <v>0.34766128106618149</v>
      </c>
      <c r="X37" s="304">
        <v>0.32124397028517965</v>
      </c>
      <c r="Y37" s="306"/>
      <c r="Z37" s="304">
        <v>1.5956478595507402</v>
      </c>
      <c r="AA37" s="304">
        <v>1.4760960676239852</v>
      </c>
      <c r="AB37" s="304">
        <v>1.193428833541238</v>
      </c>
      <c r="AC37" s="306"/>
      <c r="AD37" s="304">
        <v>0.97432798959695566</v>
      </c>
      <c r="AE37" s="304">
        <v>0.88379058357233531</v>
      </c>
      <c r="AF37" s="304">
        <v>0.5481172542143925</v>
      </c>
      <c r="AG37" s="306"/>
      <c r="AH37" s="304">
        <v>0.6048928503794303</v>
      </c>
      <c r="AI37" s="304">
        <v>0.55192992230181104</v>
      </c>
      <c r="AJ37" s="304">
        <v>0.30792214537125046</v>
      </c>
      <c r="AK37" s="306"/>
      <c r="AL37" s="304">
        <v>0.21764952596696485</v>
      </c>
      <c r="AM37" s="304">
        <v>0.16830820642244337</v>
      </c>
      <c r="AN37" s="304">
        <v>0.11531037374827913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0.43664487033026</v>
      </c>
      <c r="C38" s="304">
        <f t="shared" si="64"/>
        <v>0.46015891068602616</v>
      </c>
      <c r="D38" s="304">
        <f t="shared" si="65"/>
        <v>0.44761884169528277</v>
      </c>
      <c r="E38" s="304"/>
      <c r="F38" s="304">
        <v>1.0100278595517705E-2</v>
      </c>
      <c r="G38" s="304">
        <v>1.0769327560155651E-2</v>
      </c>
      <c r="H38" s="304">
        <v>1.1391788980458655E-2</v>
      </c>
      <c r="I38" s="304"/>
      <c r="J38" s="304">
        <v>8.5839339988656969E-3</v>
      </c>
      <c r="K38" s="304">
        <v>9.4023749424800886E-3</v>
      </c>
      <c r="L38" s="304">
        <v>9.8498639399112412E-3</v>
      </c>
      <c r="M38" s="304"/>
      <c r="N38" s="304">
        <v>4.9192429665830373E-2</v>
      </c>
      <c r="O38" s="304">
        <v>4.8807561289578388E-2</v>
      </c>
      <c r="P38" s="304">
        <v>4.44567735328983E-2</v>
      </c>
      <c r="Q38" s="306"/>
      <c r="R38" s="304">
        <v>1.2610651641951043E-2</v>
      </c>
      <c r="S38" s="304">
        <v>1.1571425885001705E-2</v>
      </c>
      <c r="T38" s="304">
        <v>1.0869495107233238E-2</v>
      </c>
      <c r="U38" s="306"/>
      <c r="V38" s="304">
        <v>3.8136315286906343E-2</v>
      </c>
      <c r="W38" s="304">
        <v>4.0008728127419416E-2</v>
      </c>
      <c r="X38" s="304">
        <v>3.7147129401486741E-2</v>
      </c>
      <c r="Y38" s="306"/>
      <c r="Z38" s="304">
        <v>6.3129083940628064E-2</v>
      </c>
      <c r="AA38" s="304">
        <v>5.7085859536926777E-2</v>
      </c>
      <c r="AB38" s="304">
        <v>4.9227182941504355E-2</v>
      </c>
      <c r="AC38" s="306"/>
      <c r="AD38" s="304">
        <v>7.3015024687015734E-2</v>
      </c>
      <c r="AE38" s="304">
        <v>6.893575939154592E-2</v>
      </c>
      <c r="AF38" s="304">
        <v>5.3834297844952445E-2</v>
      </c>
      <c r="AG38" s="306"/>
      <c r="AH38" s="304">
        <v>0.15322138068271537</v>
      </c>
      <c r="AI38" s="304">
        <v>0.17264957113716825</v>
      </c>
      <c r="AJ38" s="304">
        <v>0.16920804504401385</v>
      </c>
      <c r="AK38" s="306"/>
      <c r="AL38" s="304">
        <v>2.8655771830829693E-2</v>
      </c>
      <c r="AM38" s="304">
        <v>4.092830281574994E-2</v>
      </c>
      <c r="AN38" s="304">
        <v>6.1634264902823928E-2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0.9756094201174963</v>
      </c>
      <c r="C39" s="304">
        <f t="shared" si="64"/>
        <v>0.98835706512700405</v>
      </c>
      <c r="D39" s="304">
        <f t="shared" si="65"/>
        <v>0.95371766413248948</v>
      </c>
      <c r="E39" s="304"/>
      <c r="F39" s="304">
        <v>6.6373539603564831E-3</v>
      </c>
      <c r="G39" s="304">
        <v>6.561071514869816E-3</v>
      </c>
      <c r="H39" s="304">
        <v>6.0063140291829386E-3</v>
      </c>
      <c r="I39" s="304"/>
      <c r="J39" s="304">
        <v>7.3880234196917471E-2</v>
      </c>
      <c r="K39" s="304">
        <v>8.251426622545574E-2</v>
      </c>
      <c r="L39" s="304">
        <v>9.7712079267121041E-2</v>
      </c>
      <c r="M39" s="304"/>
      <c r="N39" s="304">
        <v>0.1955151522766895</v>
      </c>
      <c r="O39" s="304">
        <v>0.2091777662495462</v>
      </c>
      <c r="P39" s="304">
        <v>0.21128651245339328</v>
      </c>
      <c r="Q39" s="306"/>
      <c r="R39" s="304">
        <v>6.0048753668740303E-2</v>
      </c>
      <c r="S39" s="304">
        <v>6.6227004565814582E-2</v>
      </c>
      <c r="T39" s="304">
        <v>6.7449977376214831E-2</v>
      </c>
      <c r="U39" s="306"/>
      <c r="V39" s="304">
        <v>6.7712357809303916E-2</v>
      </c>
      <c r="W39" s="304">
        <v>7.4841117647973077E-2</v>
      </c>
      <c r="X39" s="304">
        <v>7.561798283786865E-2</v>
      </c>
      <c r="Y39" s="306"/>
      <c r="Z39" s="304">
        <v>0.22872983833222277</v>
      </c>
      <c r="AA39" s="304">
        <v>0.22105867165278636</v>
      </c>
      <c r="AB39" s="304">
        <v>0.21681411018860616</v>
      </c>
      <c r="AC39" s="306"/>
      <c r="AD39" s="304">
        <v>0.18078385766097949</v>
      </c>
      <c r="AE39" s="304">
        <v>0.17705400828458026</v>
      </c>
      <c r="AF39" s="304">
        <v>0.16151819437508241</v>
      </c>
      <c r="AG39" s="306"/>
      <c r="AH39" s="304">
        <v>0.10126316524277632</v>
      </c>
      <c r="AI39" s="304">
        <v>7.6175455850885851E-2</v>
      </c>
      <c r="AJ39" s="304">
        <v>2.5413871469654275E-2</v>
      </c>
      <c r="AK39" s="306"/>
      <c r="AL39" s="304">
        <v>6.1038706969510033E-2</v>
      </c>
      <c r="AM39" s="304">
        <v>7.4747703135092131E-2</v>
      </c>
      <c r="AN39" s="304">
        <v>9.1898622135365898E-2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2.7664699651919102</v>
      </c>
      <c r="C40" s="304">
        <f t="shared" si="64"/>
        <v>3.0302553700067962</v>
      </c>
      <c r="D40" s="304">
        <f t="shared" si="65"/>
        <v>2.6521944991882145</v>
      </c>
      <c r="E40" s="304"/>
      <c r="F40" s="304">
        <v>1.0760178246637434E-3</v>
      </c>
      <c r="G40" s="304">
        <v>1.1858877458835358E-3</v>
      </c>
      <c r="H40" s="304">
        <v>1.1853182672880739E-3</v>
      </c>
      <c r="I40" s="304"/>
      <c r="J40" s="304">
        <v>4.1530999464150085E-2</v>
      </c>
      <c r="K40" s="304">
        <v>6.5615728440684903E-2</v>
      </c>
      <c r="L40" s="304">
        <v>9.85591399012654E-2</v>
      </c>
      <c r="M40" s="304"/>
      <c r="N40" s="304">
        <v>9.9961318383802483E-2</v>
      </c>
      <c r="O40" s="304">
        <v>0.12898928141319296</v>
      </c>
      <c r="P40" s="304">
        <v>0.16175186949604256</v>
      </c>
      <c r="Q40" s="306"/>
      <c r="R40" s="305">
        <v>6.2247565894422124E-2</v>
      </c>
      <c r="S40" s="305">
        <v>7.632662776094927E-2</v>
      </c>
      <c r="T40" s="305">
        <v>8.6155927811248978E-2</v>
      </c>
      <c r="U40" s="306"/>
      <c r="V40" s="305">
        <v>0.1197604411769316</v>
      </c>
      <c r="W40" s="305">
        <v>0.15575203086200909</v>
      </c>
      <c r="X40" s="305">
        <v>0.17936106002441465</v>
      </c>
      <c r="Y40" s="306"/>
      <c r="Z40" s="305">
        <v>0.70445515647065637</v>
      </c>
      <c r="AA40" s="305">
        <v>0.85461904530268906</v>
      </c>
      <c r="AB40" s="305">
        <v>0.8784762689302672</v>
      </c>
      <c r="AC40" s="306"/>
      <c r="AD40" s="305">
        <v>0.86269761501166753</v>
      </c>
      <c r="AE40" s="305">
        <v>0.99944512784516948</v>
      </c>
      <c r="AF40" s="305">
        <v>0.8741718212388182</v>
      </c>
      <c r="AG40" s="306"/>
      <c r="AH40" s="305">
        <v>0.63004384088194743</v>
      </c>
      <c r="AI40" s="305">
        <v>0.60580504185051298</v>
      </c>
      <c r="AJ40" s="305">
        <v>0.25630955770521796</v>
      </c>
      <c r="AK40" s="306"/>
      <c r="AL40" s="305">
        <v>0.24469701008366884</v>
      </c>
      <c r="AM40" s="305">
        <v>0.14251659878570458</v>
      </c>
      <c r="AN40" s="305">
        <v>0.11622353581365136</v>
      </c>
    </row>
    <row r="41" spans="1:40" x14ac:dyDescent="0.2">
      <c r="A41" s="39" t="str">
        <f t="shared" si="63"/>
        <v>Elementary occupations</v>
      </c>
      <c r="B41" s="307">
        <f t="shared" si="66"/>
        <v>1.4364316562417723</v>
      </c>
      <c r="C41" s="307">
        <f t="shared" si="64"/>
        <v>1.2586981606168961</v>
      </c>
      <c r="D41" s="307">
        <f>SUM(H41,L41,P41,T41,X41,AB41,AF41,AJ41,AN41)</f>
        <v>1.0617894479761631</v>
      </c>
      <c r="E41" s="307"/>
      <c r="F41" s="307">
        <v>4.2151135586415128E-3</v>
      </c>
      <c r="G41" s="307">
        <v>4.7076913064130425E-3</v>
      </c>
      <c r="H41" s="307">
        <v>5.4206128785461855E-3</v>
      </c>
      <c r="I41" s="307"/>
      <c r="J41" s="307">
        <v>2.0258334981085677E-2</v>
      </c>
      <c r="K41" s="307">
        <v>2.1848048273835737E-2</v>
      </c>
      <c r="L41" s="307">
        <v>2.5453953139589515E-2</v>
      </c>
      <c r="M41" s="307"/>
      <c r="N41" s="307">
        <v>7.6637248108785763E-2</v>
      </c>
      <c r="O41" s="307">
        <v>7.7393832197981696E-2</v>
      </c>
      <c r="P41" s="307">
        <v>8.8207061290400027E-2</v>
      </c>
      <c r="Q41" s="308"/>
      <c r="R41" s="307">
        <v>4.5518583244840552E-2</v>
      </c>
      <c r="S41" s="307">
        <v>4.3750414440930814E-2</v>
      </c>
      <c r="T41" s="307">
        <v>5.2593297911416925E-2</v>
      </c>
      <c r="U41" s="308"/>
      <c r="V41" s="307">
        <v>4.146394982537116E-2</v>
      </c>
      <c r="W41" s="307">
        <v>4.1612157318782969E-2</v>
      </c>
      <c r="X41" s="307">
        <v>4.4392727807953836E-2</v>
      </c>
      <c r="Y41" s="308"/>
      <c r="Z41" s="307">
        <v>0.22419026516295099</v>
      </c>
      <c r="AA41" s="307">
        <v>0.1920237053602038</v>
      </c>
      <c r="AB41" s="307">
        <v>0.18193740126359695</v>
      </c>
      <c r="AC41" s="308"/>
      <c r="AD41" s="307">
        <v>0.36334295310295478</v>
      </c>
      <c r="AE41" s="307">
        <v>0.3112950709029586</v>
      </c>
      <c r="AF41" s="307">
        <v>0.25011356274151575</v>
      </c>
      <c r="AG41" s="308"/>
      <c r="AH41" s="307">
        <v>0.48924755722409441</v>
      </c>
      <c r="AI41" s="307">
        <v>0.44237477625945415</v>
      </c>
      <c r="AJ41" s="307">
        <v>0.33263685307753282</v>
      </c>
      <c r="AK41" s="308"/>
      <c r="AL41" s="307">
        <v>0.17155765103304754</v>
      </c>
      <c r="AM41" s="307">
        <v>0.1236924645563353</v>
      </c>
      <c r="AN41" s="307">
        <v>8.1033977865611062E-2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Oxfordshire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30.342999999999947</v>
      </c>
      <c r="C50" s="305">
        <f>SUM(C51:C59)</f>
        <v>32.316000000000095</v>
      </c>
      <c r="D50" s="305">
        <f>SUM(D51:D59)</f>
        <v>34.800999999999988</v>
      </c>
      <c r="E50" s="304"/>
      <c r="F50" s="305">
        <f>SUM(F51:F59)</f>
        <v>0.12539098334878124</v>
      </c>
      <c r="G50" s="305">
        <f>SUM(G51:G59)</f>
        <v>0.15522717737865172</v>
      </c>
      <c r="H50" s="305">
        <f>SUM(H51:H59)</f>
        <v>0.235077099676544</v>
      </c>
      <c r="I50" s="304"/>
      <c r="J50" s="305">
        <f>SUM(J51:J59)</f>
        <v>1.9370908424295026</v>
      </c>
      <c r="K50" s="305">
        <f>SUM(K51:K59)</f>
        <v>2.414384357055138</v>
      </c>
      <c r="L50" s="305">
        <f>SUM(L51:L59)</f>
        <v>3.5207638252560018</v>
      </c>
      <c r="M50" s="304"/>
      <c r="N50" s="305">
        <f>SUM(N51:N59)</f>
        <v>3.3243231644376832</v>
      </c>
      <c r="O50" s="305">
        <f>SUM(O51:O59)</f>
        <v>3.6114906384633318</v>
      </c>
      <c r="P50" s="305">
        <f>SUM(P51:P59)</f>
        <v>4.3774412425001756</v>
      </c>
      <c r="Q50" s="304"/>
      <c r="R50" s="305">
        <f>SUM(R51:R59)</f>
        <v>1.1778027460104159</v>
      </c>
      <c r="S50" s="305">
        <f>SUM(S51:S59)</f>
        <v>1.262120194441168</v>
      </c>
      <c r="T50" s="305">
        <f>SUM(T51:T59)</f>
        <v>1.5979305050436485</v>
      </c>
      <c r="U50" s="304"/>
      <c r="V50" s="305">
        <f>SUM(V51:V59)</f>
        <v>2.4463095759890194</v>
      </c>
      <c r="W50" s="305">
        <f>SUM(W51:W59)</f>
        <v>2.5259062141520818</v>
      </c>
      <c r="X50" s="305">
        <f>SUM(X51:X59)</f>
        <v>2.9784916018319136</v>
      </c>
      <c r="Y50" s="304"/>
      <c r="Z50" s="305">
        <f>SUM(Z51:Z59)</f>
        <v>8.9787223006427919</v>
      </c>
      <c r="AA50" s="305">
        <f>SUM(AA51:AA59)</f>
        <v>9.3257073312270151</v>
      </c>
      <c r="AB50" s="305">
        <f>SUM(AB51:AB59)</f>
        <v>9.9794423839035211</v>
      </c>
      <c r="AC50" s="304"/>
      <c r="AD50" s="305">
        <f>SUM(AD51:AD59)</f>
        <v>6.9048714151902733</v>
      </c>
      <c r="AE50" s="305">
        <f>SUM(AE51:AE59)</f>
        <v>7.4444901671916606</v>
      </c>
      <c r="AF50" s="305">
        <f>SUM(AF51:AF59)</f>
        <v>7.5913885902018823</v>
      </c>
      <c r="AG50" s="304"/>
      <c r="AH50" s="305">
        <f>SUM(AH51:AH59)</f>
        <v>4.1297861462307566</v>
      </c>
      <c r="AI50" s="305">
        <f>SUM(AI51:AI59)</f>
        <v>4.4440175429161846</v>
      </c>
      <c r="AJ50" s="305">
        <f>SUM(AJ51:AJ59)</f>
        <v>3.8355764207546974</v>
      </c>
      <c r="AK50" s="304"/>
      <c r="AL50" s="305">
        <f>SUM(AL51:AL59)</f>
        <v>1.3187028257207256</v>
      </c>
      <c r="AM50" s="305">
        <f>SUM(AM51:AM59)</f>
        <v>1.1326563771748628</v>
      </c>
      <c r="AN50" s="305">
        <f>SUM(AN51:AN59)</f>
        <v>0.68488833083160394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4.6106339279353232</v>
      </c>
      <c r="C51" s="304">
        <f t="shared" ref="C51:D51" si="68">SUM(G51,K51,O51,S51,W51,AA51,AE51,AI51,AM51)</f>
        <v>4.6183319673905388</v>
      </c>
      <c r="D51" s="304">
        <f t="shared" si="68"/>
        <v>5.4127763741279891</v>
      </c>
      <c r="E51" s="304"/>
      <c r="F51" s="304">
        <v>2.7353288396500808E-2</v>
      </c>
      <c r="G51" s="304">
        <v>3.4795107502381566E-2</v>
      </c>
      <c r="H51" s="304">
        <v>5.3983253863421593E-2</v>
      </c>
      <c r="I51" s="304"/>
      <c r="J51" s="304">
        <v>0.54651932824752758</v>
      </c>
      <c r="K51" s="304">
        <v>0.65048730073792527</v>
      </c>
      <c r="L51" s="304">
        <v>0.98548388797182818</v>
      </c>
      <c r="M51" s="304"/>
      <c r="N51" s="304">
        <v>0.86049772097261912</v>
      </c>
      <c r="O51" s="304">
        <v>0.86746710357685974</v>
      </c>
      <c r="P51" s="304">
        <v>1.0130976971061798</v>
      </c>
      <c r="Q51" s="304"/>
      <c r="R51" s="304">
        <v>0.22772295570958123</v>
      </c>
      <c r="S51" s="304">
        <v>0.20836317860388875</v>
      </c>
      <c r="T51" s="304">
        <v>0.22489192060623711</v>
      </c>
      <c r="U51" s="304"/>
      <c r="V51" s="304">
        <v>0.56521919695597989</v>
      </c>
      <c r="W51" s="304">
        <v>0.53712022810941962</v>
      </c>
      <c r="X51" s="304">
        <v>0.63681278908101424</v>
      </c>
      <c r="Y51" s="304"/>
      <c r="Z51" s="304">
        <v>1.1574128410300568</v>
      </c>
      <c r="AA51" s="304">
        <v>1.0871908325655586</v>
      </c>
      <c r="AB51" s="304">
        <v>1.2945410650486819</v>
      </c>
      <c r="AC51" s="304"/>
      <c r="AD51" s="304">
        <v>0.69207001616329133</v>
      </c>
      <c r="AE51" s="304">
        <v>0.65949250361785794</v>
      </c>
      <c r="AF51" s="304">
        <v>0.65835293788710114</v>
      </c>
      <c r="AG51" s="304"/>
      <c r="AH51" s="304">
        <v>0.39381358849785719</v>
      </c>
      <c r="AI51" s="304">
        <v>0.39168912536894845</v>
      </c>
      <c r="AJ51" s="304">
        <v>0.32528891820789374</v>
      </c>
      <c r="AK51" s="304"/>
      <c r="AL51" s="304">
        <v>0.14002499196190923</v>
      </c>
      <c r="AM51" s="304">
        <v>0.18172658730769861</v>
      </c>
      <c r="AN51" s="304">
        <v>0.22032390435563207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4.2958510857889367</v>
      </c>
      <c r="C52" s="304">
        <f t="shared" ref="C52:C59" si="70">SUM(G52,K52,O52,S52,W52,AA52,AE52,AI52,AM52)</f>
        <v>4.7855431114178097</v>
      </c>
      <c r="D52" s="304">
        <f t="shared" ref="D52:D59" si="71">SUM(H52,L52,P52,T52,X52,AB52,AF52,AJ52,AN52)</f>
        <v>5.7436748778621034</v>
      </c>
      <c r="E52" s="304"/>
      <c r="F52" s="304">
        <v>5.0384810898874151E-2</v>
      </c>
      <c r="G52" s="304">
        <v>5.777620981263986E-2</v>
      </c>
      <c r="H52" s="304">
        <v>7.7274745348754184E-2</v>
      </c>
      <c r="I52" s="304"/>
      <c r="J52" s="304">
        <v>0.78067875693455768</v>
      </c>
      <c r="K52" s="304">
        <v>1.0089727926884144</v>
      </c>
      <c r="L52" s="304">
        <v>1.4609180642305191</v>
      </c>
      <c r="M52" s="304"/>
      <c r="N52" s="304">
        <v>0.98865705044437957</v>
      </c>
      <c r="O52" s="304">
        <v>1.0254272098304744</v>
      </c>
      <c r="P52" s="304">
        <v>1.1262626130271918</v>
      </c>
      <c r="Q52" s="304"/>
      <c r="R52" s="304">
        <v>0.13474668401723836</v>
      </c>
      <c r="S52" s="304">
        <v>0.12002158206934999</v>
      </c>
      <c r="T52" s="304">
        <v>0.14802830116058657</v>
      </c>
      <c r="U52" s="304"/>
      <c r="V52" s="304">
        <v>0.38600974524161991</v>
      </c>
      <c r="W52" s="304">
        <v>0.32874532535480738</v>
      </c>
      <c r="X52" s="304">
        <v>0.2473554229384772</v>
      </c>
      <c r="Y52" s="304"/>
      <c r="Z52" s="304">
        <v>1.0848192225628059</v>
      </c>
      <c r="AA52" s="304">
        <v>1.2503040249219457</v>
      </c>
      <c r="AB52" s="304">
        <v>1.6478352474507283</v>
      </c>
      <c r="AC52" s="304"/>
      <c r="AD52" s="304">
        <v>0.57132801282984258</v>
      </c>
      <c r="AE52" s="304">
        <v>0.63950018510917328</v>
      </c>
      <c r="AF52" s="304">
        <v>0.69883156957252945</v>
      </c>
      <c r="AG52" s="304"/>
      <c r="AH52" s="304">
        <v>0.22319290702381631</v>
      </c>
      <c r="AI52" s="304">
        <v>0.25569222367115796</v>
      </c>
      <c r="AJ52" s="304">
        <v>0.22925585585083805</v>
      </c>
      <c r="AK52" s="304"/>
      <c r="AL52" s="304">
        <v>7.6033895835803098E-2</v>
      </c>
      <c r="AM52" s="304">
        <v>9.9103557959847793E-2</v>
      </c>
      <c r="AN52" s="304">
        <v>0.10791305828247803</v>
      </c>
    </row>
    <row r="53" spans="1:40" x14ac:dyDescent="0.2">
      <c r="A53" s="13" t="str">
        <f t="shared" si="67"/>
        <v>Associate professional occupations</v>
      </c>
      <c r="B53" s="304">
        <f t="shared" si="69"/>
        <v>2.3723320003992501</v>
      </c>
      <c r="C53" s="304">
        <f t="shared" si="70"/>
        <v>2.3331358142836449</v>
      </c>
      <c r="D53" s="304">
        <f t="shared" si="71"/>
        <v>2.669274084229774</v>
      </c>
      <c r="E53" s="304"/>
      <c r="F53" s="304">
        <v>7.3971811387150465E-3</v>
      </c>
      <c r="G53" s="304">
        <v>8.4004331564040725E-3</v>
      </c>
      <c r="H53" s="304">
        <v>1.3247742556465296E-2</v>
      </c>
      <c r="I53" s="304"/>
      <c r="J53" s="304">
        <v>0.23966505444577516</v>
      </c>
      <c r="K53" s="304">
        <v>0.27236574206301961</v>
      </c>
      <c r="L53" s="304">
        <v>0.39216514585645518</v>
      </c>
      <c r="M53" s="304"/>
      <c r="N53" s="304">
        <v>0.41410881285135254</v>
      </c>
      <c r="O53" s="304">
        <v>0.41060688617940982</v>
      </c>
      <c r="P53" s="304">
        <v>0.47487088996480209</v>
      </c>
      <c r="Q53" s="304"/>
      <c r="R53" s="304">
        <v>0.19573007330291595</v>
      </c>
      <c r="S53" s="304">
        <v>0.21167522189584734</v>
      </c>
      <c r="T53" s="304">
        <v>0.26963218319200666</v>
      </c>
      <c r="U53" s="304"/>
      <c r="V53" s="304">
        <v>0.34682418819346245</v>
      </c>
      <c r="W53" s="304">
        <v>0.31261386545426889</v>
      </c>
      <c r="X53" s="304">
        <v>0.35059962556580115</v>
      </c>
      <c r="Y53" s="304"/>
      <c r="Z53" s="304">
        <v>0.46783111682703377</v>
      </c>
      <c r="AA53" s="304">
        <v>0.39692193133775472</v>
      </c>
      <c r="AB53" s="304">
        <v>0.39866419867074349</v>
      </c>
      <c r="AC53" s="304"/>
      <c r="AD53" s="304">
        <v>0.3949113437389159</v>
      </c>
      <c r="AE53" s="304">
        <v>0.39713092994118315</v>
      </c>
      <c r="AF53" s="304">
        <v>0.42920197624268835</v>
      </c>
      <c r="AG53" s="304"/>
      <c r="AH53" s="304">
        <v>0.26160101483761583</v>
      </c>
      <c r="AI53" s="304">
        <v>0.28166692496692997</v>
      </c>
      <c r="AJ53" s="304">
        <v>0.26550777323937308</v>
      </c>
      <c r="AK53" s="304"/>
      <c r="AL53" s="304">
        <v>4.4263215063463354E-2</v>
      </c>
      <c r="AM53" s="304">
        <v>4.1753879288827116E-2</v>
      </c>
      <c r="AN53" s="304">
        <v>7.5384548941438423E-2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2.7318180785985997</v>
      </c>
      <c r="C54" s="304">
        <f t="shared" si="70"/>
        <v>2.7408954240838552</v>
      </c>
      <c r="D54" s="304">
        <f t="shared" si="71"/>
        <v>2.6527551005317549</v>
      </c>
      <c r="E54" s="304"/>
      <c r="F54" s="304">
        <v>2.772430543706194E-2</v>
      </c>
      <c r="G54" s="304">
        <v>3.6052986951867406E-2</v>
      </c>
      <c r="H54" s="304">
        <v>6.2542390344024784E-2</v>
      </c>
      <c r="I54" s="304"/>
      <c r="J54" s="304">
        <v>0.14642190087432561</v>
      </c>
      <c r="K54" s="304">
        <v>0.19635678636793133</v>
      </c>
      <c r="L54" s="304">
        <v>0.25998043846204227</v>
      </c>
      <c r="M54" s="304"/>
      <c r="N54" s="304">
        <v>0.44799908340272498</v>
      </c>
      <c r="O54" s="304">
        <v>0.55374697204300694</v>
      </c>
      <c r="P54" s="304">
        <v>0.79406235490388821</v>
      </c>
      <c r="Q54" s="304"/>
      <c r="R54" s="304">
        <v>0.26670866371605445</v>
      </c>
      <c r="S54" s="304">
        <v>0.29669572408561334</v>
      </c>
      <c r="T54" s="304">
        <v>0.40171013689711316</v>
      </c>
      <c r="U54" s="304"/>
      <c r="V54" s="304">
        <v>0.19209121802770884</v>
      </c>
      <c r="W54" s="304">
        <v>0.2243072621862528</v>
      </c>
      <c r="X54" s="304">
        <v>0.32193266037253582</v>
      </c>
      <c r="Y54" s="304"/>
      <c r="Z54" s="304">
        <v>0.49255971730049292</v>
      </c>
      <c r="AA54" s="304">
        <v>0.42822078902739896</v>
      </c>
      <c r="AB54" s="304">
        <v>0.21309788137374966</v>
      </c>
      <c r="AC54" s="304"/>
      <c r="AD54" s="304">
        <v>0.42967141610414672</v>
      </c>
      <c r="AE54" s="304">
        <v>0.35163159750825301</v>
      </c>
      <c r="AF54" s="304">
        <v>0.16248891174383903</v>
      </c>
      <c r="AG54" s="304"/>
      <c r="AH54" s="304">
        <v>0.60944880662920797</v>
      </c>
      <c r="AI54" s="304">
        <v>0.63815607664277607</v>
      </c>
      <c r="AJ54" s="304">
        <v>0.43356927448795196</v>
      </c>
      <c r="AK54" s="304"/>
      <c r="AL54" s="304">
        <v>0.11919296710687638</v>
      </c>
      <c r="AM54" s="304">
        <v>1.5727229270755327E-2</v>
      </c>
      <c r="AN54" s="304">
        <v>3.3710519466101001E-3</v>
      </c>
    </row>
    <row r="55" spans="1:40" x14ac:dyDescent="0.2">
      <c r="A55" s="13" t="str">
        <f t="shared" si="67"/>
        <v>Skilled trades occupations</v>
      </c>
      <c r="B55" s="304">
        <f t="shared" si="69"/>
        <v>11.787077369188907</v>
      </c>
      <c r="C55" s="304">
        <f t="shared" si="70"/>
        <v>12.697590834226824</v>
      </c>
      <c r="D55" s="304">
        <f t="shared" si="71"/>
        <v>12.780531519797295</v>
      </c>
      <c r="E55" s="304"/>
      <c r="F55" s="304">
        <v>2.3793124357741804E-3</v>
      </c>
      <c r="G55" s="304">
        <v>2.7643952235332329E-3</v>
      </c>
      <c r="H55" s="304">
        <v>3.5774227334992863E-3</v>
      </c>
      <c r="I55" s="304"/>
      <c r="J55" s="304">
        <v>0.12861919771574137</v>
      </c>
      <c r="K55" s="304">
        <v>0.16365190302042437</v>
      </c>
      <c r="L55" s="304">
        <v>0.24098144560321647</v>
      </c>
      <c r="M55" s="304"/>
      <c r="N55" s="304">
        <v>0.42112863906356651</v>
      </c>
      <c r="O55" s="304">
        <v>0.52083865879377211</v>
      </c>
      <c r="P55" s="304">
        <v>0.67067076103168988</v>
      </c>
      <c r="Q55" s="304"/>
      <c r="R55" s="304">
        <v>0.2626073624783864</v>
      </c>
      <c r="S55" s="304">
        <v>0.30863482222743283</v>
      </c>
      <c r="T55" s="304">
        <v>0.38908364985490435</v>
      </c>
      <c r="U55" s="304"/>
      <c r="V55" s="304">
        <v>0.70776804633381218</v>
      </c>
      <c r="W55" s="304">
        <v>0.8184688442999033</v>
      </c>
      <c r="X55" s="304">
        <v>1.0418992322195779</v>
      </c>
      <c r="Y55" s="304"/>
      <c r="Z55" s="304">
        <v>4.4780427397203599</v>
      </c>
      <c r="AA55" s="304">
        <v>4.5831969057224686</v>
      </c>
      <c r="AB55" s="304">
        <v>4.3793342578739161</v>
      </c>
      <c r="AC55" s="304"/>
      <c r="AD55" s="304">
        <v>3.5375999957092992</v>
      </c>
      <c r="AE55" s="304">
        <v>3.8940960966868547</v>
      </c>
      <c r="AF55" s="304">
        <v>4.0122900463019562</v>
      </c>
      <c r="AG55" s="304"/>
      <c r="AH55" s="304">
        <v>1.6308009967288359</v>
      </c>
      <c r="AI55" s="304">
        <v>1.8479994681349032</v>
      </c>
      <c r="AJ55" s="304">
        <v>1.9099418296238546</v>
      </c>
      <c r="AK55" s="304"/>
      <c r="AL55" s="304">
        <v>0.61813107900313369</v>
      </c>
      <c r="AM55" s="304">
        <v>0.55793974011753344</v>
      </c>
      <c r="AN55" s="304">
        <v>0.13275287455468029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0.11449800073238316</v>
      </c>
      <c r="C56" s="304">
        <f t="shared" si="70"/>
        <v>0.12093794363722947</v>
      </c>
      <c r="D56" s="304">
        <f t="shared" si="71"/>
        <v>0.13464483695998961</v>
      </c>
      <c r="E56" s="304"/>
      <c r="F56" s="304">
        <v>1.3420157454439884E-4</v>
      </c>
      <c r="G56" s="304">
        <v>1.1567107880568763E-4</v>
      </c>
      <c r="H56" s="304">
        <v>1.5153897277495225E-4</v>
      </c>
      <c r="I56" s="304"/>
      <c r="J56" s="304">
        <v>3.7654089182114787E-3</v>
      </c>
      <c r="K56" s="304">
        <v>4.5048465205452482E-3</v>
      </c>
      <c r="L56" s="304">
        <v>5.5368500554279282E-3</v>
      </c>
      <c r="M56" s="304"/>
      <c r="N56" s="304">
        <v>5.2772503329547235E-3</v>
      </c>
      <c r="O56" s="304">
        <v>5.3501523818730882E-3</v>
      </c>
      <c r="P56" s="304">
        <v>5.9226742061976312E-3</v>
      </c>
      <c r="Q56" s="304"/>
      <c r="R56" s="304">
        <v>9.7284511133728505E-4</v>
      </c>
      <c r="S56" s="304">
        <v>1.1267042591722436E-3</v>
      </c>
      <c r="T56" s="304">
        <v>1.34187234706782E-3</v>
      </c>
      <c r="U56" s="304"/>
      <c r="V56" s="304">
        <v>3.7422584763265715E-3</v>
      </c>
      <c r="W56" s="304">
        <v>3.8003234588875599E-3</v>
      </c>
      <c r="X56" s="304">
        <v>4.401285958167191E-3</v>
      </c>
      <c r="Y56" s="304"/>
      <c r="Z56" s="304">
        <v>3.4059074880913691E-2</v>
      </c>
      <c r="AA56" s="304">
        <v>4.0356792242863378E-2</v>
      </c>
      <c r="AB56" s="304">
        <v>5.0936678971951831E-2</v>
      </c>
      <c r="AC56" s="304"/>
      <c r="AD56" s="304">
        <v>6.8957776893146267E-3</v>
      </c>
      <c r="AE56" s="304">
        <v>6.7075008058180927E-3</v>
      </c>
      <c r="AF56" s="304">
        <v>7.5116386370057383E-3</v>
      </c>
      <c r="AG56" s="304"/>
      <c r="AH56" s="304">
        <v>3.3475668857462407E-2</v>
      </c>
      <c r="AI56" s="304">
        <v>3.0443304528720915E-2</v>
      </c>
      <c r="AJ56" s="304">
        <v>3.0828457990371441E-2</v>
      </c>
      <c r="AK56" s="304"/>
      <c r="AL56" s="304">
        <v>2.6175514891317975E-2</v>
      </c>
      <c r="AM56" s="304">
        <v>2.8532648360543252E-2</v>
      </c>
      <c r="AN56" s="304">
        <v>2.8013839821025083E-2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0.51394546899522053</v>
      </c>
      <c r="C57" s="304">
        <f t="shared" si="70"/>
        <v>0.59931010848905053</v>
      </c>
      <c r="D57" s="304">
        <f t="shared" si="71"/>
        <v>0.65039042737574904</v>
      </c>
      <c r="E57" s="304"/>
      <c r="F57" s="304">
        <v>1.8439944751690526E-3</v>
      </c>
      <c r="G57" s="304">
        <v>2.7003698910563695E-3</v>
      </c>
      <c r="H57" s="304">
        <v>4.1862014762547818E-3</v>
      </c>
      <c r="I57" s="304"/>
      <c r="J57" s="304">
        <v>3.736710187856377E-2</v>
      </c>
      <c r="K57" s="304">
        <v>4.1451484654151313E-2</v>
      </c>
      <c r="L57" s="304">
        <v>4.9299955472601804E-2</v>
      </c>
      <c r="M57" s="304"/>
      <c r="N57" s="304">
        <v>9.5924675435673748E-2</v>
      </c>
      <c r="O57" s="304">
        <v>0.11851152264672921</v>
      </c>
      <c r="P57" s="304">
        <v>0.14556692207591532</v>
      </c>
      <c r="Q57" s="304"/>
      <c r="R57" s="304">
        <v>2.4719506181659856E-2</v>
      </c>
      <c r="S57" s="304">
        <v>3.1726418022888163E-2</v>
      </c>
      <c r="T57" s="304">
        <v>3.9723104839937635E-2</v>
      </c>
      <c r="U57" s="304"/>
      <c r="V57" s="304">
        <v>3.0818247852720332E-2</v>
      </c>
      <c r="W57" s="304">
        <v>3.7637724615294528E-2</v>
      </c>
      <c r="X57" s="304">
        <v>4.6263411832721951E-2</v>
      </c>
      <c r="Y57" s="304"/>
      <c r="Z57" s="304">
        <v>0.19636769275407231</v>
      </c>
      <c r="AA57" s="304">
        <v>0.22178010205090129</v>
      </c>
      <c r="AB57" s="304">
        <v>0.26504989830243797</v>
      </c>
      <c r="AC57" s="304"/>
      <c r="AD57" s="304">
        <v>2.9865083150646111E-2</v>
      </c>
      <c r="AE57" s="304">
        <v>2.364260485722626E-2</v>
      </c>
      <c r="AF57" s="304">
        <v>1.4688421450392829E-2</v>
      </c>
      <c r="AG57" s="304"/>
      <c r="AH57" s="304">
        <v>5.3487588516086274E-2</v>
      </c>
      <c r="AI57" s="304">
        <v>6.2581668324362974E-2</v>
      </c>
      <c r="AJ57" s="304">
        <v>1.2291433953610913E-2</v>
      </c>
      <c r="AK57" s="304"/>
      <c r="AL57" s="304">
        <v>4.3551578750629087E-2</v>
      </c>
      <c r="AM57" s="304">
        <v>5.927821342644049E-2</v>
      </c>
      <c r="AN57" s="304">
        <v>7.3321077971875814E-2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2.2921355923111886</v>
      </c>
      <c r="C58" s="304">
        <f t="shared" si="70"/>
        <v>2.794854368993088</v>
      </c>
      <c r="D58" s="304">
        <f t="shared" si="71"/>
        <v>2.9978530606283118</v>
      </c>
      <c r="E58" s="304"/>
      <c r="F58" s="304">
        <v>7.9827116700120354E-3</v>
      </c>
      <c r="G58" s="304">
        <v>1.2343533688111903E-2</v>
      </c>
      <c r="H58" s="304">
        <v>1.9754096757159646E-2</v>
      </c>
      <c r="I58" s="304"/>
      <c r="J58" s="304">
        <v>3.0703882214824653E-2</v>
      </c>
      <c r="K58" s="304">
        <v>4.6310970331843067E-2</v>
      </c>
      <c r="L58" s="304">
        <v>7.9612035696881023E-2</v>
      </c>
      <c r="M58" s="304"/>
      <c r="N58" s="304">
        <v>4.6671209173424766E-2</v>
      </c>
      <c r="O58" s="304">
        <v>6.2063417291082404E-2</v>
      </c>
      <c r="P58" s="304">
        <v>9.5830094452447695E-2</v>
      </c>
      <c r="Q58" s="304"/>
      <c r="R58" s="304">
        <v>5.4439204425709167E-2</v>
      </c>
      <c r="S58" s="304">
        <v>7.3411830641574055E-2</v>
      </c>
      <c r="T58" s="304">
        <v>0.11323328468828824</v>
      </c>
      <c r="U58" s="304"/>
      <c r="V58" s="304">
        <v>0.12751760648049237</v>
      </c>
      <c r="W58" s="304">
        <v>0.16318125646752243</v>
      </c>
      <c r="X58" s="304">
        <v>0.2101547754185106</v>
      </c>
      <c r="Y58" s="304"/>
      <c r="Z58" s="304">
        <v>0.63235883682381755</v>
      </c>
      <c r="AA58" s="304">
        <v>0.81085791197173518</v>
      </c>
      <c r="AB58" s="304">
        <v>1.0256427501931857</v>
      </c>
      <c r="AC58" s="304"/>
      <c r="AD58" s="304">
        <v>0.77829250535559791</v>
      </c>
      <c r="AE58" s="304">
        <v>0.99098807641506803</v>
      </c>
      <c r="AF58" s="304">
        <v>1.0986966849019471</v>
      </c>
      <c r="AG58" s="304"/>
      <c r="AH58" s="304">
        <v>0.498578564643675</v>
      </c>
      <c r="AI58" s="304">
        <v>0.52310655408622075</v>
      </c>
      <c r="AJ58" s="304">
        <v>0.3236367432961656</v>
      </c>
      <c r="AK58" s="304"/>
      <c r="AL58" s="304">
        <v>0.11559107152363532</v>
      </c>
      <c r="AM58" s="304">
        <v>0.1125908180999305</v>
      </c>
      <c r="AN58" s="304">
        <v>3.1292595223726509E-2</v>
      </c>
    </row>
    <row r="59" spans="1:40" x14ac:dyDescent="0.2">
      <c r="A59" s="13" t="str">
        <f t="shared" si="67"/>
        <v>Elementary occupations</v>
      </c>
      <c r="B59" s="304">
        <f t="shared" si="69"/>
        <v>1.6247084760501362</v>
      </c>
      <c r="C59" s="304">
        <f t="shared" si="70"/>
        <v>1.6254004274780498</v>
      </c>
      <c r="D59" s="304">
        <f t="shared" si="71"/>
        <v>1.7590997184870234</v>
      </c>
      <c r="E59" s="304"/>
      <c r="F59" s="304">
        <v>1.9117732212963531E-4</v>
      </c>
      <c r="G59" s="304">
        <v>2.784700738516274E-4</v>
      </c>
      <c r="H59" s="304">
        <v>3.5970762418947237E-4</v>
      </c>
      <c r="I59" s="304"/>
      <c r="J59" s="304">
        <v>2.3350211199975351E-2</v>
      </c>
      <c r="K59" s="304">
        <v>3.0282530670883167E-2</v>
      </c>
      <c r="L59" s="304">
        <v>4.6786001907029431E-2</v>
      </c>
      <c r="M59" s="304"/>
      <c r="N59" s="304">
        <v>4.4058722760987067E-2</v>
      </c>
      <c r="O59" s="304">
        <v>4.7478715720124513E-2</v>
      </c>
      <c r="P59" s="304">
        <v>5.1157235731863301E-2</v>
      </c>
      <c r="Q59" s="304"/>
      <c r="R59" s="304">
        <v>1.0155451067533296E-2</v>
      </c>
      <c r="S59" s="304">
        <v>1.0464712635401264E-2</v>
      </c>
      <c r="T59" s="304">
        <v>1.0286051457507057E-2</v>
      </c>
      <c r="U59" s="304"/>
      <c r="V59" s="304">
        <v>8.6319068426897516E-2</v>
      </c>
      <c r="W59" s="304">
        <v>0.10003138420572483</v>
      </c>
      <c r="X59" s="304">
        <v>0.11907239844510743</v>
      </c>
      <c r="Y59" s="304"/>
      <c r="Z59" s="304">
        <v>0.43527105874323752</v>
      </c>
      <c r="AA59" s="304">
        <v>0.50687804138638792</v>
      </c>
      <c r="AB59" s="304">
        <v>0.70434040601812831</v>
      </c>
      <c r="AC59" s="304"/>
      <c r="AD59" s="304">
        <v>0.46423726444921876</v>
      </c>
      <c r="AE59" s="304">
        <v>0.48130067225022599</v>
      </c>
      <c r="AF59" s="304">
        <v>0.50932640346442293</v>
      </c>
      <c r="AG59" s="304"/>
      <c r="AH59" s="304">
        <v>0.42538701049619942</v>
      </c>
      <c r="AI59" s="304">
        <v>0.41268219719216426</v>
      </c>
      <c r="AJ59" s="304">
        <v>0.30525613410463781</v>
      </c>
      <c r="AK59" s="304"/>
      <c r="AL59" s="304">
        <v>0.13573851158395758</v>
      </c>
      <c r="AM59" s="304">
        <v>3.6003703343286349E-2</v>
      </c>
      <c r="AN59" s="304">
        <v>1.2515379734137659E-2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102.08099999999992</v>
      </c>
      <c r="C62" s="305">
        <f>SUM(C63:C71)</f>
        <v>104.82399999999998</v>
      </c>
      <c r="D62" s="305">
        <f>SUM(D63:D71)</f>
        <v>110.64099999999995</v>
      </c>
      <c r="E62" s="304"/>
      <c r="F62" s="305">
        <f>SUM(F63:F71)</f>
        <v>0.37243959971230794</v>
      </c>
      <c r="G62" s="305">
        <f>SUM(G63:G71)</f>
        <v>0.47456945262286837</v>
      </c>
      <c r="H62" s="305">
        <f>SUM(H63:H71)</f>
        <v>0.73927971623531785</v>
      </c>
      <c r="I62" s="304"/>
      <c r="J62" s="305">
        <f>SUM(J63:J71)</f>
        <v>4.7608635709703462</v>
      </c>
      <c r="K62" s="305">
        <f>SUM(K63:K71)</f>
        <v>5.8477641246494168</v>
      </c>
      <c r="L62" s="305">
        <f>SUM(L63:L71)</f>
        <v>8.8468305238526597</v>
      </c>
      <c r="M62" s="304"/>
      <c r="N62" s="305">
        <f>SUM(N63:N71)</f>
        <v>16.044139460399087</v>
      </c>
      <c r="O62" s="305">
        <f>SUM(O63:O71)</f>
        <v>18.18603592129783</v>
      </c>
      <c r="P62" s="305">
        <f>SUM(P63:P71)</f>
        <v>24.349255121211442</v>
      </c>
      <c r="Q62" s="304"/>
      <c r="R62" s="305">
        <f>SUM(R63:R71)</f>
        <v>4.7661526910754155</v>
      </c>
      <c r="S62" s="305">
        <f>SUM(S63:S71)</f>
        <v>5.2515289070962279</v>
      </c>
      <c r="T62" s="305">
        <f>SUM(T63:T71)</f>
        <v>6.9217169706610999</v>
      </c>
      <c r="U62" s="304"/>
      <c r="V62" s="305">
        <f>SUM(V63:V71)</f>
        <v>5.4470318226338668</v>
      </c>
      <c r="W62" s="305">
        <f>SUM(W63:W71)</f>
        <v>5.8733633070842801</v>
      </c>
      <c r="X62" s="305">
        <f>SUM(X63:X71)</f>
        <v>7.533849589394916</v>
      </c>
      <c r="Y62" s="304"/>
      <c r="Z62" s="305">
        <f>SUM(Z63:Z71)</f>
        <v>24.973473040858252</v>
      </c>
      <c r="AA62" s="305">
        <f>SUM(AA63:AA71)</f>
        <v>25.032790278011731</v>
      </c>
      <c r="AB62" s="305">
        <f>SUM(AB63:AB71)</f>
        <v>27.095865751230686</v>
      </c>
      <c r="AC62" s="304"/>
      <c r="AD62" s="305">
        <f>SUM(AD63:AD71)</f>
        <v>24.809706155656727</v>
      </c>
      <c r="AE62" s="305">
        <f>SUM(AE63:AE71)</f>
        <v>24.681370372683247</v>
      </c>
      <c r="AF62" s="305">
        <f>SUM(AF63:AF71)</f>
        <v>22.216599585215313</v>
      </c>
      <c r="AG62" s="304"/>
      <c r="AH62" s="305">
        <f>SUM(AH63:AH71)</f>
        <v>15.633449011856937</v>
      </c>
      <c r="AI62" s="305">
        <f>SUM(AI63:AI71)</f>
        <v>14.616962254009932</v>
      </c>
      <c r="AJ62" s="305">
        <f>SUM(AJ63:AJ71)</f>
        <v>8.3423339996499131</v>
      </c>
      <c r="AK62" s="304"/>
      <c r="AL62" s="305">
        <f>SUM(AL63:AL71)</f>
        <v>5.2737446468369651</v>
      </c>
      <c r="AM62" s="305">
        <f>SUM(AM63:AM71)</f>
        <v>4.8596153825444528</v>
      </c>
      <c r="AN62" s="305">
        <f>SUM(AN63:AN71)</f>
        <v>4.5952687425485941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13.632425899356676</v>
      </c>
      <c r="C63" s="304">
        <f t="shared" ref="C63:C71" si="73">SUM(G63,K63,O63,S63,W63,AA63,AE63,AI63,AM63)</f>
        <v>14.43928705355645</v>
      </c>
      <c r="D63" s="304">
        <f t="shared" ref="D63:D71" si="74">SUM(H63,L63,P63,T63,X63,AB63,AF63,AJ63,AN63)</f>
        <v>16.695466056533114</v>
      </c>
      <c r="E63" s="304"/>
      <c r="F63" s="304">
        <v>6.0259537426115443E-2</v>
      </c>
      <c r="G63" s="304">
        <v>7.8022189866982603E-2</v>
      </c>
      <c r="H63" s="304">
        <v>0.12636908920737946</v>
      </c>
      <c r="I63" s="304"/>
      <c r="J63" s="304">
        <v>0.98106404508115497</v>
      </c>
      <c r="K63" s="304">
        <v>1.1803164549141161</v>
      </c>
      <c r="L63" s="304">
        <v>1.787767297411829</v>
      </c>
      <c r="M63" s="304"/>
      <c r="N63" s="304">
        <v>3.3997047374930589</v>
      </c>
      <c r="O63" s="304">
        <v>3.8088803599789052</v>
      </c>
      <c r="P63" s="304">
        <v>5.0923325513042306</v>
      </c>
      <c r="Q63" s="304"/>
      <c r="R63" s="304">
        <v>0.70526112651382722</v>
      </c>
      <c r="S63" s="304">
        <v>0.75404754980678423</v>
      </c>
      <c r="T63" s="304">
        <v>1.0040457439836574</v>
      </c>
      <c r="U63" s="304"/>
      <c r="V63" s="304">
        <v>0.8819288941810326</v>
      </c>
      <c r="W63" s="304">
        <v>0.90145355001419192</v>
      </c>
      <c r="X63" s="304">
        <v>1.1079196323106646</v>
      </c>
      <c r="Y63" s="304"/>
      <c r="Z63" s="304">
        <v>2.7532945461798781</v>
      </c>
      <c r="AA63" s="304">
        <v>2.7307001809637224</v>
      </c>
      <c r="AB63" s="304">
        <v>3.194235231581092</v>
      </c>
      <c r="AC63" s="304"/>
      <c r="AD63" s="304">
        <v>2.7285381496730223</v>
      </c>
      <c r="AE63" s="304">
        <v>2.7613640765113034</v>
      </c>
      <c r="AF63" s="304">
        <v>2.5302714824177026</v>
      </c>
      <c r="AG63" s="304"/>
      <c r="AH63" s="304">
        <v>1.9007675043913586</v>
      </c>
      <c r="AI63" s="304">
        <v>1.9951914711740355</v>
      </c>
      <c r="AJ63" s="304">
        <v>1.5725596992134125</v>
      </c>
      <c r="AK63" s="304"/>
      <c r="AL63" s="304">
        <v>0.22160735841722651</v>
      </c>
      <c r="AM63" s="304">
        <v>0.22931122032641113</v>
      </c>
      <c r="AN63" s="304">
        <v>0.2799653291031402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8.7511730572166382</v>
      </c>
      <c r="C64" s="304">
        <f t="shared" si="73"/>
        <v>9.7340437270138818</v>
      </c>
      <c r="D64" s="304">
        <f t="shared" si="74"/>
        <v>11.279454375797808</v>
      </c>
      <c r="E64" s="304"/>
      <c r="F64" s="304">
        <v>0.15922218859354928</v>
      </c>
      <c r="G64" s="304">
        <v>0.20785640300319369</v>
      </c>
      <c r="H64" s="304">
        <v>0.32519837382173378</v>
      </c>
      <c r="I64" s="304"/>
      <c r="J64" s="304">
        <v>1.0466770315262983</v>
      </c>
      <c r="K64" s="304">
        <v>1.3194367291542244</v>
      </c>
      <c r="L64" s="304">
        <v>1.9056206006345255</v>
      </c>
      <c r="M64" s="304"/>
      <c r="N64" s="304">
        <v>2.4575544239843232</v>
      </c>
      <c r="O64" s="304">
        <v>2.8175739087441385</v>
      </c>
      <c r="P64" s="304">
        <v>3.5821836097763153</v>
      </c>
      <c r="Q64" s="304"/>
      <c r="R64" s="304">
        <v>0.37367112288244664</v>
      </c>
      <c r="S64" s="304">
        <v>0.38356288611748329</v>
      </c>
      <c r="T64" s="304">
        <v>0.42743146819808525</v>
      </c>
      <c r="U64" s="304"/>
      <c r="V64" s="304">
        <v>0.5047198560180538</v>
      </c>
      <c r="W64" s="304">
        <v>0.53569178366919601</v>
      </c>
      <c r="X64" s="304">
        <v>0.66044773800844914</v>
      </c>
      <c r="Y64" s="304"/>
      <c r="Z64" s="304">
        <v>1.844047537193052</v>
      </c>
      <c r="AA64" s="304">
        <v>2.009910931065527</v>
      </c>
      <c r="AB64" s="304">
        <v>2.3359575921987692</v>
      </c>
      <c r="AC64" s="304"/>
      <c r="AD64" s="304">
        <v>1.3572134183351707</v>
      </c>
      <c r="AE64" s="304">
        <v>1.3625117095251777</v>
      </c>
      <c r="AF64" s="304">
        <v>1.1217402707345698</v>
      </c>
      <c r="AG64" s="304"/>
      <c r="AH64" s="304">
        <v>0.83389219830840111</v>
      </c>
      <c r="AI64" s="304">
        <v>0.88833998869014474</v>
      </c>
      <c r="AJ64" s="304">
        <v>0.520648313625096</v>
      </c>
      <c r="AK64" s="304"/>
      <c r="AL64" s="304">
        <v>0.17417528037534488</v>
      </c>
      <c r="AM64" s="304">
        <v>0.20915938704479545</v>
      </c>
      <c r="AN64" s="304">
        <v>0.40022640880026461</v>
      </c>
    </row>
    <row r="65" spans="1:40" x14ac:dyDescent="0.2">
      <c r="A65" s="13" t="str">
        <f t="shared" si="72"/>
        <v>Associate professional occupations</v>
      </c>
      <c r="B65" s="304">
        <f t="shared" si="75"/>
        <v>8.8229301151523103</v>
      </c>
      <c r="C65" s="304">
        <f t="shared" si="73"/>
        <v>8.8154897630706941</v>
      </c>
      <c r="D65" s="304">
        <f t="shared" si="74"/>
        <v>9.9150316068891975</v>
      </c>
      <c r="E65" s="304"/>
      <c r="F65" s="304">
        <v>5.9973528466009243E-2</v>
      </c>
      <c r="G65" s="304">
        <v>6.8470469759611116E-2</v>
      </c>
      <c r="H65" s="304">
        <v>9.8581438383320757E-2</v>
      </c>
      <c r="I65" s="304"/>
      <c r="J65" s="304">
        <v>0.53919664446595106</v>
      </c>
      <c r="K65" s="304">
        <v>0.5988013177943855</v>
      </c>
      <c r="L65" s="304">
        <v>0.82491415930118794</v>
      </c>
      <c r="M65" s="304"/>
      <c r="N65" s="304">
        <v>1.9612608218811554</v>
      </c>
      <c r="O65" s="304">
        <v>2.039142466866521</v>
      </c>
      <c r="P65" s="304">
        <v>2.5591411134265445</v>
      </c>
      <c r="Q65" s="304"/>
      <c r="R65" s="304">
        <v>0.46322619153285155</v>
      </c>
      <c r="S65" s="304">
        <v>0.472385081255289</v>
      </c>
      <c r="T65" s="304">
        <v>0.60124879917033558</v>
      </c>
      <c r="U65" s="304"/>
      <c r="V65" s="304">
        <v>0.5860730744893109</v>
      </c>
      <c r="W65" s="304">
        <v>0.60246353948780251</v>
      </c>
      <c r="X65" s="304">
        <v>0.75756602321227762</v>
      </c>
      <c r="Y65" s="304"/>
      <c r="Z65" s="304">
        <v>2.1316125558123691</v>
      </c>
      <c r="AA65" s="304">
        <v>2.0746720255003774</v>
      </c>
      <c r="AB65" s="304">
        <v>2.4249288294162881</v>
      </c>
      <c r="AC65" s="304"/>
      <c r="AD65" s="304">
        <v>1.8621884808763132</v>
      </c>
      <c r="AE65" s="304">
        <v>1.8527739222958401</v>
      </c>
      <c r="AF65" s="304">
        <v>1.8432041779042942</v>
      </c>
      <c r="AG65" s="304"/>
      <c r="AH65" s="304">
        <v>0.98681319747324892</v>
      </c>
      <c r="AI65" s="304">
        <v>0.88442958306567876</v>
      </c>
      <c r="AJ65" s="304">
        <v>0.47283875439500184</v>
      </c>
      <c r="AK65" s="304"/>
      <c r="AL65" s="304">
        <v>0.23258562015510217</v>
      </c>
      <c r="AM65" s="304">
        <v>0.22235135704518755</v>
      </c>
      <c r="AN65" s="304">
        <v>0.3326083116799472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9.1308857493550271</v>
      </c>
      <c r="C66" s="304">
        <f t="shared" si="73"/>
        <v>8.9510553540568925</v>
      </c>
      <c r="D66" s="304">
        <f t="shared" si="74"/>
        <v>8.8983778726295668</v>
      </c>
      <c r="E66" s="304"/>
      <c r="F66" s="304">
        <v>2.6193172738341295E-2</v>
      </c>
      <c r="G66" s="304">
        <v>3.66591209056202E-2</v>
      </c>
      <c r="H66" s="304">
        <v>6.5142551278595112E-2</v>
      </c>
      <c r="I66" s="304"/>
      <c r="J66" s="304">
        <v>0.45559991854897713</v>
      </c>
      <c r="K66" s="304">
        <v>0.54770729909199767</v>
      </c>
      <c r="L66" s="304">
        <v>0.85694017825913782</v>
      </c>
      <c r="M66" s="304"/>
      <c r="N66" s="304">
        <v>1.5430664421353844</v>
      </c>
      <c r="O66" s="304">
        <v>1.7512051863810227</v>
      </c>
      <c r="P66" s="304">
        <v>2.3836315262812819</v>
      </c>
      <c r="Q66" s="304"/>
      <c r="R66" s="304">
        <v>0.50451743459247589</v>
      </c>
      <c r="S66" s="304">
        <v>0.56050174553603838</v>
      </c>
      <c r="T66" s="304">
        <v>0.70257452765931483</v>
      </c>
      <c r="U66" s="304"/>
      <c r="V66" s="304">
        <v>0.46607563224003545</v>
      </c>
      <c r="W66" s="304">
        <v>0.46544368481675957</v>
      </c>
      <c r="X66" s="304">
        <v>0.54458224660884691</v>
      </c>
      <c r="Y66" s="304"/>
      <c r="Z66" s="304">
        <v>2.2936514890091195</v>
      </c>
      <c r="AA66" s="304">
        <v>2.2011506078639349</v>
      </c>
      <c r="AB66" s="304">
        <v>2.1003560082914761</v>
      </c>
      <c r="AC66" s="304"/>
      <c r="AD66" s="304">
        <v>2.5716822063846005</v>
      </c>
      <c r="AE66" s="304">
        <v>2.5265616244520483</v>
      </c>
      <c r="AF66" s="304">
        <v>2.0359587319880772</v>
      </c>
      <c r="AG66" s="304"/>
      <c r="AH66" s="304">
        <v>1.1007585893242686</v>
      </c>
      <c r="AI66" s="304">
        <v>0.73110242789127156</v>
      </c>
      <c r="AJ66" s="304">
        <v>0.11487350789203379</v>
      </c>
      <c r="AK66" s="304"/>
      <c r="AL66" s="304">
        <v>0.16934086438182427</v>
      </c>
      <c r="AM66" s="304">
        <v>0.13072365711820016</v>
      </c>
      <c r="AN66" s="304">
        <v>9.4318594370803477E-2</v>
      </c>
    </row>
    <row r="67" spans="1:40" x14ac:dyDescent="0.2">
      <c r="A67" s="13" t="str">
        <f t="shared" si="72"/>
        <v>Skilled trades occupations</v>
      </c>
      <c r="B67" s="304">
        <f t="shared" si="75"/>
        <v>8.8926959429362888</v>
      </c>
      <c r="C67" s="304">
        <f t="shared" si="73"/>
        <v>9.0528968825576293</v>
      </c>
      <c r="D67" s="304">
        <f t="shared" si="74"/>
        <v>9.2639812095489162</v>
      </c>
      <c r="E67" s="304"/>
      <c r="F67" s="304">
        <v>5.0794853694898258E-3</v>
      </c>
      <c r="G67" s="304">
        <v>5.9318736661711519E-3</v>
      </c>
      <c r="H67" s="304">
        <v>9.2229756380754133E-3</v>
      </c>
      <c r="I67" s="304"/>
      <c r="J67" s="304">
        <v>0.18313920042699433</v>
      </c>
      <c r="K67" s="304">
        <v>0.22899438412298426</v>
      </c>
      <c r="L67" s="304">
        <v>0.38283858182007507</v>
      </c>
      <c r="M67" s="304"/>
      <c r="N67" s="304">
        <v>0.58581645146450501</v>
      </c>
      <c r="O67" s="304">
        <v>0.71192726932772687</v>
      </c>
      <c r="P67" s="304">
        <v>0.9644490942305729</v>
      </c>
      <c r="Q67" s="304"/>
      <c r="R67" s="304">
        <v>0.27867476954994513</v>
      </c>
      <c r="S67" s="304">
        <v>0.29319807149979377</v>
      </c>
      <c r="T67" s="304">
        <v>0.36653435982575738</v>
      </c>
      <c r="U67" s="304"/>
      <c r="V67" s="304">
        <v>0.50037213607851061</v>
      </c>
      <c r="W67" s="304">
        <v>0.55448181237183825</v>
      </c>
      <c r="X67" s="304">
        <v>0.69823906936241253</v>
      </c>
      <c r="Y67" s="304"/>
      <c r="Z67" s="304">
        <v>3.0529202244719524</v>
      </c>
      <c r="AA67" s="304">
        <v>3.22178107708161</v>
      </c>
      <c r="AB67" s="304">
        <v>3.5560727632068381</v>
      </c>
      <c r="AC67" s="304"/>
      <c r="AD67" s="304">
        <v>2.0387436563643755</v>
      </c>
      <c r="AE67" s="304">
        <v>1.8247735407538546</v>
      </c>
      <c r="AF67" s="304">
        <v>1.6688170777291416</v>
      </c>
      <c r="AG67" s="304"/>
      <c r="AH67" s="304">
        <v>1.629605205114758</v>
      </c>
      <c r="AI67" s="304">
        <v>1.689689940034492</v>
      </c>
      <c r="AJ67" s="304">
        <v>1.3245251195990295</v>
      </c>
      <c r="AK67" s="304"/>
      <c r="AL67" s="304">
        <v>0.61834481409575881</v>
      </c>
      <c r="AM67" s="304">
        <v>0.52211891369915842</v>
      </c>
      <c r="AN67" s="304">
        <v>0.29328216813701413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3.2399908307799938</v>
      </c>
      <c r="C68" s="304">
        <f t="shared" si="73"/>
        <v>3.4021051559249491</v>
      </c>
      <c r="D68" s="304">
        <f t="shared" si="74"/>
        <v>4.0980172532347723</v>
      </c>
      <c r="E68" s="304"/>
      <c r="F68" s="304">
        <v>4.8544412653583301E-3</v>
      </c>
      <c r="G68" s="304">
        <v>6.4251370469560936E-3</v>
      </c>
      <c r="H68" s="304">
        <v>1.0012100027035007E-2</v>
      </c>
      <c r="I68" s="304"/>
      <c r="J68" s="304">
        <v>7.9704812633955971E-2</v>
      </c>
      <c r="K68" s="304">
        <v>0.10351309628852368</v>
      </c>
      <c r="L68" s="304">
        <v>0.16095783213834183</v>
      </c>
      <c r="M68" s="304"/>
      <c r="N68" s="304">
        <v>0.43355138458225895</v>
      </c>
      <c r="O68" s="304">
        <v>0.48354378636028172</v>
      </c>
      <c r="P68" s="304">
        <v>0.63685360306923733</v>
      </c>
      <c r="Q68" s="304"/>
      <c r="R68" s="304">
        <v>0.36896769314811956</v>
      </c>
      <c r="S68" s="304">
        <v>0.42474880079623512</v>
      </c>
      <c r="T68" s="304">
        <v>0.62900811746803864</v>
      </c>
      <c r="U68" s="304"/>
      <c r="V68" s="304">
        <v>0.35001030152500867</v>
      </c>
      <c r="W68" s="304">
        <v>0.40394137477163283</v>
      </c>
      <c r="X68" s="304">
        <v>0.58983918341430797</v>
      </c>
      <c r="Y68" s="304"/>
      <c r="Z68" s="304">
        <v>0.60805867508988676</v>
      </c>
      <c r="AA68" s="304">
        <v>0.60151061361738112</v>
      </c>
      <c r="AB68" s="304">
        <v>0.68805262280624446</v>
      </c>
      <c r="AC68" s="304"/>
      <c r="AD68" s="304">
        <v>0.77242429724941886</v>
      </c>
      <c r="AE68" s="304">
        <v>0.77686026204819258</v>
      </c>
      <c r="AF68" s="304">
        <v>0.83657381702754174</v>
      </c>
      <c r="AG68" s="304"/>
      <c r="AH68" s="304">
        <v>0.4128045680638664</v>
      </c>
      <c r="AI68" s="304">
        <v>0.41752992438776737</v>
      </c>
      <c r="AJ68" s="304">
        <v>0.34236907363245583</v>
      </c>
      <c r="AK68" s="304"/>
      <c r="AL68" s="304">
        <v>0.20961465722211992</v>
      </c>
      <c r="AM68" s="304">
        <v>0.18403216060797886</v>
      </c>
      <c r="AN68" s="304">
        <v>0.20435090365156927</v>
      </c>
    </row>
    <row r="69" spans="1:40" x14ac:dyDescent="0.2">
      <c r="A69" s="13" t="str">
        <f t="shared" si="72"/>
        <v>Sales and customer service occupations</v>
      </c>
      <c r="B69" s="304">
        <f t="shared" si="75"/>
        <v>20.762763199122809</v>
      </c>
      <c r="C69" s="304">
        <f t="shared" si="73"/>
        <v>19.957424856386272</v>
      </c>
      <c r="D69" s="304">
        <f t="shared" si="74"/>
        <v>19.621140431647852</v>
      </c>
      <c r="E69" s="304"/>
      <c r="F69" s="304">
        <v>2.8379110734084757E-2</v>
      </c>
      <c r="G69" s="304">
        <v>3.3635691185290528E-2</v>
      </c>
      <c r="H69" s="304">
        <v>4.8685717297617018E-2</v>
      </c>
      <c r="I69" s="304"/>
      <c r="J69" s="304">
        <v>0.66154821074072256</v>
      </c>
      <c r="K69" s="304">
        <v>0.79523447741033704</v>
      </c>
      <c r="L69" s="304">
        <v>1.2067045536110614</v>
      </c>
      <c r="M69" s="304"/>
      <c r="N69" s="304">
        <v>2.7779921906329617</v>
      </c>
      <c r="O69" s="304">
        <v>3.0952352475618734</v>
      </c>
      <c r="P69" s="304">
        <v>4.1274940327783582</v>
      </c>
      <c r="Q69" s="304"/>
      <c r="R69" s="304">
        <v>0.84294871623085188</v>
      </c>
      <c r="S69" s="304">
        <v>0.91038068062998578</v>
      </c>
      <c r="T69" s="304">
        <v>1.1218525622647229</v>
      </c>
      <c r="U69" s="304"/>
      <c r="V69" s="304">
        <v>0.70043142943880565</v>
      </c>
      <c r="W69" s="304">
        <v>0.69512682703127604</v>
      </c>
      <c r="X69" s="304">
        <v>0.84210188342331249</v>
      </c>
      <c r="Y69" s="304"/>
      <c r="Z69" s="304">
        <v>6.1799254855049366</v>
      </c>
      <c r="AA69" s="304">
        <v>5.9719425772309815</v>
      </c>
      <c r="AB69" s="304">
        <v>6.435071057548134</v>
      </c>
      <c r="AC69" s="304"/>
      <c r="AD69" s="304">
        <v>5.2022877669834848</v>
      </c>
      <c r="AE69" s="304">
        <v>4.7220577161646586</v>
      </c>
      <c r="AF69" s="304">
        <v>3.8498689436682061</v>
      </c>
      <c r="AG69" s="304"/>
      <c r="AH69" s="304">
        <v>3.2452623155200144</v>
      </c>
      <c r="AI69" s="304">
        <v>2.7306632016699117</v>
      </c>
      <c r="AJ69" s="304">
        <v>1.2353329442654857</v>
      </c>
      <c r="AK69" s="304"/>
      <c r="AL69" s="304">
        <v>1.1239879733369453</v>
      </c>
      <c r="AM69" s="304">
        <v>1.0031484375019559</v>
      </c>
      <c r="AN69" s="304">
        <v>0.75402873679095239</v>
      </c>
    </row>
    <row r="70" spans="1:40" x14ac:dyDescent="0.2">
      <c r="A70" s="13" t="str">
        <f t="shared" si="72"/>
        <v>Process, plant and machine operatives</v>
      </c>
      <c r="B70" s="304">
        <f t="shared" si="75"/>
        <v>7.1547169583237125</v>
      </c>
      <c r="C70" s="304">
        <f t="shared" si="73"/>
        <v>7.8406807706414732</v>
      </c>
      <c r="D70" s="304">
        <f t="shared" si="74"/>
        <v>7.9058126078581283</v>
      </c>
      <c r="E70" s="304"/>
      <c r="F70" s="304">
        <v>2.0688041528098375E-2</v>
      </c>
      <c r="G70" s="304">
        <v>2.7838420412942138E-2</v>
      </c>
      <c r="H70" s="304">
        <v>4.344170107862854E-2</v>
      </c>
      <c r="I70" s="304"/>
      <c r="J70" s="304">
        <v>0.1451667139637739</v>
      </c>
      <c r="K70" s="304">
        <v>0.17904436095670775</v>
      </c>
      <c r="L70" s="304">
        <v>0.27508424223849459</v>
      </c>
      <c r="M70" s="304"/>
      <c r="N70" s="304">
        <v>0.4205320352323173</v>
      </c>
      <c r="O70" s="304">
        <v>0.50361610605329632</v>
      </c>
      <c r="P70" s="304">
        <v>0.80350830682459851</v>
      </c>
      <c r="Q70" s="304"/>
      <c r="R70" s="304">
        <v>0.17195672543671719</v>
      </c>
      <c r="S70" s="304">
        <v>0.20743549857782112</v>
      </c>
      <c r="T70" s="304">
        <v>0.28797599595218554</v>
      </c>
      <c r="U70" s="304"/>
      <c r="V70" s="304">
        <v>0.29640141310351453</v>
      </c>
      <c r="W70" s="304">
        <v>0.35106361870717601</v>
      </c>
      <c r="X70" s="304">
        <v>0.44973504120645441</v>
      </c>
      <c r="Y70" s="304"/>
      <c r="Z70" s="304">
        <v>1.4137027028944904</v>
      </c>
      <c r="AA70" s="304">
        <v>1.6056151107307401</v>
      </c>
      <c r="AB70" s="304">
        <v>1.7806289841213718</v>
      </c>
      <c r="AC70" s="304"/>
      <c r="AD70" s="304">
        <v>2.2497926595286768</v>
      </c>
      <c r="AE70" s="304">
        <v>2.5526682339918905</v>
      </c>
      <c r="AF70" s="304">
        <v>2.5320645475269798</v>
      </c>
      <c r="AG70" s="304"/>
      <c r="AH70" s="304">
        <v>1.7054045583503923</v>
      </c>
      <c r="AI70" s="304">
        <v>1.7246460972872171</v>
      </c>
      <c r="AJ70" s="304">
        <v>1.2641545708660633</v>
      </c>
      <c r="AK70" s="304"/>
      <c r="AL70" s="304">
        <v>0.7310721082857321</v>
      </c>
      <c r="AM70" s="304">
        <v>0.6887533239236816</v>
      </c>
      <c r="AN70" s="304">
        <v>0.46921921804335198</v>
      </c>
    </row>
    <row r="71" spans="1:40" x14ac:dyDescent="0.2">
      <c r="A71" s="13" t="str">
        <f t="shared" si="72"/>
        <v>Elementary occupations</v>
      </c>
      <c r="B71" s="304">
        <f t="shared" si="75"/>
        <v>21.693418247756451</v>
      </c>
      <c r="C71" s="304">
        <f t="shared" si="73"/>
        <v>22.631016436791743</v>
      </c>
      <c r="D71" s="304">
        <f t="shared" si="74"/>
        <v>22.96371858586059</v>
      </c>
      <c r="E71" s="304"/>
      <c r="F71" s="304">
        <v>7.7900935912613035E-3</v>
      </c>
      <c r="G71" s="304">
        <v>9.7301467761008661E-3</v>
      </c>
      <c r="H71" s="304">
        <v>1.2625769502932737E-2</v>
      </c>
      <c r="I71" s="304"/>
      <c r="J71" s="304">
        <v>0.66876699358251768</v>
      </c>
      <c r="K71" s="304">
        <v>0.89471600491614123</v>
      </c>
      <c r="L71" s="304">
        <v>1.446003078438006</v>
      </c>
      <c r="M71" s="304"/>
      <c r="N71" s="304">
        <v>2.4646609729931237</v>
      </c>
      <c r="O71" s="304">
        <v>2.974911590024063</v>
      </c>
      <c r="P71" s="304">
        <v>4.1996612835202978</v>
      </c>
      <c r="Q71" s="304"/>
      <c r="R71" s="304">
        <v>1.056928911188181</v>
      </c>
      <c r="S71" s="304">
        <v>1.2452685928767964</v>
      </c>
      <c r="T71" s="304">
        <v>1.7810453961390023</v>
      </c>
      <c r="U71" s="304"/>
      <c r="V71" s="304">
        <v>1.1610190855595943</v>
      </c>
      <c r="W71" s="304">
        <v>1.3636971162144065</v>
      </c>
      <c r="X71" s="304">
        <v>1.8834187718481894</v>
      </c>
      <c r="Y71" s="304"/>
      <c r="Z71" s="304">
        <v>4.6962598247025671</v>
      </c>
      <c r="AA71" s="304">
        <v>4.6155071539574584</v>
      </c>
      <c r="AB71" s="304">
        <v>4.5805626620604736</v>
      </c>
      <c r="AC71" s="304"/>
      <c r="AD71" s="304">
        <v>6.026835520261665</v>
      </c>
      <c r="AE71" s="304">
        <v>6.3017992869402804</v>
      </c>
      <c r="AF71" s="304">
        <v>5.7981005362188025</v>
      </c>
      <c r="AG71" s="304"/>
      <c r="AH71" s="304">
        <v>3.8181408753106312</v>
      </c>
      <c r="AI71" s="304">
        <v>3.5553696198094147</v>
      </c>
      <c r="AJ71" s="304">
        <v>1.4950320161613342</v>
      </c>
      <c r="AK71" s="304"/>
      <c r="AL71" s="304">
        <v>1.7930159705669106</v>
      </c>
      <c r="AM71" s="304">
        <v>1.6700169252770833</v>
      </c>
      <c r="AN71" s="304">
        <v>1.7672690719715503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133.303</v>
      </c>
      <c r="C74" s="305">
        <f>SUM(C75:C83)</f>
        <v>138.56299999999996</v>
      </c>
      <c r="D74" s="305">
        <f>SUM(D75:D83)</f>
        <v>148.66000000000008</v>
      </c>
      <c r="E74" s="304"/>
      <c r="F74" s="305">
        <f>SUM(F75:F83)</f>
        <v>3.1171932771846982</v>
      </c>
      <c r="G74" s="305">
        <f>SUM(G75:G83)</f>
        <v>3.6123377885530257</v>
      </c>
      <c r="H74" s="305">
        <f>SUM(H75:H83)</f>
        <v>4.6834138792238651</v>
      </c>
      <c r="I74" s="304"/>
      <c r="J74" s="305">
        <f>SUM(J75:J83)</f>
        <v>22.760726324196074</v>
      </c>
      <c r="K74" s="305">
        <f>SUM(K75:K83)</f>
        <v>26.624557017696166</v>
      </c>
      <c r="L74" s="305">
        <f>SUM(L75:L83)</f>
        <v>34.705390143588637</v>
      </c>
      <c r="M74" s="304"/>
      <c r="N74" s="305">
        <f>SUM(N75:N83)</f>
        <v>39.210781537973332</v>
      </c>
      <c r="O74" s="305">
        <f>SUM(O75:O83)</f>
        <v>41.346898565157929</v>
      </c>
      <c r="P74" s="305">
        <f>SUM(P75:P83)</f>
        <v>46.047921305575443</v>
      </c>
      <c r="Q74" s="304"/>
      <c r="R74" s="305">
        <f>SUM(R75:R83)</f>
        <v>7.0484677766041761</v>
      </c>
      <c r="S74" s="305">
        <f>SUM(S75:S83)</f>
        <v>7.458992504055332</v>
      </c>
      <c r="T74" s="305">
        <f>SUM(T75:T83)</f>
        <v>8.9104687604227468</v>
      </c>
      <c r="U74" s="304"/>
      <c r="V74" s="305">
        <f>SUM(V75:V83)</f>
        <v>8.7435182386041994</v>
      </c>
      <c r="W74" s="305">
        <f>SUM(W75:W83)</f>
        <v>8.9856131243267612</v>
      </c>
      <c r="X74" s="305">
        <f>SUM(X75:X83)</f>
        <v>10.246911658978533</v>
      </c>
      <c r="Y74" s="304"/>
      <c r="Z74" s="305">
        <f>SUM(Z75:Z83)</f>
        <v>18.957719043284591</v>
      </c>
      <c r="AA74" s="305">
        <f>SUM(AA75:AA83)</f>
        <v>17.403818312398556</v>
      </c>
      <c r="AB74" s="305">
        <f>SUM(AB75:AB83)</f>
        <v>15.736078115867867</v>
      </c>
      <c r="AC74" s="304"/>
      <c r="AD74" s="305">
        <f>SUM(AD75:AD83)</f>
        <v>17.345364662321973</v>
      </c>
      <c r="AE74" s="305">
        <f>SUM(AE75:AE83)</f>
        <v>16.749280529184194</v>
      </c>
      <c r="AF74" s="305">
        <f>SUM(AF75:AF83)</f>
        <v>14.13411081787066</v>
      </c>
      <c r="AG74" s="304"/>
      <c r="AH74" s="305">
        <f>SUM(AH75:AH83)</f>
        <v>12.100323782442787</v>
      </c>
      <c r="AI74" s="305">
        <f>SUM(AI75:AI83)</f>
        <v>12.16143935373147</v>
      </c>
      <c r="AJ74" s="305">
        <f>SUM(AJ75:AJ83)</f>
        <v>9.8550438472209727</v>
      </c>
      <c r="AK74" s="304"/>
      <c r="AL74" s="305">
        <f>SUM(AL75:AL83)</f>
        <v>4.0189053573881388</v>
      </c>
      <c r="AM74" s="305">
        <f>SUM(AM75:AM83)</f>
        <v>4.2200628048965081</v>
      </c>
      <c r="AN74" s="305">
        <f>SUM(AN75:AN83)</f>
        <v>4.3406614712513756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20.722670628374562</v>
      </c>
      <c r="C75" s="305">
        <f t="shared" ref="C75:C83" si="77">SUM(G75,K75,O75,S75,W75,AA75,AE75,AI75,AM75)</f>
        <v>21.769519846961177</v>
      </c>
      <c r="D75" s="305">
        <f t="shared" ref="D75:D83" si="78">SUM(H75,L75,P75,T75,X75,AB75,AF75,AJ75,AN75)</f>
        <v>24.586371054956011</v>
      </c>
      <c r="E75" s="304"/>
      <c r="F75" s="304">
        <v>0.58439608892311545</v>
      </c>
      <c r="G75" s="304">
        <v>0.67309663940836362</v>
      </c>
      <c r="H75" s="304">
        <v>0.90625835756246842</v>
      </c>
      <c r="I75" s="304"/>
      <c r="J75" s="304">
        <v>3.5484099350578098</v>
      </c>
      <c r="K75" s="304">
        <v>4.0604542500605065</v>
      </c>
      <c r="L75" s="304">
        <v>5.4682550400998808</v>
      </c>
      <c r="M75" s="304"/>
      <c r="N75" s="304">
        <v>6.6824921256867515</v>
      </c>
      <c r="O75" s="304">
        <v>6.9145806963630054</v>
      </c>
      <c r="P75" s="304">
        <v>7.9210531038410679</v>
      </c>
      <c r="Q75" s="304"/>
      <c r="R75" s="304">
        <v>0.95614439878896418</v>
      </c>
      <c r="S75" s="304">
        <v>1.0343161703572459</v>
      </c>
      <c r="T75" s="304">
        <v>1.2209195181347792</v>
      </c>
      <c r="U75" s="304"/>
      <c r="V75" s="304">
        <v>1.784368167324685</v>
      </c>
      <c r="W75" s="304">
        <v>1.8826321468067204</v>
      </c>
      <c r="X75" s="304">
        <v>2.2210107761899334</v>
      </c>
      <c r="Y75" s="304"/>
      <c r="Z75" s="304">
        <v>3.1385384590224539</v>
      </c>
      <c r="AA75" s="304">
        <v>2.9445344103859417</v>
      </c>
      <c r="AB75" s="304">
        <v>2.9789784683127385</v>
      </c>
      <c r="AC75" s="304"/>
      <c r="AD75" s="304">
        <v>2.3519564403376614</v>
      </c>
      <c r="AE75" s="304">
        <v>2.3978777999436964</v>
      </c>
      <c r="AF75" s="304">
        <v>2.1548657995766662</v>
      </c>
      <c r="AG75" s="304"/>
      <c r="AH75" s="304">
        <v>1.3071570060859312</v>
      </c>
      <c r="AI75" s="304">
        <v>1.4003084132152319</v>
      </c>
      <c r="AJ75" s="304">
        <v>1.124951521970583</v>
      </c>
      <c r="AK75" s="304"/>
      <c r="AL75" s="304">
        <v>0.36920800714719143</v>
      </c>
      <c r="AM75" s="304">
        <v>0.46171932042046288</v>
      </c>
      <c r="AN75" s="304">
        <v>0.59007846926789342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39.094563274650547</v>
      </c>
      <c r="C76" s="305">
        <f t="shared" si="77"/>
        <v>42.967007150815022</v>
      </c>
      <c r="D76" s="305">
        <f>SUM(H76,L76,P76,T76,X76,AB76,AF76,AJ76,AN76)</f>
        <v>47.764118779235162</v>
      </c>
      <c r="E76" s="304"/>
      <c r="F76" s="304">
        <v>1.7542824650376962</v>
      </c>
      <c r="G76" s="304">
        <v>2.0455911035346945</v>
      </c>
      <c r="H76" s="304">
        <v>2.5606650552835468</v>
      </c>
      <c r="I76" s="304"/>
      <c r="J76" s="304">
        <v>10.853228705415852</v>
      </c>
      <c r="K76" s="304">
        <v>12.919760219396833</v>
      </c>
      <c r="L76" s="304">
        <v>16.532845806893917</v>
      </c>
      <c r="M76" s="304"/>
      <c r="N76" s="304">
        <v>15.285808183513636</v>
      </c>
      <c r="O76" s="304">
        <v>16.276188419888761</v>
      </c>
      <c r="P76" s="304">
        <v>16.948488140878329</v>
      </c>
      <c r="Q76" s="304"/>
      <c r="R76" s="304">
        <v>1.299947582034779</v>
      </c>
      <c r="S76" s="304">
        <v>1.3754860127620121</v>
      </c>
      <c r="T76" s="304">
        <v>1.5769696082317546</v>
      </c>
      <c r="U76" s="304"/>
      <c r="V76" s="304">
        <v>2.3627680393821628</v>
      </c>
      <c r="W76" s="304">
        <v>2.4356200192280624</v>
      </c>
      <c r="X76" s="304">
        <v>2.6846431167051308</v>
      </c>
      <c r="Y76" s="304"/>
      <c r="Z76" s="304">
        <v>3.2116310504756358</v>
      </c>
      <c r="AA76" s="304">
        <v>3.0854326348148144</v>
      </c>
      <c r="AB76" s="304">
        <v>2.8615927281512854</v>
      </c>
      <c r="AC76" s="304"/>
      <c r="AD76" s="304">
        <v>2.5725873481287618</v>
      </c>
      <c r="AE76" s="304">
        <v>2.7411126214072588</v>
      </c>
      <c r="AF76" s="304">
        <v>2.6083373906406742</v>
      </c>
      <c r="AG76" s="304"/>
      <c r="AH76" s="304">
        <v>1.4220853478158528</v>
      </c>
      <c r="AI76" s="304">
        <v>1.5533554523306561</v>
      </c>
      <c r="AJ76" s="304">
        <v>1.1385182309075816</v>
      </c>
      <c r="AK76" s="304"/>
      <c r="AL76" s="304">
        <v>0.33222455284616176</v>
      </c>
      <c r="AM76" s="304">
        <v>0.53446066745192322</v>
      </c>
      <c r="AN76" s="304">
        <v>0.85205870154294561</v>
      </c>
    </row>
    <row r="77" spans="1:40" x14ac:dyDescent="0.2">
      <c r="A77" s="13" t="str">
        <f t="shared" si="76"/>
        <v>Associate professional occupations</v>
      </c>
      <c r="B77" s="305">
        <f t="shared" si="79"/>
        <v>25.66665818145232</v>
      </c>
      <c r="C77" s="305">
        <f t="shared" si="77"/>
        <v>25.102873702627818</v>
      </c>
      <c r="D77" s="305">
        <f t="shared" si="78"/>
        <v>27.176108695989953</v>
      </c>
      <c r="E77" s="304"/>
      <c r="F77" s="304">
        <v>0.56616008862906619</v>
      </c>
      <c r="G77" s="304">
        <v>0.63425005856017702</v>
      </c>
      <c r="H77" s="304">
        <v>0.86507543080156257</v>
      </c>
      <c r="I77" s="304"/>
      <c r="J77" s="304">
        <v>5.3665495512387587</v>
      </c>
      <c r="K77" s="304">
        <v>5.9599610018071081</v>
      </c>
      <c r="L77" s="304">
        <v>7.7813301952949487</v>
      </c>
      <c r="M77" s="304"/>
      <c r="N77" s="304">
        <v>9.1665864921392668</v>
      </c>
      <c r="O77" s="304">
        <v>9.0061088343653779</v>
      </c>
      <c r="P77" s="304">
        <v>9.7269634244650582</v>
      </c>
      <c r="Q77" s="304"/>
      <c r="R77" s="304">
        <v>1.5374096461431543</v>
      </c>
      <c r="S77" s="304">
        <v>1.502926242180574</v>
      </c>
      <c r="T77" s="304">
        <v>1.7761199386973869</v>
      </c>
      <c r="U77" s="304"/>
      <c r="V77" s="304">
        <v>1.6149241599599276</v>
      </c>
      <c r="W77" s="304">
        <v>1.4809443440555752</v>
      </c>
      <c r="X77" s="304">
        <v>1.4729619560174545</v>
      </c>
      <c r="Y77" s="304"/>
      <c r="Z77" s="304">
        <v>3.2411411103206778</v>
      </c>
      <c r="AA77" s="304">
        <v>2.7016713252803517</v>
      </c>
      <c r="AB77" s="304">
        <v>2.2803423609610469</v>
      </c>
      <c r="AC77" s="304"/>
      <c r="AD77" s="304">
        <v>2.2687124806141741</v>
      </c>
      <c r="AE77" s="304">
        <v>1.9253479877053701</v>
      </c>
      <c r="AF77" s="304">
        <v>1.4277009213756144</v>
      </c>
      <c r="AG77" s="304"/>
      <c r="AH77" s="304">
        <v>1.5153384026531758</v>
      </c>
      <c r="AI77" s="304">
        <v>1.3969719108181331</v>
      </c>
      <c r="AJ77" s="304">
        <v>1.0795508930759994</v>
      </c>
      <c r="AK77" s="304"/>
      <c r="AL77" s="304">
        <v>0.38983624975412556</v>
      </c>
      <c r="AM77" s="304">
        <v>0.49469199785515028</v>
      </c>
      <c r="AN77" s="304">
        <v>0.76606357530088109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15.432564713667206</v>
      </c>
      <c r="C78" s="305">
        <f t="shared" si="77"/>
        <v>14.18896066589577</v>
      </c>
      <c r="D78" s="305">
        <f t="shared" si="78"/>
        <v>13.236864142288809</v>
      </c>
      <c r="E78" s="304"/>
      <c r="F78" s="304">
        <v>0.10258726712515503</v>
      </c>
      <c r="G78" s="304">
        <v>0.11948849451295834</v>
      </c>
      <c r="H78" s="304">
        <v>0.16190393918700491</v>
      </c>
      <c r="I78" s="304"/>
      <c r="J78" s="304">
        <v>1.3319575352079078</v>
      </c>
      <c r="K78" s="304">
        <v>1.5626496541555419</v>
      </c>
      <c r="L78" s="304">
        <v>2.0762001635647791</v>
      </c>
      <c r="M78" s="304"/>
      <c r="N78" s="304">
        <v>3.7080101538098145</v>
      </c>
      <c r="O78" s="304">
        <v>4.0041869511968082</v>
      </c>
      <c r="P78" s="304">
        <v>5.0476985522691011</v>
      </c>
      <c r="Q78" s="304"/>
      <c r="R78" s="304">
        <v>1.2214123762852807</v>
      </c>
      <c r="S78" s="304">
        <v>1.2476356841810927</v>
      </c>
      <c r="T78" s="304">
        <v>1.4318151576396607</v>
      </c>
      <c r="U78" s="304"/>
      <c r="V78" s="304">
        <v>1.2911198894051181</v>
      </c>
      <c r="W78" s="304">
        <v>1.3222532624292633</v>
      </c>
      <c r="X78" s="304">
        <v>1.5225639355251404</v>
      </c>
      <c r="Y78" s="304"/>
      <c r="Z78" s="304">
        <v>2.6110709319084435</v>
      </c>
      <c r="AA78" s="304">
        <v>2.0344124762923443</v>
      </c>
      <c r="AB78" s="304">
        <v>0.99592473522500902</v>
      </c>
      <c r="AC78" s="304"/>
      <c r="AD78" s="304">
        <v>2.8440103355029454</v>
      </c>
      <c r="AE78" s="304">
        <v>2.1956124889165101</v>
      </c>
      <c r="AF78" s="304">
        <v>1.1406664536786977</v>
      </c>
      <c r="AG78" s="304"/>
      <c r="AH78" s="304">
        <v>1.6649969383136356</v>
      </c>
      <c r="AI78" s="304">
        <v>1.014635776058318</v>
      </c>
      <c r="AJ78" s="304">
        <v>0.2492571461964469</v>
      </c>
      <c r="AK78" s="304"/>
      <c r="AL78" s="304">
        <v>0.65739928610890552</v>
      </c>
      <c r="AM78" s="304">
        <v>0.68808587815293309</v>
      </c>
      <c r="AN78" s="304">
        <v>0.61083405900296939</v>
      </c>
    </row>
    <row r="79" spans="1:40" x14ac:dyDescent="0.2">
      <c r="A79" s="13" t="str">
        <f t="shared" si="76"/>
        <v>Skilled trades occupations</v>
      </c>
      <c r="B79" s="305">
        <f t="shared" si="79"/>
        <v>4.841282702836704</v>
      </c>
      <c r="C79" s="305">
        <f t="shared" si="77"/>
        <v>5.3720592301578538</v>
      </c>
      <c r="D79" s="305">
        <f t="shared" si="78"/>
        <v>5.7539813403614071</v>
      </c>
      <c r="E79" s="304"/>
      <c r="F79" s="304">
        <v>2.87535474509794E-2</v>
      </c>
      <c r="G79" s="304">
        <v>3.7476738030392927E-2</v>
      </c>
      <c r="H79" s="304">
        <v>5.2072249414686481E-2</v>
      </c>
      <c r="I79" s="304"/>
      <c r="J79" s="304">
        <v>0.30343450451280835</v>
      </c>
      <c r="K79" s="304">
        <v>0.4094637155234242</v>
      </c>
      <c r="L79" s="304">
        <v>0.57492196971002885</v>
      </c>
      <c r="M79" s="304"/>
      <c r="N79" s="304">
        <v>0.79533633592421515</v>
      </c>
      <c r="O79" s="304">
        <v>0.93693546588731746</v>
      </c>
      <c r="P79" s="304">
        <v>1.2030423421282457</v>
      </c>
      <c r="Q79" s="304"/>
      <c r="R79" s="304">
        <v>0.28050283601824372</v>
      </c>
      <c r="S79" s="304">
        <v>0.30959541436677845</v>
      </c>
      <c r="T79" s="304">
        <v>0.4090237761886531</v>
      </c>
      <c r="U79" s="304"/>
      <c r="V79" s="304">
        <v>0.36591096738272927</v>
      </c>
      <c r="W79" s="304">
        <v>0.38432879280553561</v>
      </c>
      <c r="X79" s="304">
        <v>0.44571414720365043</v>
      </c>
      <c r="Y79" s="304"/>
      <c r="Z79" s="304">
        <v>1.1271654026438418</v>
      </c>
      <c r="AA79" s="304">
        <v>1.1206372622471603</v>
      </c>
      <c r="AB79" s="304">
        <v>1.0489020136720968</v>
      </c>
      <c r="AC79" s="304"/>
      <c r="AD79" s="304">
        <v>1.0343545388011035</v>
      </c>
      <c r="AE79" s="304">
        <v>1.0946907465368318</v>
      </c>
      <c r="AF79" s="304">
        <v>1.0158889815947656</v>
      </c>
      <c r="AG79" s="304"/>
      <c r="AH79" s="304">
        <v>0.6005203812245099</v>
      </c>
      <c r="AI79" s="304">
        <v>0.67127538770770157</v>
      </c>
      <c r="AJ79" s="304">
        <v>0.57376628200820823</v>
      </c>
      <c r="AK79" s="304"/>
      <c r="AL79" s="304">
        <v>0.30530418887827232</v>
      </c>
      <c r="AM79" s="304">
        <v>0.40765570705271131</v>
      </c>
      <c r="AN79" s="304">
        <v>0.43064957844107254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8.9370844563360894</v>
      </c>
      <c r="C80" s="305">
        <f t="shared" si="77"/>
        <v>9.3314473206583575</v>
      </c>
      <c r="D80" s="305">
        <f t="shared" si="78"/>
        <v>9.8781876821438726</v>
      </c>
      <c r="E80" s="304"/>
      <c r="F80" s="304">
        <v>1.0440414320252512E-2</v>
      </c>
      <c r="G80" s="304">
        <v>1.3664569003567538E-2</v>
      </c>
      <c r="H80" s="304">
        <v>2.095997068131784E-2</v>
      </c>
      <c r="I80" s="304"/>
      <c r="J80" s="304">
        <v>0.51130437726432587</v>
      </c>
      <c r="K80" s="304">
        <v>0.65815632780596312</v>
      </c>
      <c r="L80" s="304">
        <v>0.89524503072408312</v>
      </c>
      <c r="M80" s="304"/>
      <c r="N80" s="304">
        <v>1.4131225704871904</v>
      </c>
      <c r="O80" s="304">
        <v>1.7329402641164358</v>
      </c>
      <c r="P80" s="304">
        <v>2.2367153709612491</v>
      </c>
      <c r="Q80" s="304"/>
      <c r="R80" s="304">
        <v>0.83116187918020334</v>
      </c>
      <c r="S80" s="304">
        <v>0.91651766489214426</v>
      </c>
      <c r="T80" s="304">
        <v>1.1086482768662045</v>
      </c>
      <c r="U80" s="304"/>
      <c r="V80" s="304">
        <v>0.62762967205059694</v>
      </c>
      <c r="W80" s="304">
        <v>0.71336112244140626</v>
      </c>
      <c r="X80" s="304">
        <v>0.95953700555152022</v>
      </c>
      <c r="Y80" s="304"/>
      <c r="Z80" s="304">
        <v>2.4225557908285529</v>
      </c>
      <c r="AA80" s="304">
        <v>2.3307636003317236</v>
      </c>
      <c r="AB80" s="304">
        <v>2.2642700198562244</v>
      </c>
      <c r="AC80" s="304"/>
      <c r="AD80" s="304">
        <v>1.8036255012457441</v>
      </c>
      <c r="AE80" s="304">
        <v>1.6144842258140992</v>
      </c>
      <c r="AF80" s="304">
        <v>1.2244549152272974</v>
      </c>
      <c r="AG80" s="304"/>
      <c r="AH80" s="304">
        <v>1.0673085672173228</v>
      </c>
      <c r="AI80" s="304">
        <v>1.0843701782184538</v>
      </c>
      <c r="AJ80" s="304">
        <v>0.86655793356935928</v>
      </c>
      <c r="AK80" s="304"/>
      <c r="AL80" s="304">
        <v>0.24993568374190134</v>
      </c>
      <c r="AM80" s="304">
        <v>0.26718936803456433</v>
      </c>
      <c r="AN80" s="304">
        <v>0.3017991587066175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5.6627249647659506</v>
      </c>
      <c r="C81" s="305">
        <f t="shared" si="77"/>
        <v>6.2311596360868933</v>
      </c>
      <c r="D81" s="305">
        <f t="shared" si="78"/>
        <v>6.6732684963387818</v>
      </c>
      <c r="E81" s="304"/>
      <c r="F81" s="304">
        <v>4.8605452960599753E-2</v>
      </c>
      <c r="G81" s="304">
        <v>5.9949998587060405E-2</v>
      </c>
      <c r="H81" s="304">
        <v>7.6902492930284519E-2</v>
      </c>
      <c r="I81" s="304"/>
      <c r="J81" s="304">
        <v>0.40335560332939535</v>
      </c>
      <c r="K81" s="304">
        <v>0.50298681544055379</v>
      </c>
      <c r="L81" s="304">
        <v>0.67094948937253795</v>
      </c>
      <c r="M81" s="304"/>
      <c r="N81" s="304">
        <v>1.2459011954373487</v>
      </c>
      <c r="O81" s="304">
        <v>1.4286599135996008</v>
      </c>
      <c r="P81" s="304">
        <v>1.7204218483046954</v>
      </c>
      <c r="Q81" s="304"/>
      <c r="R81" s="304">
        <v>0.35186511935786519</v>
      </c>
      <c r="S81" s="304">
        <v>0.39537668374813928</v>
      </c>
      <c r="T81" s="304">
        <v>0.49067524952120267</v>
      </c>
      <c r="U81" s="304"/>
      <c r="V81" s="304">
        <v>0.37712998794112307</v>
      </c>
      <c r="W81" s="304">
        <v>0.43609508853816897</v>
      </c>
      <c r="X81" s="304">
        <v>0.5082190413680383</v>
      </c>
      <c r="Y81" s="304"/>
      <c r="Z81" s="304">
        <v>1.1741795118798535</v>
      </c>
      <c r="AA81" s="304">
        <v>1.1785219134755907</v>
      </c>
      <c r="AB81" s="304">
        <v>1.0790660241910242</v>
      </c>
      <c r="AC81" s="304"/>
      <c r="AD81" s="304">
        <v>1.2262867661636847</v>
      </c>
      <c r="AE81" s="304">
        <v>1.3376991554355073</v>
      </c>
      <c r="AF81" s="304">
        <v>1.2367461374688404</v>
      </c>
      <c r="AG81" s="304"/>
      <c r="AH81" s="304">
        <v>0.62122638210241965</v>
      </c>
      <c r="AI81" s="304">
        <v>0.61310965952687524</v>
      </c>
      <c r="AJ81" s="304">
        <v>0.50317739191564004</v>
      </c>
      <c r="AK81" s="304"/>
      <c r="AL81" s="304">
        <v>0.21417494559365988</v>
      </c>
      <c r="AM81" s="304">
        <v>0.2787604077353979</v>
      </c>
      <c r="AN81" s="304">
        <v>0.38711082126651764</v>
      </c>
    </row>
    <row r="82" spans="1:40" x14ac:dyDescent="0.2">
      <c r="A82" s="13" t="str">
        <f t="shared" si="76"/>
        <v>Process, plant and machine operatives</v>
      </c>
      <c r="B82" s="305">
        <f t="shared" si="79"/>
        <v>2.1657289394952022</v>
      </c>
      <c r="C82" s="305">
        <f t="shared" si="77"/>
        <v>2.4776739089210151</v>
      </c>
      <c r="D82" s="305">
        <f t="shared" si="78"/>
        <v>2.5909272478912948</v>
      </c>
      <c r="E82" s="304"/>
      <c r="F82" s="304">
        <v>7.2643283289568848E-3</v>
      </c>
      <c r="G82" s="304">
        <v>1.0573278270975607E-2</v>
      </c>
      <c r="H82" s="304">
        <v>1.3819937263282976E-2</v>
      </c>
      <c r="I82" s="304"/>
      <c r="J82" s="304">
        <v>0.12946018287863922</v>
      </c>
      <c r="K82" s="304">
        <v>0.16418200529565119</v>
      </c>
      <c r="L82" s="304">
        <v>0.23602670147841681</v>
      </c>
      <c r="M82" s="304"/>
      <c r="N82" s="304">
        <v>0.19504432090201229</v>
      </c>
      <c r="O82" s="304">
        <v>0.24356819122291251</v>
      </c>
      <c r="P82" s="304">
        <v>0.29730439107126688</v>
      </c>
      <c r="Q82" s="304"/>
      <c r="R82" s="304">
        <v>6.5207557882268494E-2</v>
      </c>
      <c r="S82" s="304">
        <v>8.2443531449809385E-2</v>
      </c>
      <c r="T82" s="304">
        <v>0.11140840742477505</v>
      </c>
      <c r="U82" s="304"/>
      <c r="V82" s="304">
        <v>7.5307502189293163E-2</v>
      </c>
      <c r="W82" s="304">
        <v>8.8780704021975881E-2</v>
      </c>
      <c r="X82" s="304">
        <v>0.11202827534772788</v>
      </c>
      <c r="Y82" s="304"/>
      <c r="Z82" s="304">
        <v>0.5639942601324428</v>
      </c>
      <c r="AA82" s="304">
        <v>0.6462535747995074</v>
      </c>
      <c r="AB82" s="304">
        <v>0.78740374504178212</v>
      </c>
      <c r="AC82" s="304"/>
      <c r="AD82" s="304">
        <v>0.42549319206484387</v>
      </c>
      <c r="AE82" s="304">
        <v>0.47707445286432004</v>
      </c>
      <c r="AF82" s="304">
        <v>0.46317419082991557</v>
      </c>
      <c r="AG82" s="304"/>
      <c r="AH82" s="304">
        <v>0.40990870465012974</v>
      </c>
      <c r="AI82" s="304">
        <v>0.43172503792348188</v>
      </c>
      <c r="AJ82" s="304">
        <v>0.29662842018107854</v>
      </c>
      <c r="AK82" s="304"/>
      <c r="AL82" s="304">
        <v>0.29404889046661553</v>
      </c>
      <c r="AM82" s="304">
        <v>0.33307313307238107</v>
      </c>
      <c r="AN82" s="304">
        <v>0.27313317925304897</v>
      </c>
    </row>
    <row r="83" spans="1:40" x14ac:dyDescent="0.2">
      <c r="A83" s="39" t="str">
        <f t="shared" si="76"/>
        <v>Elementary occupations</v>
      </c>
      <c r="B83" s="307">
        <f t="shared" si="79"/>
        <v>10.779722138421393</v>
      </c>
      <c r="C83" s="307">
        <f t="shared" si="77"/>
        <v>11.122298537876045</v>
      </c>
      <c r="D83" s="307">
        <f t="shared" si="78"/>
        <v>11.000172560794805</v>
      </c>
      <c r="E83" s="307"/>
      <c r="F83" s="307">
        <v>1.4703624408876436E-2</v>
      </c>
      <c r="G83" s="307">
        <v>1.8246908644835986E-2</v>
      </c>
      <c r="H83" s="307">
        <v>2.5756446099710305E-2</v>
      </c>
      <c r="I83" s="307"/>
      <c r="J83" s="307">
        <v>0.31302592929057688</v>
      </c>
      <c r="K83" s="307">
        <v>0.38694302821057963</v>
      </c>
      <c r="L83" s="307">
        <v>0.46961574645004356</v>
      </c>
      <c r="M83" s="307"/>
      <c r="N83" s="307">
        <v>0.71848016007309856</v>
      </c>
      <c r="O83" s="307">
        <v>0.80372982851771346</v>
      </c>
      <c r="P83" s="307">
        <v>0.94623413165642689</v>
      </c>
      <c r="Q83" s="307"/>
      <c r="R83" s="307">
        <v>0.50481638091341785</v>
      </c>
      <c r="S83" s="307">
        <v>0.59469510011753568</v>
      </c>
      <c r="T83" s="307">
        <v>0.78488882771833013</v>
      </c>
      <c r="U83" s="307"/>
      <c r="V83" s="307">
        <v>0.244359852968564</v>
      </c>
      <c r="W83" s="307">
        <v>0.24159764400005257</v>
      </c>
      <c r="X83" s="307">
        <v>0.32023340506993925</v>
      </c>
      <c r="Y83" s="307"/>
      <c r="Z83" s="307">
        <v>1.4674425260726904</v>
      </c>
      <c r="AA83" s="307">
        <v>1.3615911147711237</v>
      </c>
      <c r="AB83" s="307">
        <v>1.4395980204566601</v>
      </c>
      <c r="AC83" s="307"/>
      <c r="AD83" s="307">
        <v>2.8183380594630543</v>
      </c>
      <c r="AE83" s="307">
        <v>2.9653810505606004</v>
      </c>
      <c r="AF83" s="307">
        <v>2.8622760274781891</v>
      </c>
      <c r="AG83" s="307"/>
      <c r="AH83" s="307">
        <v>3.4917820523798091</v>
      </c>
      <c r="AI83" s="307">
        <v>3.9956875379326187</v>
      </c>
      <c r="AJ83" s="307">
        <v>4.022636027396076</v>
      </c>
      <c r="AK83" s="307"/>
      <c r="AL83" s="307">
        <v>1.2067735528513048</v>
      </c>
      <c r="AM83" s="307">
        <v>0.75442632512098395</v>
      </c>
      <c r="AN83" s="307">
        <v>0.12893392846942925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Oxfordshire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123.57200000000005</v>
      </c>
      <c r="C92" s="305">
        <f>SUM(C93:C101)</f>
        <v>125.51500000000003</v>
      </c>
      <c r="D92" s="305">
        <f>SUM(D93:D101)</f>
        <v>128.12</v>
      </c>
      <c r="E92" s="304"/>
      <c r="F92" s="305">
        <f>SUM(F93:F101)</f>
        <v>4.3623198459679493</v>
      </c>
      <c r="G92" s="305">
        <f>SUM(G93:G101)</f>
        <v>4.9397438965262239</v>
      </c>
      <c r="H92" s="305">
        <f>SUM(H93:H101)</f>
        <v>6.0027500198962551</v>
      </c>
      <c r="I92" s="304"/>
      <c r="J92" s="305">
        <f>SUM(J93:J101)</f>
        <v>26.253588164824563</v>
      </c>
      <c r="K92" s="305">
        <f>SUM(K93:K101)</f>
        <v>29.581170848671068</v>
      </c>
      <c r="L92" s="305">
        <f>SUM(L93:L101)</f>
        <v>34.918590009181635</v>
      </c>
      <c r="M92" s="304"/>
      <c r="N92" s="305">
        <f>SUM(N93:N101)</f>
        <v>30.290591354991292</v>
      </c>
      <c r="O92" s="305">
        <f>SUM(O93:O101)</f>
        <v>31.971586894902718</v>
      </c>
      <c r="P92" s="305">
        <f>SUM(P93:P101)</f>
        <v>34.826685749516827</v>
      </c>
      <c r="Q92" s="304"/>
      <c r="R92" s="305">
        <f>SUM(R93:R101)</f>
        <v>10.793499176041594</v>
      </c>
      <c r="S92" s="305">
        <f>SUM(S93:S101)</f>
        <v>9.7645489720798846</v>
      </c>
      <c r="T92" s="305">
        <f>SUM(T93:T101)</f>
        <v>9.1258753012597964</v>
      </c>
      <c r="U92" s="304"/>
      <c r="V92" s="305">
        <f>SUM(V93:V101)</f>
        <v>6.0891919946235307</v>
      </c>
      <c r="W92" s="305">
        <f>SUM(W93:W101)</f>
        <v>6.1561262935062162</v>
      </c>
      <c r="X92" s="305">
        <f>SUM(X93:X101)</f>
        <v>6.4818101008616473</v>
      </c>
      <c r="Y92" s="304"/>
      <c r="Z92" s="305">
        <f>SUM(Z93:Z101)</f>
        <v>23.120547643361149</v>
      </c>
      <c r="AA92" s="305">
        <f>SUM(AA93:AA101)</f>
        <v>23.283308679424561</v>
      </c>
      <c r="AB92" s="305">
        <f>SUM(AB93:AB101)</f>
        <v>23.234313686680235</v>
      </c>
      <c r="AC92" s="304"/>
      <c r="AD92" s="305">
        <f>SUM(AD93:AD101)</f>
        <v>15.247658774096692</v>
      </c>
      <c r="AE92" s="305">
        <f>SUM(AE93:AE101)</f>
        <v>14.044152948066516</v>
      </c>
      <c r="AF92" s="305">
        <f>SUM(AF93:AF101)</f>
        <v>9.7924729093477261</v>
      </c>
      <c r="AG92" s="304"/>
      <c r="AH92" s="305">
        <f>SUM(AH93:AH101)</f>
        <v>6.2183143224359751</v>
      </c>
      <c r="AI92" s="305">
        <f>SUM(AI93:AI101)</f>
        <v>4.7071237547529314</v>
      </c>
      <c r="AJ92" s="305">
        <f>SUM(AJ93:AJ101)</f>
        <v>2.3923807592316533</v>
      </c>
      <c r="AK92" s="304"/>
      <c r="AL92" s="305">
        <f>SUM(AL93:AL101)</f>
        <v>1.1962887236572914</v>
      </c>
      <c r="AM92" s="305">
        <f>SUM(AM93:AM101)</f>
        <v>1.0672377120698862</v>
      </c>
      <c r="AN92" s="305">
        <f>SUM(AN93:AN101)</f>
        <v>1.3451214640242357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6.1121701825595878</v>
      </c>
      <c r="C93" s="305">
        <f t="shared" ref="C93:D93" si="81">SUM(G93,K93,O93,S93,W93,AA93,AE93,AI93,AM93)</f>
        <v>6.1019948244662752</v>
      </c>
      <c r="D93" s="305">
        <f t="shared" si="81"/>
        <v>6.6190082947207172</v>
      </c>
      <c r="E93" s="304"/>
      <c r="F93" s="304">
        <v>0.12709721556291062</v>
      </c>
      <c r="G93" s="304">
        <v>0.1344097096334885</v>
      </c>
      <c r="H93" s="304">
        <v>0.16686809545248235</v>
      </c>
      <c r="I93" s="304"/>
      <c r="J93" s="304">
        <v>1.2745888461255377</v>
      </c>
      <c r="K93" s="304">
        <v>1.3523809694152518</v>
      </c>
      <c r="L93" s="304">
        <v>1.6033098966849599</v>
      </c>
      <c r="M93" s="304"/>
      <c r="N93" s="304">
        <v>1.7594004476853029</v>
      </c>
      <c r="O93" s="304">
        <v>1.7844506675550036</v>
      </c>
      <c r="P93" s="304">
        <v>2.0380181305599225</v>
      </c>
      <c r="Q93" s="304"/>
      <c r="R93" s="304">
        <v>0.99823905318357498</v>
      </c>
      <c r="S93" s="304">
        <v>0.99056686607027322</v>
      </c>
      <c r="T93" s="304">
        <v>1.0734163434340853</v>
      </c>
      <c r="U93" s="304"/>
      <c r="V93" s="304">
        <v>0.31252010246657053</v>
      </c>
      <c r="W93" s="304">
        <v>0.28572223855557682</v>
      </c>
      <c r="X93" s="304">
        <v>0.28566617734923477</v>
      </c>
      <c r="Y93" s="304"/>
      <c r="Z93" s="304">
        <v>0.9405458571993881</v>
      </c>
      <c r="AA93" s="304">
        <v>0.83222524994357128</v>
      </c>
      <c r="AB93" s="304">
        <v>0.77781758509744303</v>
      </c>
      <c r="AC93" s="304"/>
      <c r="AD93" s="304">
        <v>0.42359897929019696</v>
      </c>
      <c r="AE93" s="304">
        <v>0.41818120515628543</v>
      </c>
      <c r="AF93" s="304">
        <v>0.37184567302504151</v>
      </c>
      <c r="AG93" s="304"/>
      <c r="AH93" s="304">
        <v>0.18321930239011952</v>
      </c>
      <c r="AI93" s="304">
        <v>0.1698402521604834</v>
      </c>
      <c r="AJ93" s="304">
        <v>0.12541348840338926</v>
      </c>
      <c r="AK93" s="304"/>
      <c r="AL93" s="304">
        <v>9.2960378655986969E-2</v>
      </c>
      <c r="AM93" s="304">
        <v>0.13421766597634116</v>
      </c>
      <c r="AN93" s="304">
        <v>0.17665290471415848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49.025944092472471</v>
      </c>
      <c r="C94" s="305">
        <f t="shared" ref="C94:C101" si="83">SUM(G94,K94,O94,S94,W94,AA94,AE94,AI94,AM94)</f>
        <v>51.023188014831156</v>
      </c>
      <c r="D94" s="305">
        <f t="shared" ref="D94:D101" si="84">SUM(H94,L94,P94,T94,X94,AB94,AF94,AJ94,AN94)</f>
        <v>54.921219487972742</v>
      </c>
      <c r="E94" s="305"/>
      <c r="F94" s="304">
        <v>3.9041747523163552</v>
      </c>
      <c r="G94" s="304">
        <v>4.4161027225709919</v>
      </c>
      <c r="H94" s="304">
        <v>5.3141461395831815</v>
      </c>
      <c r="I94" s="304"/>
      <c r="J94" s="304">
        <v>19.938038847089086</v>
      </c>
      <c r="K94" s="304">
        <v>22.297978901476128</v>
      </c>
      <c r="L94" s="304">
        <v>26.119338521791416</v>
      </c>
      <c r="M94" s="304"/>
      <c r="N94" s="304">
        <v>16.045898396969537</v>
      </c>
      <c r="O94" s="304">
        <v>16.152850962653808</v>
      </c>
      <c r="P94" s="304">
        <v>16.45485384920141</v>
      </c>
      <c r="Q94" s="304"/>
      <c r="R94" s="304">
        <v>2.7711211912109217</v>
      </c>
      <c r="S94" s="304">
        <v>1.7385217925246665</v>
      </c>
      <c r="T94" s="304">
        <v>0.98401951376976471</v>
      </c>
      <c r="U94" s="304"/>
      <c r="V94" s="304">
        <v>1.0717668020976474</v>
      </c>
      <c r="W94" s="304">
        <v>1.0578143168103298</v>
      </c>
      <c r="X94" s="304">
        <v>1.1105517850406907</v>
      </c>
      <c r="Y94" s="304"/>
      <c r="Z94" s="304">
        <v>2.6305778737366055</v>
      </c>
      <c r="AA94" s="304">
        <v>2.631435222537656</v>
      </c>
      <c r="AB94" s="304">
        <v>2.7766679917386083</v>
      </c>
      <c r="AC94" s="304"/>
      <c r="AD94" s="304">
        <v>1.5631413055070915</v>
      </c>
      <c r="AE94" s="304">
        <v>1.4929369731504076</v>
      </c>
      <c r="AF94" s="304">
        <v>1.1378703012240317</v>
      </c>
      <c r="AG94" s="304"/>
      <c r="AH94" s="304">
        <v>0.9546611277192909</v>
      </c>
      <c r="AI94" s="304">
        <v>1.0115870338541884</v>
      </c>
      <c r="AJ94" s="304">
        <v>0.70144182571950064</v>
      </c>
      <c r="AK94" s="304"/>
      <c r="AL94" s="304">
        <v>0.14656379582594142</v>
      </c>
      <c r="AM94" s="304">
        <v>0.22396008925298502</v>
      </c>
      <c r="AN94" s="304">
        <v>0.32232955990414347</v>
      </c>
    </row>
    <row r="95" spans="1:40" x14ac:dyDescent="0.2">
      <c r="A95" s="13" t="str">
        <f t="shared" si="80"/>
        <v>Associate professional occupations</v>
      </c>
      <c r="B95" s="305">
        <f t="shared" si="82"/>
        <v>17.411584680184852</v>
      </c>
      <c r="C95" s="305">
        <f t="shared" si="83"/>
        <v>17.471239425800732</v>
      </c>
      <c r="D95" s="305">
        <f t="shared" si="84"/>
        <v>18.330630632035511</v>
      </c>
      <c r="E95" s="305"/>
      <c r="F95" s="304">
        <v>0.17769980499185176</v>
      </c>
      <c r="G95" s="304">
        <v>0.20982206441946966</v>
      </c>
      <c r="H95" s="304">
        <v>0.2876677627615527</v>
      </c>
      <c r="I95" s="304"/>
      <c r="J95" s="304">
        <v>2.3830096039096644</v>
      </c>
      <c r="K95" s="304">
        <v>2.625256290487362</v>
      </c>
      <c r="L95" s="304">
        <v>3.1878592671341992</v>
      </c>
      <c r="M95" s="304"/>
      <c r="N95" s="304">
        <v>5.1723251811689437</v>
      </c>
      <c r="O95" s="304">
        <v>5.6084465031031918</v>
      </c>
      <c r="P95" s="304">
        <v>6.6357478271473251</v>
      </c>
      <c r="Q95" s="304"/>
      <c r="R95" s="304">
        <v>2.0283503575786521</v>
      </c>
      <c r="S95" s="304">
        <v>1.7415283301382209</v>
      </c>
      <c r="T95" s="304">
        <v>1.5573314114502324</v>
      </c>
      <c r="U95" s="304"/>
      <c r="V95" s="304">
        <v>1.1022628085208528</v>
      </c>
      <c r="W95" s="304">
        <v>1.0091519865265772</v>
      </c>
      <c r="X95" s="304">
        <v>1.0588712582528679</v>
      </c>
      <c r="Y95" s="304"/>
      <c r="Z95" s="304">
        <v>3.3759422186353851</v>
      </c>
      <c r="AA95" s="304">
        <v>3.233120123831005</v>
      </c>
      <c r="AB95" s="304">
        <v>3.2839075278186285</v>
      </c>
      <c r="AC95" s="304"/>
      <c r="AD95" s="304">
        <v>2.0208921808694762</v>
      </c>
      <c r="AE95" s="304">
        <v>1.8948776299941514</v>
      </c>
      <c r="AF95" s="304">
        <v>1.403070481002183</v>
      </c>
      <c r="AG95" s="304"/>
      <c r="AH95" s="304">
        <v>0.9950711153140096</v>
      </c>
      <c r="AI95" s="304">
        <v>0.96289867857277411</v>
      </c>
      <c r="AJ95" s="304">
        <v>0.6212540193674444</v>
      </c>
      <c r="AK95" s="304"/>
      <c r="AL95" s="304">
        <v>0.1560314091960156</v>
      </c>
      <c r="AM95" s="304">
        <v>0.18613781872797944</v>
      </c>
      <c r="AN95" s="304">
        <v>0.29492107710107918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12.346377793736151</v>
      </c>
      <c r="C96" s="305">
        <f t="shared" si="83"/>
        <v>11.011558660461725</v>
      </c>
      <c r="D96" s="305">
        <f t="shared" si="84"/>
        <v>8.0065066834597207</v>
      </c>
      <c r="E96" s="305"/>
      <c r="F96" s="304">
        <v>9.2075185222861858E-2</v>
      </c>
      <c r="G96" s="304">
        <v>0.10022691976059767</v>
      </c>
      <c r="H96" s="304">
        <v>0.13323366329252068</v>
      </c>
      <c r="I96" s="304"/>
      <c r="J96" s="304">
        <v>1.0244125208449026</v>
      </c>
      <c r="K96" s="304">
        <v>1.2091380319590317</v>
      </c>
      <c r="L96" s="304">
        <v>1.2591163945373898</v>
      </c>
      <c r="M96" s="304"/>
      <c r="N96" s="304">
        <v>2.4292390775361969</v>
      </c>
      <c r="O96" s="304">
        <v>2.5763699426493853</v>
      </c>
      <c r="P96" s="304">
        <v>2.7092330374003342</v>
      </c>
      <c r="Q96" s="304"/>
      <c r="R96" s="304">
        <v>1.4424046979225442</v>
      </c>
      <c r="S96" s="304">
        <v>1.5851557777732264</v>
      </c>
      <c r="T96" s="304">
        <v>1.7127292492239661</v>
      </c>
      <c r="U96" s="304"/>
      <c r="V96" s="304">
        <v>1.0018547250264245</v>
      </c>
      <c r="W96" s="304">
        <v>1.0314281793459259</v>
      </c>
      <c r="X96" s="304">
        <v>1.0438092558128047</v>
      </c>
      <c r="Y96" s="304"/>
      <c r="Z96" s="304">
        <v>2.6548480095944282</v>
      </c>
      <c r="AA96" s="304">
        <v>2.3922662995165274</v>
      </c>
      <c r="AB96" s="304">
        <v>0.83536478142574011</v>
      </c>
      <c r="AC96" s="304"/>
      <c r="AD96" s="304">
        <v>2.309851791850138</v>
      </c>
      <c r="AE96" s="304">
        <v>1.6209183096201738</v>
      </c>
      <c r="AF96" s="304">
        <v>0.29784010759399282</v>
      </c>
      <c r="AG96" s="304"/>
      <c r="AH96" s="304">
        <v>1.255334637390991</v>
      </c>
      <c r="AI96" s="304">
        <v>0.46655125330357711</v>
      </c>
      <c r="AJ96" s="304">
        <v>3.7896832238640339E-3</v>
      </c>
      <c r="AK96" s="304"/>
      <c r="AL96" s="304">
        <v>0.13635714834766247</v>
      </c>
      <c r="AM96" s="304">
        <v>2.9503946533281065E-2</v>
      </c>
      <c r="AN96" s="304">
        <v>1.1390510949107103E-2</v>
      </c>
    </row>
    <row r="97" spans="1:40" x14ac:dyDescent="0.2">
      <c r="A97" s="13" t="str">
        <f t="shared" si="80"/>
        <v>Skilled trades occupations</v>
      </c>
      <c r="B97" s="305">
        <f t="shared" si="82"/>
        <v>1.4032049385815604</v>
      </c>
      <c r="C97" s="305">
        <f t="shared" si="83"/>
        <v>1.3207168502047868</v>
      </c>
      <c r="D97" s="305">
        <f t="shared" si="84"/>
        <v>1.1290134221982222</v>
      </c>
      <c r="E97" s="304"/>
      <c r="F97" s="304">
        <v>1.2707024115548101E-2</v>
      </c>
      <c r="G97" s="304">
        <v>1.4475460117154941E-2</v>
      </c>
      <c r="H97" s="304">
        <v>1.7472679331646635E-2</v>
      </c>
      <c r="I97" s="304"/>
      <c r="J97" s="304">
        <v>3.8767795655089282E-2</v>
      </c>
      <c r="K97" s="304">
        <v>4.9502924175328145E-2</v>
      </c>
      <c r="L97" s="304">
        <v>7.8033505083884375E-2</v>
      </c>
      <c r="M97" s="304"/>
      <c r="N97" s="304">
        <v>0.19593616678149828</v>
      </c>
      <c r="O97" s="304">
        <v>0.23402322650630475</v>
      </c>
      <c r="P97" s="304">
        <v>0.25654261240573228</v>
      </c>
      <c r="Q97" s="304"/>
      <c r="R97" s="304">
        <v>8.0894512653639242E-2</v>
      </c>
      <c r="S97" s="304">
        <v>8.4086923898533311E-2</v>
      </c>
      <c r="T97" s="304">
        <v>9.4907492323657805E-2</v>
      </c>
      <c r="U97" s="304"/>
      <c r="V97" s="304">
        <v>7.4796800202218669E-2</v>
      </c>
      <c r="W97" s="304">
        <v>8.007392369781878E-2</v>
      </c>
      <c r="X97" s="304">
        <v>0.10526486805159475</v>
      </c>
      <c r="Y97" s="304"/>
      <c r="Z97" s="304">
        <v>0.31657589293530142</v>
      </c>
      <c r="AA97" s="304">
        <v>0.25256964124754666</v>
      </c>
      <c r="AB97" s="304">
        <v>0.1793677356231563</v>
      </c>
      <c r="AC97" s="304"/>
      <c r="AD97" s="304">
        <v>0.45150885353477327</v>
      </c>
      <c r="AE97" s="304">
        <v>0.39140411411465881</v>
      </c>
      <c r="AF97" s="304">
        <v>0.24034199622016211</v>
      </c>
      <c r="AG97" s="304"/>
      <c r="AH97" s="304">
        <v>0.18238656300528852</v>
      </c>
      <c r="AI97" s="304">
        <v>0.16538918091003374</v>
      </c>
      <c r="AJ97" s="304">
        <v>0.13175887971216252</v>
      </c>
      <c r="AK97" s="304"/>
      <c r="AL97" s="304">
        <v>4.9631329698203629E-2</v>
      </c>
      <c r="AM97" s="304">
        <v>4.9191455537407586E-2</v>
      </c>
      <c r="AN97" s="304">
        <v>2.5323653446225437E-2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29.131767536713845</v>
      </c>
      <c r="C98" s="305">
        <f t="shared" si="83"/>
        <v>30.63581549205778</v>
      </c>
      <c r="D98" s="305">
        <f t="shared" si="84"/>
        <v>32.348862700303293</v>
      </c>
      <c r="E98" s="304"/>
      <c r="F98" s="304">
        <v>2.2621890370340972E-2</v>
      </c>
      <c r="G98" s="304">
        <v>3.1270216811142344E-2</v>
      </c>
      <c r="H98" s="304">
        <v>4.284046243503211E-2</v>
      </c>
      <c r="I98" s="304"/>
      <c r="J98" s="304">
        <v>1.3260405722823598</v>
      </c>
      <c r="K98" s="304">
        <v>1.7061280647494479</v>
      </c>
      <c r="L98" s="304">
        <v>2.2588679876853921</v>
      </c>
      <c r="M98" s="304"/>
      <c r="N98" s="304">
        <v>3.9016138872001691</v>
      </c>
      <c r="O98" s="304">
        <v>4.6817175191203555</v>
      </c>
      <c r="P98" s="304">
        <v>5.6507858475010853</v>
      </c>
      <c r="Q98" s="304"/>
      <c r="R98" s="304">
        <v>2.9933832422358293</v>
      </c>
      <c r="S98" s="304">
        <v>3.0981662586785097</v>
      </c>
      <c r="T98" s="304">
        <v>3.1276802466234934</v>
      </c>
      <c r="U98" s="304"/>
      <c r="V98" s="304">
        <v>2.0120504699427246</v>
      </c>
      <c r="W98" s="304">
        <v>2.1115156183866821</v>
      </c>
      <c r="X98" s="304">
        <v>2.2127152849462766</v>
      </c>
      <c r="Y98" s="304"/>
      <c r="Z98" s="304">
        <v>11.26500036743681</v>
      </c>
      <c r="AA98" s="304">
        <v>11.943306261326727</v>
      </c>
      <c r="AB98" s="304">
        <v>13.485960700045599</v>
      </c>
      <c r="AC98" s="304"/>
      <c r="AD98" s="304">
        <v>6.4219432534629588</v>
      </c>
      <c r="AE98" s="304">
        <v>6.2644974391333204</v>
      </c>
      <c r="AF98" s="304">
        <v>4.9913368381400387</v>
      </c>
      <c r="AG98" s="304"/>
      <c r="AH98" s="304">
        <v>1.0338105362367753</v>
      </c>
      <c r="AI98" s="304">
        <v>0.64942575368688937</v>
      </c>
      <c r="AJ98" s="304">
        <v>0.43539720685989036</v>
      </c>
      <c r="AK98" s="304"/>
      <c r="AL98" s="304">
        <v>0.15530331754587753</v>
      </c>
      <c r="AM98" s="304">
        <v>0.14978836016470159</v>
      </c>
      <c r="AN98" s="304">
        <v>0.14327812606648302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1.3668074889390169</v>
      </c>
      <c r="C99" s="305">
        <f t="shared" si="83"/>
        <v>1.5048764280893692</v>
      </c>
      <c r="D99" s="305">
        <f>SUM(H99,L99,P99,T99,X99,AB99,AF99,AJ99,AN99)</f>
        <v>1.470457082979304</v>
      </c>
      <c r="E99" s="304"/>
      <c r="F99" s="304">
        <v>8.6684836616739147E-3</v>
      </c>
      <c r="G99" s="304">
        <v>1.0870515203629883E-2</v>
      </c>
      <c r="H99" s="304">
        <v>1.2997102312068158E-2</v>
      </c>
      <c r="I99" s="304"/>
      <c r="J99" s="304">
        <v>0.15138291980456622</v>
      </c>
      <c r="K99" s="304">
        <v>0.19143012366358775</v>
      </c>
      <c r="L99" s="304">
        <v>0.21869305763850178</v>
      </c>
      <c r="M99" s="304"/>
      <c r="N99" s="304">
        <v>0.34585082889752167</v>
      </c>
      <c r="O99" s="304">
        <v>0.40099741536209887</v>
      </c>
      <c r="P99" s="304">
        <v>0.43778070723577189</v>
      </c>
      <c r="Q99" s="304"/>
      <c r="R99" s="304">
        <v>0.17612587926877168</v>
      </c>
      <c r="S99" s="304">
        <v>0.17921205748800306</v>
      </c>
      <c r="T99" s="304">
        <v>0.17656427842152883</v>
      </c>
      <c r="U99" s="304"/>
      <c r="V99" s="304">
        <v>0.12579749234208654</v>
      </c>
      <c r="W99" s="304">
        <v>0.13905193791273027</v>
      </c>
      <c r="X99" s="304">
        <v>0.14595621786808857</v>
      </c>
      <c r="Y99" s="304"/>
      <c r="Z99" s="304">
        <v>0.26065725991315714</v>
      </c>
      <c r="AA99" s="304">
        <v>0.27105756604795694</v>
      </c>
      <c r="AB99" s="304">
        <v>0.24789027144961132</v>
      </c>
      <c r="AC99" s="304"/>
      <c r="AD99" s="304">
        <v>0.20134700421007728</v>
      </c>
      <c r="AE99" s="304">
        <v>0.20580547569527538</v>
      </c>
      <c r="AF99" s="304">
        <v>0.12866504361877182</v>
      </c>
      <c r="AG99" s="304"/>
      <c r="AH99" s="304">
        <v>6.8446068336100535E-2</v>
      </c>
      <c r="AI99" s="304">
        <v>6.2739270585411858E-2</v>
      </c>
      <c r="AJ99" s="304">
        <v>2.9945312178325238E-2</v>
      </c>
      <c r="AK99" s="304"/>
      <c r="AL99" s="304">
        <v>2.8531552505061866E-2</v>
      </c>
      <c r="AM99" s="304">
        <v>4.371206613067502E-2</v>
      </c>
      <c r="AN99" s="304">
        <v>7.1965092256636345E-2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1.8743044731599998</v>
      </c>
      <c r="C100" s="305">
        <f t="shared" si="83"/>
        <v>2.1257397351546898</v>
      </c>
      <c r="D100" s="305">
        <f t="shared" si="84"/>
        <v>2.0338913467910675</v>
      </c>
      <c r="E100" s="304"/>
      <c r="F100" s="304">
        <v>1.3391084748557451E-2</v>
      </c>
      <c r="G100" s="304">
        <v>1.8315546305587814E-2</v>
      </c>
      <c r="H100" s="304">
        <v>2.4068893736746866E-2</v>
      </c>
      <c r="I100" s="304"/>
      <c r="J100" s="304">
        <v>3.6273424015859222E-2</v>
      </c>
      <c r="K100" s="304">
        <v>5.2529120166671259E-2</v>
      </c>
      <c r="L100" s="304">
        <v>6.2927010722246837E-2</v>
      </c>
      <c r="M100" s="304"/>
      <c r="N100" s="304">
        <v>0.19355352560681155</v>
      </c>
      <c r="O100" s="304">
        <v>0.24166373223330648</v>
      </c>
      <c r="P100" s="304">
        <v>0.27598578632672827</v>
      </c>
      <c r="Q100" s="304"/>
      <c r="R100" s="304">
        <v>8.4050525352035152E-2</v>
      </c>
      <c r="S100" s="304">
        <v>0.11361222054387811</v>
      </c>
      <c r="T100" s="304">
        <v>0.14137411110391326</v>
      </c>
      <c r="U100" s="304"/>
      <c r="V100" s="304">
        <v>0.22002830726587838</v>
      </c>
      <c r="W100" s="304">
        <v>0.25540856009845414</v>
      </c>
      <c r="X100" s="304">
        <v>0.3104227732614746</v>
      </c>
      <c r="Y100" s="304"/>
      <c r="Z100" s="304">
        <v>0.48114591608999696</v>
      </c>
      <c r="AA100" s="304">
        <v>0.54978463465699323</v>
      </c>
      <c r="AB100" s="304">
        <v>0.58307827196388884</v>
      </c>
      <c r="AC100" s="304"/>
      <c r="AD100" s="304">
        <v>0.3168223451123876</v>
      </c>
      <c r="AE100" s="304">
        <v>0.31479814951968116</v>
      </c>
      <c r="AF100" s="304">
        <v>0.18283210695841606</v>
      </c>
      <c r="AG100" s="304"/>
      <c r="AH100" s="304">
        <v>0.43619237526237759</v>
      </c>
      <c r="AI100" s="304">
        <v>0.45754574525834918</v>
      </c>
      <c r="AJ100" s="304">
        <v>0.24998501932443498</v>
      </c>
      <c r="AK100" s="304"/>
      <c r="AL100" s="304">
        <v>9.2846969706096127E-2</v>
      </c>
      <c r="AM100" s="304">
        <v>0.12208202637176815</v>
      </c>
      <c r="AN100" s="304">
        <v>0.20321737339321785</v>
      </c>
    </row>
    <row r="101" spans="1:40" x14ac:dyDescent="0.2">
      <c r="A101" s="39" t="str">
        <f t="shared" si="80"/>
        <v>Elementary occupations</v>
      </c>
      <c r="B101" s="307">
        <f t="shared" si="82"/>
        <v>4.8998388136525524</v>
      </c>
      <c r="C101" s="307">
        <f t="shared" si="83"/>
        <v>4.3198705689334975</v>
      </c>
      <c r="D101" s="307">
        <f t="shared" si="84"/>
        <v>3.2604103495394186</v>
      </c>
      <c r="E101" s="307"/>
      <c r="F101" s="307">
        <v>3.8844049778484781E-3</v>
      </c>
      <c r="G101" s="307">
        <v>4.2507417041610165E-3</v>
      </c>
      <c r="H101" s="307">
        <v>3.4552209910231903E-3</v>
      </c>
      <c r="I101" s="307"/>
      <c r="J101" s="307">
        <v>8.1073635097498875E-2</v>
      </c>
      <c r="K101" s="307">
        <v>9.6826422578263946E-2</v>
      </c>
      <c r="L101" s="307">
        <v>0.13044436790363922</v>
      </c>
      <c r="M101" s="307"/>
      <c r="N101" s="307">
        <v>0.24677384314530876</v>
      </c>
      <c r="O101" s="307">
        <v>0.29106692571926407</v>
      </c>
      <c r="P101" s="307">
        <v>0.3677379517385132</v>
      </c>
      <c r="Q101" s="307"/>
      <c r="R101" s="307">
        <v>0.21892971663562541</v>
      </c>
      <c r="S101" s="307">
        <v>0.23369874496457327</v>
      </c>
      <c r="T101" s="307">
        <v>0.25785265490915638</v>
      </c>
      <c r="U101" s="307"/>
      <c r="V101" s="307">
        <v>0.16811448675912774</v>
      </c>
      <c r="W101" s="307">
        <v>0.18595953217212158</v>
      </c>
      <c r="X101" s="307">
        <v>0.2085524802786142</v>
      </c>
      <c r="Y101" s="307"/>
      <c r="Z101" s="307">
        <v>1.195254247820082</v>
      </c>
      <c r="AA101" s="307">
        <v>1.1775436803165795</v>
      </c>
      <c r="AB101" s="307">
        <v>1.0642588215175592</v>
      </c>
      <c r="AC101" s="307"/>
      <c r="AD101" s="307">
        <v>1.5385530602595923</v>
      </c>
      <c r="AE101" s="307">
        <v>1.4407336516825622</v>
      </c>
      <c r="AF101" s="307">
        <v>1.0386703615650863</v>
      </c>
      <c r="AG101" s="307"/>
      <c r="AH101" s="307">
        <v>1.1091925967810228</v>
      </c>
      <c r="AI101" s="307">
        <v>0.76114658642122413</v>
      </c>
      <c r="AJ101" s="307">
        <v>9.3395324442641856E-2</v>
      </c>
      <c r="AK101" s="307"/>
      <c r="AL101" s="307">
        <v>0.33806282217644595</v>
      </c>
      <c r="AM101" s="307">
        <v>0.12864428337474723</v>
      </c>
      <c r="AN101" s="307">
        <v>9.6043166193184759E-2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Oxfordshire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Oxfordshire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Oxfordshire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Oxfordshire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Oxfordshire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Oxfordshire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Oxfordshire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Oxfordshire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Oxfordshire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0.48308113234105116</v>
      </c>
      <c r="C8" s="69">
        <v>0.60318085017467593</v>
      </c>
      <c r="D8" s="69">
        <v>0.68002045517393617</v>
      </c>
      <c r="E8" s="69">
        <v>0.70710658043562113</v>
      </c>
      <c r="F8" s="69">
        <v>0.92640932227786477</v>
      </c>
      <c r="G8" s="10"/>
      <c r="H8" s="69">
        <f>F8-D8</f>
        <v>0.2463888671039286</v>
      </c>
      <c r="I8" s="69">
        <f>'RD T1'!E36</f>
        <v>0.4153946442814283</v>
      </c>
      <c r="J8" s="69">
        <f>SUM(H8:I8)</f>
        <v>0.66178351138535696</v>
      </c>
      <c r="L8" t="str">
        <f>A8</f>
        <v>11 Corporate managers and directors</v>
      </c>
      <c r="M8" s="69">
        <v>3.5308864993822251</v>
      </c>
      <c r="N8" s="69">
        <v>4.8123713831403547</v>
      </c>
      <c r="O8" s="69">
        <v>5.1962139246655585</v>
      </c>
      <c r="P8" s="69">
        <v>5.3598556611961552</v>
      </c>
      <c r="Q8" s="69">
        <v>6.9895167631863329</v>
      </c>
      <c r="R8" s="10"/>
      <c r="S8" s="69">
        <f>Q8-O8</f>
        <v>1.7933028385207743</v>
      </c>
      <c r="T8" s="69">
        <f>'RD T1'!E65</f>
        <v>3.1684693443167138</v>
      </c>
      <c r="U8" s="69">
        <f>SUM(S8:T8)</f>
        <v>4.9617721828374881</v>
      </c>
      <c r="W8" t="str">
        <f>A8</f>
        <v>11 Corporate managers and directors</v>
      </c>
      <c r="X8" s="69">
        <v>8.8728255096313546</v>
      </c>
      <c r="Y8" s="69">
        <v>11.103425422904428</v>
      </c>
      <c r="Z8" s="69">
        <v>10.654418788573443</v>
      </c>
      <c r="AA8" s="69">
        <v>10.206970374975675</v>
      </c>
      <c r="AB8" s="69">
        <v>11.780107335738968</v>
      </c>
      <c r="AC8" s="69"/>
      <c r="AD8" s="69">
        <f>AB8-Z8</f>
        <v>1.1256885471655256</v>
      </c>
      <c r="AE8" s="69">
        <f>'RD T1'!E94</f>
        <v>6.1686248485005946</v>
      </c>
      <c r="AF8" s="69">
        <f>SUM(AD8:AE8)</f>
        <v>7.2943133956661201</v>
      </c>
      <c r="AH8" t="str">
        <f>L8</f>
        <v>11 Corporate managers and directors</v>
      </c>
      <c r="AI8" s="69">
        <v>1.653734947075673</v>
      </c>
      <c r="AJ8" s="69">
        <v>2.0798275482205755</v>
      </c>
      <c r="AK8" s="69">
        <v>2.0958798010299793</v>
      </c>
      <c r="AL8" s="69">
        <v>1.9304310456189533</v>
      </c>
      <c r="AM8" s="69">
        <v>2.1441460252844013</v>
      </c>
      <c r="AN8" s="69"/>
      <c r="AO8" s="69">
        <f>AM8-AK8</f>
        <v>4.8266224254422063E-2</v>
      </c>
      <c r="AP8" s="69">
        <f>'RD T1'!E123</f>
        <v>1.070261166343331</v>
      </c>
      <c r="AQ8" s="69">
        <f>SUM(AO8:AP8)</f>
        <v>1.1185273905977531</v>
      </c>
      <c r="AS8" t="str">
        <f>W8</f>
        <v>11 Corporate managers and directors</v>
      </c>
      <c r="AT8" s="69">
        <v>2.4938243088872385</v>
      </c>
      <c r="AU8" s="69">
        <v>3.0882514188440444</v>
      </c>
      <c r="AV8" s="69">
        <v>3.0738092900051903</v>
      </c>
      <c r="AW8" s="69">
        <v>2.7652577593539194</v>
      </c>
      <c r="AX8" s="69">
        <v>3.0858021978391532</v>
      </c>
      <c r="AY8" s="69"/>
      <c r="AZ8" s="69">
        <f>AX8-AV8</f>
        <v>1.1992907833962896E-2</v>
      </c>
      <c r="BA8" s="69">
        <f>'RD T1'!E152</f>
        <v>1.5365777908023373</v>
      </c>
      <c r="BB8" s="69">
        <f>SUM(AZ8:BA8)</f>
        <v>1.5485706986363001</v>
      </c>
      <c r="BD8" t="str">
        <f>AH8</f>
        <v>11 Corporate managers and directors</v>
      </c>
      <c r="BE8" s="69">
        <v>5.3488279836490662</v>
      </c>
      <c r="BF8" s="69">
        <v>5.9281117824713405</v>
      </c>
      <c r="BG8" s="69">
        <v>6.3660006855480784</v>
      </c>
      <c r="BH8" s="69">
        <v>5.5258084588912411</v>
      </c>
      <c r="BI8" s="69">
        <v>5.8932475613175308</v>
      </c>
      <c r="BJ8" s="69"/>
      <c r="BK8" s="69">
        <f>BI8-BG8</f>
        <v>-0.47275312423054761</v>
      </c>
      <c r="BL8" s="69">
        <f>'RD T1'!E181</f>
        <v>2.5494453197425933</v>
      </c>
      <c r="BM8" s="69">
        <f>SUM(BK8:BL8)</f>
        <v>2.0766921955120456</v>
      </c>
      <c r="BO8" t="str">
        <f>AS8</f>
        <v>11 Corporate managers and directors</v>
      </c>
      <c r="BP8" s="69">
        <v>4.2307075233227094</v>
      </c>
      <c r="BQ8" s="69">
        <v>4.8532947228069103</v>
      </c>
      <c r="BR8" s="69">
        <v>4.5280835206520003</v>
      </c>
      <c r="BS8" s="69">
        <v>3.9752385402539328</v>
      </c>
      <c r="BT8" s="69">
        <v>3.3356406907654645</v>
      </c>
      <c r="BU8" s="69"/>
      <c r="BV8" s="69">
        <f>BT8-BR8</f>
        <v>-1.1924428298865357</v>
      </c>
      <c r="BW8" s="69">
        <f>'RD T1'!E210</f>
        <v>1.7168657707265831</v>
      </c>
      <c r="BX8" s="69">
        <f>SUM(BV8:BW8)</f>
        <v>0.52442294084004737</v>
      </c>
      <c r="BZ8" t="str">
        <f>BD8</f>
        <v>11 Corporate managers and directors</v>
      </c>
      <c r="CA8" s="69">
        <v>2.8576593319718482</v>
      </c>
      <c r="CB8" s="69">
        <v>3.032956851994757</v>
      </c>
      <c r="CC8" s="69">
        <v>2.9341765967679589</v>
      </c>
      <c r="CD8" s="69">
        <v>2.8425929395677101</v>
      </c>
      <c r="CE8" s="69">
        <v>2.2145841351695665</v>
      </c>
      <c r="CF8" s="69"/>
      <c r="CG8" s="69">
        <f>CE8-CC8</f>
        <v>-0.71959246159839241</v>
      </c>
      <c r="CH8" s="69">
        <f>'RD T1'!E239</f>
        <v>1.1354347934761273</v>
      </c>
      <c r="CI8" s="69">
        <f>SUM(CG8:CH8)</f>
        <v>0.41584233187773489</v>
      </c>
      <c r="CK8" t="str">
        <f>BO8</f>
        <v>11 Corporate managers and directors</v>
      </c>
      <c r="CL8" s="69">
        <v>0.44856781135103185</v>
      </c>
      <c r="CM8" s="69">
        <v>0.58020929054805748</v>
      </c>
      <c r="CN8" s="69">
        <v>0.53553773080474887</v>
      </c>
      <c r="CO8" s="69">
        <v>0.56289361834020435</v>
      </c>
      <c r="CP8" s="69">
        <v>0.71021772653055704</v>
      </c>
      <c r="CQ8" s="69"/>
      <c r="CR8" s="69">
        <f>CP8-CN8</f>
        <v>0.17467999572580817</v>
      </c>
      <c r="CS8" s="69">
        <f>'RD T1'!E268</f>
        <v>0.18189256219705899</v>
      </c>
      <c r="CT8" s="69">
        <f>SUM(CR8:CS8)</f>
        <v>0.35657255792286713</v>
      </c>
    </row>
    <row r="9" spans="1:98" x14ac:dyDescent="0.2">
      <c r="A9" s="10" t="str">
        <f>name!D5</f>
        <v>12 Other managers and proprietors</v>
      </c>
      <c r="B9" s="69">
        <v>0.16820150275939513</v>
      </c>
      <c r="C9" s="69">
        <v>0.22114174133551551</v>
      </c>
      <c r="D9" s="69">
        <v>0.22152627931641872</v>
      </c>
      <c r="E9" s="69">
        <v>0.31342345606513594</v>
      </c>
      <c r="F9" s="69">
        <v>0.43374133486712357</v>
      </c>
      <c r="H9" s="69">
        <f t="shared" ref="H9:H32" si="26">F9-D9</f>
        <v>0.21221505555070486</v>
      </c>
      <c r="I9" s="69">
        <f>'RD T1'!E37</f>
        <v>0.21456001476123177</v>
      </c>
      <c r="J9" s="69">
        <f t="shared" ref="J9:J32" si="27">SUM(H9:I9)</f>
        <v>0.42677507031193662</v>
      </c>
      <c r="L9" t="str">
        <f t="shared" ref="L9:L32" si="28">A9</f>
        <v>12 Other managers and proprietors</v>
      </c>
      <c r="M9" s="69">
        <v>1.3971866840594791</v>
      </c>
      <c r="N9" s="69">
        <v>1.7794182191206089</v>
      </c>
      <c r="O9" s="69">
        <v>1.9105238160688482</v>
      </c>
      <c r="P9" s="69">
        <v>2.6610110310725874</v>
      </c>
      <c r="Q9" s="69">
        <v>3.732864956681571</v>
      </c>
      <c r="S9" s="69">
        <f t="shared" ref="S9:S35" si="29">Q9-O9</f>
        <v>1.8223411406127228</v>
      </c>
      <c r="T9" s="69">
        <f>'RD T1'!E66</f>
        <v>1.7960598537259593</v>
      </c>
      <c r="U9" s="69">
        <f t="shared" ref="U9:U32" si="30">SUM(S9:T9)</f>
        <v>3.6184009943386819</v>
      </c>
      <c r="W9" t="str">
        <f t="shared" ref="W9:W32" si="31">A9</f>
        <v>12 Other managers and proprietors</v>
      </c>
      <c r="X9" s="69">
        <v>3.340298517323359</v>
      </c>
      <c r="Y9" s="69">
        <v>3.8165883632185507</v>
      </c>
      <c r="Z9" s="69">
        <v>3.6310117030399813</v>
      </c>
      <c r="AA9" s="69">
        <v>4.6924739662202173</v>
      </c>
      <c r="AB9" s="69">
        <v>5.8319986408352129</v>
      </c>
      <c r="AC9" s="69"/>
      <c r="AD9" s="69">
        <f t="shared" ref="AD9:AD32" si="32">AB9-Z9</f>
        <v>2.2009869377952316</v>
      </c>
      <c r="AE9" s="69">
        <f>'RD T1'!E95</f>
        <v>3.181257003740197</v>
      </c>
      <c r="AF9" s="69">
        <f t="shared" ref="AF9:AF32" si="33">SUM(AD9:AE9)</f>
        <v>5.3822439415354282</v>
      </c>
      <c r="AH9" t="str">
        <f t="shared" ref="AH9:AH32" si="34">L9</f>
        <v>12 Other managers and proprietors</v>
      </c>
      <c r="AI9" s="69">
        <v>0.91699349169204136</v>
      </c>
      <c r="AJ9" s="69">
        <v>1.0897568927044496</v>
      </c>
      <c r="AK9" s="69">
        <v>1.1082433640901106</v>
      </c>
      <c r="AL9" s="69">
        <v>1.3607279407750832</v>
      </c>
      <c r="AM9" s="69">
        <v>1.6968144102589779</v>
      </c>
      <c r="AN9" s="69"/>
      <c r="AO9" s="69">
        <f t="shared" ref="AO9:AO32" si="35">AM9-AK9</f>
        <v>0.58857104616886735</v>
      </c>
      <c r="AP9" s="69">
        <f>'RD T1'!E124</f>
        <v>0.94240653725152435</v>
      </c>
      <c r="AQ9" s="69">
        <f t="shared" ref="AQ9:AQ32" si="36">SUM(AO9:AP9)</f>
        <v>1.5309775834203916</v>
      </c>
      <c r="AS9" t="str">
        <f t="shared" ref="AS9:AS32" si="37">W9</f>
        <v>12 Other managers and proprietors</v>
      </c>
      <c r="AT9" s="69">
        <v>1.0676294258225494</v>
      </c>
      <c r="AU9" s="69">
        <v>1.2138241915013481</v>
      </c>
      <c r="AV9" s="69">
        <v>1.1847087446055735</v>
      </c>
      <c r="AW9" s="69">
        <v>1.4976384021917772</v>
      </c>
      <c r="AX9" s="69">
        <v>1.8067011284954253</v>
      </c>
      <c r="AY9" s="69"/>
      <c r="AZ9" s="69">
        <f t="shared" ref="AZ9:AZ32" si="38">AX9-AV9</f>
        <v>0.62199238388985179</v>
      </c>
      <c r="BA9" s="69">
        <f>'RD T1'!E153</f>
        <v>0.9521106893567497</v>
      </c>
      <c r="BB9" s="69">
        <f t="shared" ref="BB9:BB32" si="39">SUM(AZ9:BA9)</f>
        <v>1.5741030732466015</v>
      </c>
      <c r="BD9" t="str">
        <f t="shared" ref="BD9:BD32" si="40">AH9</f>
        <v>12 Other managers and proprietors</v>
      </c>
      <c r="BE9" s="69">
        <v>2.6146561132846315</v>
      </c>
      <c r="BF9" s="69">
        <v>2.4214928369710575</v>
      </c>
      <c r="BG9" s="69">
        <v>2.5418620042971414</v>
      </c>
      <c r="BH9" s="69">
        <v>2.896178501626367</v>
      </c>
      <c r="BI9" s="69">
        <v>3.0937195887747997</v>
      </c>
      <c r="BJ9" s="69"/>
      <c r="BK9" s="69">
        <f t="shared" ref="BK9:BK32" si="41">BI9-BG9</f>
        <v>0.55185758447765831</v>
      </c>
      <c r="BL9" s="69">
        <f>'RD T1'!E182</f>
        <v>1.4407655924019549</v>
      </c>
      <c r="BM9" s="69">
        <f t="shared" ref="BM9:BM32" si="42">SUM(BK9:BL9)</f>
        <v>1.9926231768796132</v>
      </c>
      <c r="BO9" t="str">
        <f t="shared" ref="BO9:BO32" si="43">AS9</f>
        <v>12 Other managers and proprietors</v>
      </c>
      <c r="BP9" s="69">
        <v>2.4782046119088266</v>
      </c>
      <c r="BQ9" s="69">
        <v>2.5352561272685881</v>
      </c>
      <c r="BR9" s="69">
        <v>2.3873024808009671</v>
      </c>
      <c r="BS9" s="69">
        <v>2.919696866609045</v>
      </c>
      <c r="BT9" s="69">
        <v>2.9015563541127332</v>
      </c>
      <c r="BU9" s="69"/>
      <c r="BV9" s="69">
        <f t="shared" ref="BV9:BV32" si="44">BT9-BR9</f>
        <v>0.51425387331176609</v>
      </c>
      <c r="BW9" s="69">
        <f>'RD T1'!E211</f>
        <v>1.5314455733258932</v>
      </c>
      <c r="BX9" s="69">
        <f t="shared" ref="BX9:BX32" si="45">SUM(BV9:BW9)</f>
        <v>2.0456994466376592</v>
      </c>
      <c r="BZ9" t="str">
        <f t="shared" ref="BZ9:BZ32" si="46">BD9</f>
        <v>12 Other managers and proprietors</v>
      </c>
      <c r="CA9" s="69">
        <v>1.5456758415186642</v>
      </c>
      <c r="CB9" s="69">
        <v>1.4723265264170995</v>
      </c>
      <c r="CC9" s="69">
        <v>1.2533730243679588</v>
      </c>
      <c r="CD9" s="69">
        <v>1.4653675782233846</v>
      </c>
      <c r="CE9" s="69">
        <v>1.1548095978927568</v>
      </c>
      <c r="CF9" s="69"/>
      <c r="CG9" s="69">
        <f t="shared" ref="CG9:CG32" si="47">CE9-CC9</f>
        <v>-9.8563426475201998E-2</v>
      </c>
      <c r="CH9" s="69">
        <f>'RD T1'!E240</f>
        <v>0.60306672949812046</v>
      </c>
      <c r="CI9" s="69">
        <f t="shared" ref="CI9:CI32" si="48">SUM(CG9:CH9)</f>
        <v>0.50450330302291846</v>
      </c>
      <c r="CK9" t="str">
        <f t="shared" ref="CK9:CK32" si="49">BO9</f>
        <v>12 Other managers and proprietors</v>
      </c>
      <c r="CL9" s="69">
        <v>0.44726133509640986</v>
      </c>
      <c r="CM9" s="69">
        <v>0.4920269293420147</v>
      </c>
      <c r="CN9" s="69">
        <v>0.43018100883979882</v>
      </c>
      <c r="CO9" s="69">
        <v>0.63771807553135607</v>
      </c>
      <c r="CP9" s="69">
        <v>0.83485272586924286</v>
      </c>
      <c r="CQ9" s="69"/>
      <c r="CR9" s="69">
        <f t="shared" ref="CR9:CR32" si="50">CP9-CN9</f>
        <v>0.40467171702944404</v>
      </c>
      <c r="CS9" s="69">
        <f>'RD T1'!E269</f>
        <v>0.2287062520686591</v>
      </c>
      <c r="CT9" s="69">
        <f t="shared" ref="CT9:CT32" si="51">SUM(CR9:CS9)</f>
        <v>0.63337796909810318</v>
      </c>
    </row>
    <row r="10" spans="1:98" x14ac:dyDescent="0.2">
      <c r="A10" s="10" t="str">
        <f>name!D6</f>
        <v>21 Science, research, engineering and technology professionals</v>
      </c>
      <c r="B10" s="69">
        <v>1.3992358653781198</v>
      </c>
      <c r="C10" s="69">
        <v>1.7552324755270801</v>
      </c>
      <c r="D10" s="69">
        <v>1.8336509479540835</v>
      </c>
      <c r="E10" s="69">
        <v>2.0541431077028389</v>
      </c>
      <c r="F10" s="69">
        <v>2.5383422185360383</v>
      </c>
      <c r="G10" s="11"/>
      <c r="H10" s="69">
        <f t="shared" si="26"/>
        <v>0.7046912705819548</v>
      </c>
      <c r="I10" s="69">
        <f>'RD T1'!E38</f>
        <v>0.84283715589641706</v>
      </c>
      <c r="J10" s="69">
        <f t="shared" si="27"/>
        <v>1.547528426478372</v>
      </c>
      <c r="L10" t="str">
        <f t="shared" si="28"/>
        <v>21 Science, research, engineering and technology professionals</v>
      </c>
      <c r="M10" s="69">
        <v>5.0664751404118196</v>
      </c>
      <c r="N10" s="69">
        <v>6.5311637314867115</v>
      </c>
      <c r="O10" s="69">
        <v>7.2808825684706697</v>
      </c>
      <c r="P10" s="69">
        <v>8.6122497337520389</v>
      </c>
      <c r="Q10" s="69">
        <v>11.315817155626176</v>
      </c>
      <c r="R10" s="11"/>
      <c r="S10" s="69">
        <f t="shared" si="29"/>
        <v>4.0349345871555062</v>
      </c>
      <c r="T10" s="69">
        <f>'RD T1'!E67</f>
        <v>3.7929579564290274</v>
      </c>
      <c r="U10" s="69">
        <f t="shared" si="30"/>
        <v>7.8278925435845341</v>
      </c>
      <c r="W10" t="str">
        <f t="shared" si="31"/>
        <v>21 Science, research, engineering and technology professionals</v>
      </c>
      <c r="X10" s="69">
        <v>9.4926293412583664</v>
      </c>
      <c r="Y10" s="69">
        <v>10.598303656598798</v>
      </c>
      <c r="Z10" s="69">
        <v>10.401172145394607</v>
      </c>
      <c r="AA10" s="69">
        <v>10.893934398868478</v>
      </c>
      <c r="AB10" s="69">
        <v>11.541896352734744</v>
      </c>
      <c r="AC10" s="69"/>
      <c r="AD10" s="69">
        <f t="shared" si="32"/>
        <v>1.1407242073401367</v>
      </c>
      <c r="AE10" s="69">
        <f>'RD T1'!E96</f>
        <v>4.4306039807665423</v>
      </c>
      <c r="AF10" s="69">
        <f t="shared" si="33"/>
        <v>5.571328188106679</v>
      </c>
      <c r="AH10" t="str">
        <f t="shared" si="34"/>
        <v>21 Science, research, engineering and technology professionals</v>
      </c>
      <c r="AI10" s="69">
        <v>0.95961901675372951</v>
      </c>
      <c r="AJ10" s="69">
        <v>1.0709710021846257</v>
      </c>
      <c r="AK10" s="69">
        <v>1.1013740674130097</v>
      </c>
      <c r="AL10" s="69">
        <v>1.1597445250805045</v>
      </c>
      <c r="AM10" s="69">
        <v>1.323929586629242</v>
      </c>
      <c r="AN10" s="69"/>
      <c r="AO10" s="69">
        <f t="shared" si="35"/>
        <v>0.22255551921623229</v>
      </c>
      <c r="AP10" s="69">
        <f>'RD T1'!E125</f>
        <v>0.47283642850483365</v>
      </c>
      <c r="AQ10" s="69">
        <f t="shared" si="36"/>
        <v>0.69539194772106594</v>
      </c>
      <c r="AS10" t="str">
        <f t="shared" si="37"/>
        <v>21 Science, research, engineering and technology professionals</v>
      </c>
      <c r="AT10" s="69">
        <v>2.3641935668893224</v>
      </c>
      <c r="AU10" s="69">
        <v>2.6056782885350547</v>
      </c>
      <c r="AV10" s="69">
        <v>2.5197016342537895</v>
      </c>
      <c r="AW10" s="69">
        <v>2.355107584409502</v>
      </c>
      <c r="AX10" s="69">
        <v>2.335176376096872</v>
      </c>
      <c r="AY10" s="69"/>
      <c r="AZ10" s="69">
        <f t="shared" si="38"/>
        <v>-0.18452525815691745</v>
      </c>
      <c r="BA10" s="69">
        <f>'RD T1'!E154</f>
        <v>0.86964431400958064</v>
      </c>
      <c r="BB10" s="69">
        <f t="shared" si="39"/>
        <v>0.68511905585266319</v>
      </c>
      <c r="BD10" t="str">
        <f t="shared" si="40"/>
        <v>21 Science, research, engineering and technology professionals</v>
      </c>
      <c r="BE10" s="69">
        <v>2.9879783243010967</v>
      </c>
      <c r="BF10" s="69">
        <v>3.0147588307602877</v>
      </c>
      <c r="BG10" s="69">
        <v>3.2587517729911188</v>
      </c>
      <c r="BH10" s="69">
        <v>2.9752856816652793</v>
      </c>
      <c r="BI10" s="69">
        <v>2.7988033788946067</v>
      </c>
      <c r="BJ10" s="69"/>
      <c r="BK10" s="69">
        <f t="shared" si="41"/>
        <v>-0.45994839409651211</v>
      </c>
      <c r="BL10" s="69">
        <f>'RD T1'!E183</f>
        <v>0.83914121208909231</v>
      </c>
      <c r="BM10" s="69">
        <f t="shared" si="42"/>
        <v>0.3791928179925802</v>
      </c>
      <c r="BO10" t="str">
        <f t="shared" si="43"/>
        <v>21 Science, research, engineering and technology professionals</v>
      </c>
      <c r="BP10" s="69">
        <v>2.23026190550067</v>
      </c>
      <c r="BQ10" s="69">
        <v>2.430937202911263</v>
      </c>
      <c r="BR10" s="69">
        <v>2.3110850080169336</v>
      </c>
      <c r="BS10" s="69">
        <v>2.3188353512549575</v>
      </c>
      <c r="BT10" s="69">
        <v>2.09693127549889</v>
      </c>
      <c r="BU10" s="69"/>
      <c r="BV10" s="69">
        <f t="shared" si="44"/>
        <v>-0.21415373251804359</v>
      </c>
      <c r="BW10" s="69">
        <f>'RD T1'!E212</f>
        <v>0.73727560178724383</v>
      </c>
      <c r="BX10" s="69">
        <f t="shared" si="45"/>
        <v>0.52312186926920023</v>
      </c>
      <c r="BZ10" t="str">
        <f t="shared" si="46"/>
        <v>21 Science, research, engineering and technology professionals</v>
      </c>
      <c r="CA10" s="69">
        <v>1.4097457637323563</v>
      </c>
      <c r="CB10" s="69">
        <v>1.3778148126369152</v>
      </c>
      <c r="CC10" s="69">
        <v>1.30983914168884</v>
      </c>
      <c r="CD10" s="69">
        <v>1.4047789918898084</v>
      </c>
      <c r="CE10" s="69">
        <v>0.96995983056678725</v>
      </c>
      <c r="CF10" s="69"/>
      <c r="CG10" s="69">
        <f t="shared" si="47"/>
        <v>-0.33987931112205272</v>
      </c>
      <c r="CH10" s="69">
        <f>'RD T1'!E241</f>
        <v>0.36861588530029626</v>
      </c>
      <c r="CI10" s="69">
        <f t="shared" si="48"/>
        <v>2.8736574178243546E-2</v>
      </c>
      <c r="CK10" t="str">
        <f t="shared" si="49"/>
        <v>21 Science, research, engineering and technology professionals</v>
      </c>
      <c r="CL10" s="69">
        <v>0.22551292443689361</v>
      </c>
      <c r="CM10" s="69">
        <v>0.31174484438693545</v>
      </c>
      <c r="CN10" s="69">
        <v>0.30908752259938649</v>
      </c>
      <c r="CO10" s="69">
        <v>0.45021976018273085</v>
      </c>
      <c r="CP10" s="69">
        <v>0.68026355929710924</v>
      </c>
      <c r="CQ10" s="69"/>
      <c r="CR10" s="69">
        <f t="shared" si="50"/>
        <v>0.37117603669772276</v>
      </c>
      <c r="CS10" s="69">
        <f>'RD T1'!E270</f>
        <v>0.14534549428181853</v>
      </c>
      <c r="CT10" s="69">
        <f t="shared" si="51"/>
        <v>0.51652153097954123</v>
      </c>
    </row>
    <row r="11" spans="1:98" x14ac:dyDescent="0.2">
      <c r="A11" s="10" t="str">
        <f>name!D7</f>
        <v>22 Health professionals</v>
      </c>
      <c r="B11" s="69">
        <v>0.73055501582474514</v>
      </c>
      <c r="C11" s="69">
        <v>1.0189602695346573</v>
      </c>
      <c r="D11" s="69">
        <v>1.0594758661248598</v>
      </c>
      <c r="E11" s="69">
        <v>1.2560244332636534</v>
      </c>
      <c r="F11" s="69">
        <v>1.5274118730970825</v>
      </c>
      <c r="G11" s="11"/>
      <c r="H11" s="69">
        <f t="shared" si="26"/>
        <v>0.46793600697222271</v>
      </c>
      <c r="I11" s="69">
        <f>'RD T1'!E39</f>
        <v>0.66947481107140938</v>
      </c>
      <c r="J11" s="69">
        <f t="shared" si="27"/>
        <v>1.137410818043632</v>
      </c>
      <c r="L11" t="str">
        <f t="shared" si="28"/>
        <v>22 Health professionals</v>
      </c>
      <c r="M11" s="69">
        <v>2.285401693157016</v>
      </c>
      <c r="N11" s="69">
        <v>3.2117601987917128</v>
      </c>
      <c r="O11" s="69">
        <v>3.3790046415215356</v>
      </c>
      <c r="P11" s="69">
        <v>3.968071136447691</v>
      </c>
      <c r="Q11" s="69">
        <v>4.6851263179181384</v>
      </c>
      <c r="R11" s="11"/>
      <c r="S11" s="69">
        <f t="shared" si="29"/>
        <v>1.3061216763966028</v>
      </c>
      <c r="T11" s="69">
        <f>'RD T1'!E68</f>
        <v>2.2517372361963979</v>
      </c>
      <c r="U11" s="69">
        <f t="shared" si="30"/>
        <v>3.5578589125930007</v>
      </c>
      <c r="W11" t="str">
        <f t="shared" si="31"/>
        <v>22 Health professionals</v>
      </c>
      <c r="X11" s="69">
        <v>5.0238288072344801</v>
      </c>
      <c r="Y11" s="69">
        <v>6.4093349977394221</v>
      </c>
      <c r="Z11" s="69">
        <v>6.288007726870207</v>
      </c>
      <c r="AA11" s="69">
        <v>6.9425416379645828</v>
      </c>
      <c r="AB11" s="69">
        <v>7.6192336287960449</v>
      </c>
      <c r="AC11" s="69"/>
      <c r="AD11" s="69">
        <f t="shared" si="32"/>
        <v>1.3312259019258379</v>
      </c>
      <c r="AE11" s="69">
        <f>'RD T1'!E97</f>
        <v>4.0582186380471548</v>
      </c>
      <c r="AF11" s="69">
        <f t="shared" si="33"/>
        <v>5.3894445399729927</v>
      </c>
      <c r="AH11" t="str">
        <f t="shared" si="34"/>
        <v>22 Health professionals</v>
      </c>
      <c r="AI11" s="69">
        <v>2.5753301762953305</v>
      </c>
      <c r="AJ11" s="69">
        <v>2.2297596372012607</v>
      </c>
      <c r="AK11" s="69">
        <v>1.9629397796636645</v>
      </c>
      <c r="AL11" s="69">
        <v>1.1832141519274464</v>
      </c>
      <c r="AM11" s="69">
        <v>0.45284437596945398</v>
      </c>
      <c r="AN11" s="69"/>
      <c r="AO11" s="69">
        <f t="shared" si="35"/>
        <v>-1.5100954036942105</v>
      </c>
      <c r="AP11" s="69">
        <f>'RD T1'!E126</f>
        <v>0.39402998533814798</v>
      </c>
      <c r="AQ11" s="69">
        <f t="shared" si="36"/>
        <v>-1.1160654183560625</v>
      </c>
      <c r="AS11" t="str">
        <f t="shared" si="37"/>
        <v>22 Health professionals</v>
      </c>
      <c r="AT11" s="69">
        <v>0.37645565049844348</v>
      </c>
      <c r="AU11" s="69">
        <v>0.47195201043129953</v>
      </c>
      <c r="AV11" s="69">
        <v>0.51976440397676615</v>
      </c>
      <c r="AW11" s="69">
        <v>0.53522332642138348</v>
      </c>
      <c r="AX11" s="69">
        <v>0.57644772383277632</v>
      </c>
      <c r="AY11" s="69"/>
      <c r="AZ11" s="69">
        <f t="shared" si="38"/>
        <v>5.6683319856010161E-2</v>
      </c>
      <c r="BA11" s="69">
        <f>'RD T1'!E155</f>
        <v>0.28254315644793632</v>
      </c>
      <c r="BB11" s="69">
        <f t="shared" si="39"/>
        <v>0.33922647630394648</v>
      </c>
      <c r="BD11" t="str">
        <f t="shared" si="40"/>
        <v>22 Health professionals</v>
      </c>
      <c r="BE11" s="69">
        <v>1.3344102365168267</v>
      </c>
      <c r="BF11" s="69">
        <v>1.6513882740063037</v>
      </c>
      <c r="BG11" s="69">
        <v>1.7818422779390375</v>
      </c>
      <c r="BH11" s="69">
        <v>1.8810547204160208</v>
      </c>
      <c r="BI11" s="69">
        <v>2.0450155998088704</v>
      </c>
      <c r="BJ11" s="69"/>
      <c r="BK11" s="69">
        <f t="shared" si="41"/>
        <v>0.26317332186983289</v>
      </c>
      <c r="BL11" s="69">
        <f>'RD T1'!E184</f>
        <v>1.1035918489644996</v>
      </c>
      <c r="BM11" s="69">
        <f t="shared" si="42"/>
        <v>1.3667651708343325</v>
      </c>
      <c r="BO11" t="str">
        <f t="shared" si="43"/>
        <v>22 Health professionals</v>
      </c>
      <c r="BP11" s="69">
        <v>0.98670477803619039</v>
      </c>
      <c r="BQ11" s="69">
        <v>1.1551362180642535</v>
      </c>
      <c r="BR11" s="69">
        <v>1.1409012884429517</v>
      </c>
      <c r="BS11" s="69">
        <v>1.1608140852918376</v>
      </c>
      <c r="BT11" s="69">
        <v>0.93915959023139506</v>
      </c>
      <c r="BU11" s="69"/>
      <c r="BV11" s="69">
        <f t="shared" si="44"/>
        <v>-0.20174169821155663</v>
      </c>
      <c r="BW11" s="69">
        <f>'RD T1'!E213</f>
        <v>0.5148936477520738</v>
      </c>
      <c r="BX11" s="69">
        <f t="shared" si="45"/>
        <v>0.31315194954051717</v>
      </c>
      <c r="BZ11" t="str">
        <f t="shared" si="46"/>
        <v>22 Health professionals</v>
      </c>
      <c r="CA11" s="69">
        <v>0.58914181029236623</v>
      </c>
      <c r="CB11" s="69">
        <v>0.73689782068278553</v>
      </c>
      <c r="CC11" s="69">
        <v>0.59838554741374939</v>
      </c>
      <c r="CD11" s="69">
        <v>0.64109896810219302</v>
      </c>
      <c r="CE11" s="69">
        <v>0.42001130077277277</v>
      </c>
      <c r="CF11" s="69"/>
      <c r="CG11" s="69">
        <f t="shared" si="47"/>
        <v>-0.17837424664097662</v>
      </c>
      <c r="CH11" s="69">
        <f>'RD T1'!E242</f>
        <v>0.24348647746410776</v>
      </c>
      <c r="CI11" s="69">
        <f t="shared" si="48"/>
        <v>6.511223082313114E-2</v>
      </c>
      <c r="CK11" t="str">
        <f t="shared" si="49"/>
        <v>22 Health professionals</v>
      </c>
      <c r="CL11" s="69">
        <v>5.0027786619152623E-2</v>
      </c>
      <c r="CM11" s="69">
        <v>8.7169644370371002E-2</v>
      </c>
      <c r="CN11" s="69">
        <v>8.7513282051774222E-2</v>
      </c>
      <c r="CO11" s="69">
        <v>0.15859409468247801</v>
      </c>
      <c r="CP11" s="69">
        <v>0.32802577058639726</v>
      </c>
      <c r="CQ11" s="69"/>
      <c r="CR11" s="69">
        <f t="shared" si="50"/>
        <v>0.24051248853462304</v>
      </c>
      <c r="CS11" s="69">
        <f>'RD T1'!E271</f>
        <v>7.620148430172434E-2</v>
      </c>
      <c r="CT11" s="69">
        <f t="shared" si="51"/>
        <v>0.31671397283634739</v>
      </c>
    </row>
    <row r="12" spans="1:98" x14ac:dyDescent="0.2">
      <c r="A12" s="10" t="str">
        <f>name!D8</f>
        <v>23 Teaching and other educational professionals</v>
      </c>
      <c r="B12" s="69">
        <v>2.1565565044052555</v>
      </c>
      <c r="C12" s="69">
        <v>2.5492888271368255</v>
      </c>
      <c r="D12" s="69">
        <v>2.6253582702066272</v>
      </c>
      <c r="E12" s="69">
        <v>2.9183920728314168</v>
      </c>
      <c r="F12" s="69">
        <v>3.4621673531334736</v>
      </c>
      <c r="G12" s="11"/>
      <c r="H12" s="69">
        <f t="shared" si="26"/>
        <v>0.83680908292684641</v>
      </c>
      <c r="I12" s="69">
        <f>'RD T1'!E40</f>
        <v>1.5550344946429802</v>
      </c>
      <c r="J12" s="69">
        <f t="shared" si="27"/>
        <v>2.3918435775698264</v>
      </c>
      <c r="L12" t="str">
        <f t="shared" si="28"/>
        <v>23 Teaching and other educational professionals</v>
      </c>
      <c r="M12" s="69">
        <v>12.606670631277028</v>
      </c>
      <c r="N12" s="69">
        <v>15.277041221691084</v>
      </c>
      <c r="O12" s="69">
        <v>15.263656187735203</v>
      </c>
      <c r="P12" s="69">
        <v>16.869973746036834</v>
      </c>
      <c r="Q12" s="69">
        <v>19.695654525385581</v>
      </c>
      <c r="R12" s="11"/>
      <c r="S12" s="69">
        <f t="shared" si="29"/>
        <v>4.4319983376503789</v>
      </c>
      <c r="T12" s="69">
        <f>'RD T1'!E69</f>
        <v>9.4250569337756964</v>
      </c>
      <c r="U12" s="69">
        <f t="shared" si="30"/>
        <v>13.857055271426075</v>
      </c>
      <c r="W12" t="str">
        <f t="shared" si="31"/>
        <v>23 Teaching and other educational professionals</v>
      </c>
      <c r="X12" s="69">
        <v>9.0331081854275013</v>
      </c>
      <c r="Y12" s="69">
        <v>8.7558142959454219</v>
      </c>
      <c r="Z12" s="69">
        <v>8.2947552428813136</v>
      </c>
      <c r="AA12" s="69">
        <v>7.3638737579580944</v>
      </c>
      <c r="AB12" s="69">
        <v>6.500186696302217</v>
      </c>
      <c r="AC12" s="69"/>
      <c r="AD12" s="69">
        <f t="shared" si="32"/>
        <v>-1.7945685465790966</v>
      </c>
      <c r="AE12" s="69">
        <f>'RD T1'!E98</f>
        <v>3.7596103886597483</v>
      </c>
      <c r="AF12" s="69">
        <f t="shared" si="33"/>
        <v>1.9650418420806517</v>
      </c>
      <c r="AH12" t="str">
        <f t="shared" si="34"/>
        <v>23 Teaching and other educational professionals</v>
      </c>
      <c r="AI12" s="69">
        <v>1.1633285367818684</v>
      </c>
      <c r="AJ12" s="69">
        <v>0.69065179178603597</v>
      </c>
      <c r="AK12" s="69">
        <v>0.57149546767454318</v>
      </c>
      <c r="AL12" s="69">
        <v>0.3571444233258626</v>
      </c>
      <c r="AM12" s="69">
        <v>0.34941006144031478</v>
      </c>
      <c r="AN12" s="69"/>
      <c r="AO12" s="69">
        <f t="shared" si="35"/>
        <v>-0.2220854062342284</v>
      </c>
      <c r="AP12" s="69">
        <f>'RD T1'!E127</f>
        <v>0.11524351223143182</v>
      </c>
      <c r="AQ12" s="69">
        <f t="shared" si="36"/>
        <v>-0.10684189400279658</v>
      </c>
      <c r="AS12" t="str">
        <f t="shared" si="37"/>
        <v>23 Teaching and other educational professionals</v>
      </c>
      <c r="AT12" s="69">
        <v>0.27360733089769845</v>
      </c>
      <c r="AU12" s="69">
        <v>0.28846456057491532</v>
      </c>
      <c r="AV12" s="69">
        <v>0.27467925695040041</v>
      </c>
      <c r="AW12" s="69">
        <v>0.22311153960560678</v>
      </c>
      <c r="AX12" s="69">
        <v>0.19280852577139243</v>
      </c>
      <c r="AY12" s="69"/>
      <c r="AZ12" s="69">
        <f t="shared" si="38"/>
        <v>-8.1870731179007977E-2</v>
      </c>
      <c r="BA12" s="69">
        <f>'RD T1'!E156</f>
        <v>0.10623909988908325</v>
      </c>
      <c r="BB12" s="69">
        <f t="shared" si="39"/>
        <v>2.4368368710075278E-2</v>
      </c>
      <c r="BD12" t="str">
        <f t="shared" si="40"/>
        <v>23 Teaching and other educational professionals</v>
      </c>
      <c r="BE12" s="69">
        <v>0.977263644753262</v>
      </c>
      <c r="BF12" s="69">
        <v>0.95326850774007565</v>
      </c>
      <c r="BG12" s="69">
        <v>1.0407463708676046</v>
      </c>
      <c r="BH12" s="69">
        <v>1.0585310451379661</v>
      </c>
      <c r="BI12" s="69">
        <v>1.2682769247270922</v>
      </c>
      <c r="BJ12" s="69"/>
      <c r="BK12" s="69">
        <f t="shared" si="41"/>
        <v>0.22753055385948762</v>
      </c>
      <c r="BL12" s="69">
        <f>'RD T1'!E185</f>
        <v>0.47054171696529518</v>
      </c>
      <c r="BM12" s="69">
        <f t="shared" si="42"/>
        <v>0.69807227082478285</v>
      </c>
      <c r="BO12" t="str">
        <f t="shared" si="43"/>
        <v>23 Teaching and other educational professionals</v>
      </c>
      <c r="BP12" s="69">
        <v>0.78738968981009949</v>
      </c>
      <c r="BQ12" s="69">
        <v>0.75951263616698794</v>
      </c>
      <c r="BR12" s="69">
        <v>0.74032865400240666</v>
      </c>
      <c r="BS12" s="69">
        <v>0.71237676203082267</v>
      </c>
      <c r="BT12" s="69">
        <v>0.63659215314858364</v>
      </c>
      <c r="BU12" s="69"/>
      <c r="BV12" s="69">
        <f t="shared" si="44"/>
        <v>-0.10373650085382302</v>
      </c>
      <c r="BW12" s="69">
        <f>'RD T1'!E214</f>
        <v>0.31439722274196696</v>
      </c>
      <c r="BX12" s="69">
        <f t="shared" si="45"/>
        <v>0.21066072188814394</v>
      </c>
      <c r="BZ12" t="str">
        <f t="shared" si="46"/>
        <v>23 Teaching and other educational professionals</v>
      </c>
      <c r="CA12" s="69">
        <v>0.54745099802903396</v>
      </c>
      <c r="CB12" s="69">
        <v>0.52835950347264216</v>
      </c>
      <c r="CC12" s="69">
        <v>0.48630752977208158</v>
      </c>
      <c r="CD12" s="69">
        <v>0.55067994996012826</v>
      </c>
      <c r="CE12" s="69">
        <v>0.498652137970444</v>
      </c>
      <c r="CF12" s="69"/>
      <c r="CG12" s="69">
        <f t="shared" si="47"/>
        <v>1.2344608198362417E-2</v>
      </c>
      <c r="CH12" s="69">
        <f>'RD T1'!E243</f>
        <v>0.22624886682637838</v>
      </c>
      <c r="CI12" s="69">
        <f t="shared" si="48"/>
        <v>0.23859347502474079</v>
      </c>
      <c r="CK12" t="str">
        <f t="shared" si="49"/>
        <v>23 Teaching and other educational professionals</v>
      </c>
      <c r="CL12" s="69">
        <v>7.1260429792374097E-2</v>
      </c>
      <c r="CM12" s="69">
        <v>0.10111719073031372</v>
      </c>
      <c r="CN12" s="69">
        <v>0.10963713820973403</v>
      </c>
      <c r="CO12" s="69">
        <v>0.15820300551815245</v>
      </c>
      <c r="CP12" s="69">
        <v>0.1962585326762597</v>
      </c>
      <c r="CQ12" s="69"/>
      <c r="CR12" s="69">
        <f t="shared" si="50"/>
        <v>8.662139446652567E-2</v>
      </c>
      <c r="CS12" s="69">
        <f>'RD T1'!E272</f>
        <v>5.6829936671666852E-2</v>
      </c>
      <c r="CT12" s="69">
        <f t="shared" si="51"/>
        <v>0.14345133113819253</v>
      </c>
    </row>
    <row r="13" spans="1:98" x14ac:dyDescent="0.2">
      <c r="A13" s="10" t="str">
        <f>name!D9</f>
        <v>24 Business, media and public service professionals</v>
      </c>
      <c r="B13" s="69">
        <v>0.47361989723459347</v>
      </c>
      <c r="C13" s="69">
        <v>0.60543896154424848</v>
      </c>
      <c r="D13" s="69">
        <v>0.68733753824982524</v>
      </c>
      <c r="E13" s="69">
        <v>0.86625658638235781</v>
      </c>
      <c r="F13" s="69">
        <v>1.1752639308239101</v>
      </c>
      <c r="G13" s="11"/>
      <c r="H13" s="69">
        <f t="shared" si="26"/>
        <v>0.48792639257408488</v>
      </c>
      <c r="I13" s="69">
        <f>'RD T1'!E41</f>
        <v>0.4688708634566342</v>
      </c>
      <c r="J13" s="69">
        <f t="shared" si="27"/>
        <v>0.95679725603071908</v>
      </c>
      <c r="L13" t="str">
        <f t="shared" si="28"/>
        <v>24 Business, media and public service professionals</v>
      </c>
      <c r="M13" s="69">
        <v>5.7603784852212572</v>
      </c>
      <c r="N13" s="69">
        <v>7.4435257161876871</v>
      </c>
      <c r="O13" s="69">
        <v>7.9928107702161206</v>
      </c>
      <c r="P13" s="69">
        <v>9.5327282408877458</v>
      </c>
      <c r="Q13" s="69">
        <v>11.98986443794438</v>
      </c>
      <c r="R13" s="11"/>
      <c r="S13" s="69">
        <f t="shared" si="29"/>
        <v>3.9970536677282595</v>
      </c>
      <c r="T13" s="69">
        <f>'RD T1'!E70</f>
        <v>5.0957202226631679</v>
      </c>
      <c r="U13" s="69">
        <f t="shared" si="30"/>
        <v>9.0927738903914275</v>
      </c>
      <c r="W13" t="str">
        <f t="shared" si="31"/>
        <v>24 Business, media and public service professionals</v>
      </c>
      <c r="X13" s="69">
        <v>10.364220544166315</v>
      </c>
      <c r="Y13" s="69">
        <v>11.72402579235901</v>
      </c>
      <c r="Z13" s="69">
        <v>11.962667740527396</v>
      </c>
      <c r="AA13" s="69">
        <v>13.199578578436686</v>
      </c>
      <c r="AB13" s="69">
        <v>14.455701866531969</v>
      </c>
      <c r="AC13" s="69"/>
      <c r="AD13" s="69">
        <f t="shared" si="32"/>
        <v>2.4930341260045736</v>
      </c>
      <c r="AE13" s="69">
        <f>'RD T1'!E99</f>
        <v>6.9217961549111822</v>
      </c>
      <c r="AF13" s="69">
        <f t="shared" si="33"/>
        <v>9.4148302809157549</v>
      </c>
      <c r="AH13" t="str">
        <f t="shared" si="34"/>
        <v>24 Business, media and public service professionals</v>
      </c>
      <c r="AI13" s="69">
        <v>1.066054738682926</v>
      </c>
      <c r="AJ13" s="69">
        <v>1.1099728651702465</v>
      </c>
      <c r="AK13" s="69">
        <v>1.1806785406898332</v>
      </c>
      <c r="AL13" s="69">
        <v>1.1540413940150032</v>
      </c>
      <c r="AM13" s="69">
        <v>1.2516403494077104</v>
      </c>
      <c r="AN13" s="69"/>
      <c r="AO13" s="69">
        <f t="shared" si="35"/>
        <v>7.0961808717877162E-2</v>
      </c>
      <c r="AP13" s="69">
        <f>'RD T1'!E128</f>
        <v>0.45486754075806879</v>
      </c>
      <c r="AQ13" s="69">
        <f t="shared" si="36"/>
        <v>0.52582934947594595</v>
      </c>
      <c r="AS13" t="str">
        <f t="shared" si="37"/>
        <v>24 Business, media and public service professionals</v>
      </c>
      <c r="AT13" s="69">
        <v>1.6861396374215014</v>
      </c>
      <c r="AU13" s="69">
        <v>1.9200458512567036</v>
      </c>
      <c r="AV13" s="69">
        <v>1.9844803143706031</v>
      </c>
      <c r="AW13" s="69">
        <v>2.1821582086769014</v>
      </c>
      <c r="AX13" s="69">
        <v>2.4886704785699481</v>
      </c>
      <c r="AY13" s="69"/>
      <c r="AZ13" s="69">
        <f t="shared" si="38"/>
        <v>0.50419016419934493</v>
      </c>
      <c r="BA13" s="69">
        <f>'RD T1'!E157</f>
        <v>1.1011262093416874</v>
      </c>
      <c r="BB13" s="69">
        <f t="shared" si="39"/>
        <v>1.6053163735410323</v>
      </c>
      <c r="BD13" t="str">
        <f t="shared" si="40"/>
        <v>24 Business, media and public service professionals</v>
      </c>
      <c r="BE13" s="69">
        <v>3.223328769471554</v>
      </c>
      <c r="BF13" s="69">
        <v>3.3998917613811268</v>
      </c>
      <c r="BG13" s="69">
        <v>3.8440149837644269</v>
      </c>
      <c r="BH13" s="69">
        <v>4.1593349390071053</v>
      </c>
      <c r="BI13" s="69">
        <v>4.4019513377002957</v>
      </c>
      <c r="BJ13" s="69"/>
      <c r="BK13" s="69">
        <f t="shared" si="41"/>
        <v>0.55793635393586882</v>
      </c>
      <c r="BL13" s="69">
        <f>'RD T1'!E186</f>
        <v>1.7383970452146382</v>
      </c>
      <c r="BM13" s="69">
        <f t="shared" si="42"/>
        <v>2.296333399150507</v>
      </c>
      <c r="BO13" t="str">
        <f t="shared" si="43"/>
        <v>24 Business, media and public service professionals</v>
      </c>
      <c r="BP13" s="69">
        <v>2.3255283079762692</v>
      </c>
      <c r="BQ13" s="69">
        <v>2.5435210335746059</v>
      </c>
      <c r="BR13" s="69">
        <v>2.4875838262122283</v>
      </c>
      <c r="BS13" s="69">
        <v>2.6195621751662408</v>
      </c>
      <c r="BT13" s="69">
        <v>2.314523498455769</v>
      </c>
      <c r="BU13" s="69"/>
      <c r="BV13" s="69">
        <f t="shared" si="44"/>
        <v>-0.1730603277564593</v>
      </c>
      <c r="BW13" s="69">
        <f>'RD T1'!E215</f>
        <v>0.9933490653201501</v>
      </c>
      <c r="BX13" s="69">
        <f t="shared" si="45"/>
        <v>0.82028873756369081</v>
      </c>
      <c r="BZ13" t="str">
        <f t="shared" si="46"/>
        <v>24 Business, media and public service professionals</v>
      </c>
      <c r="CA13" s="69">
        <v>1.4053602941315568</v>
      </c>
      <c r="CB13" s="69">
        <v>1.4788919447599906</v>
      </c>
      <c r="CC13" s="69">
        <v>1.4220596566695027</v>
      </c>
      <c r="CD13" s="69">
        <v>1.503934130681797</v>
      </c>
      <c r="CE13" s="69">
        <v>1.0185084130627089</v>
      </c>
      <c r="CF13" s="69"/>
      <c r="CG13" s="69">
        <f t="shared" si="47"/>
        <v>-0.40355124360679384</v>
      </c>
      <c r="CH13" s="69">
        <f>'RD T1'!E244</f>
        <v>0.498577497669555</v>
      </c>
      <c r="CI13" s="69">
        <f t="shared" si="48"/>
        <v>9.5026254062761162E-2</v>
      </c>
      <c r="CK13" t="str">
        <f t="shared" si="49"/>
        <v>24 Business, media and public service professionals</v>
      </c>
      <c r="CL13" s="69">
        <v>0.24227672684339455</v>
      </c>
      <c r="CM13" s="69">
        <v>0.32110001413002148</v>
      </c>
      <c r="CN13" s="69">
        <v>0.32394685112812283</v>
      </c>
      <c r="CO13" s="69">
        <v>0.44562897649907529</v>
      </c>
      <c r="CP13" s="69">
        <v>0.67808673669785713</v>
      </c>
      <c r="CQ13" s="69"/>
      <c r="CR13" s="69">
        <f t="shared" si="50"/>
        <v>0.3541398855697343</v>
      </c>
      <c r="CS13" s="69">
        <f>'RD T1'!E273</f>
        <v>0.16121595903461866</v>
      </c>
      <c r="CT13" s="69">
        <f t="shared" si="51"/>
        <v>0.51535584460435291</v>
      </c>
    </row>
    <row r="14" spans="1:98" x14ac:dyDescent="0.2">
      <c r="A14" s="10" t="str">
        <f>name!D10</f>
        <v>31 Science, engineering and technology associate professionals</v>
      </c>
      <c r="B14" s="69">
        <v>0.15733916269582796</v>
      </c>
      <c r="C14" s="69">
        <v>0.22105865140225281</v>
      </c>
      <c r="D14" s="69">
        <v>0.24949977316762126</v>
      </c>
      <c r="E14" s="69">
        <v>0.27111212430510107</v>
      </c>
      <c r="F14" s="69">
        <v>0.39449614514870562</v>
      </c>
      <c r="G14" s="11"/>
      <c r="H14" s="69">
        <f t="shared" si="26"/>
        <v>0.14499637198108437</v>
      </c>
      <c r="I14" s="69">
        <f>'RD T1'!E42</f>
        <v>0.14887073240809828</v>
      </c>
      <c r="J14" s="69">
        <f t="shared" si="27"/>
        <v>0.29386710438918262</v>
      </c>
      <c r="L14" t="str">
        <f t="shared" si="28"/>
        <v>31 Science, engineering and technology associate professionals</v>
      </c>
      <c r="M14" s="69">
        <v>0.80823077715859604</v>
      </c>
      <c r="N14" s="69">
        <v>1.0858373119030336</v>
      </c>
      <c r="O14" s="69">
        <v>1.2677756371061035</v>
      </c>
      <c r="P14" s="69">
        <v>1.2023876555848168</v>
      </c>
      <c r="Q14" s="69">
        <v>1.5488791644459328</v>
      </c>
      <c r="R14" s="11"/>
      <c r="S14" s="69">
        <f t="shared" si="29"/>
        <v>0.28110352733982924</v>
      </c>
      <c r="T14" s="69">
        <f>'RD T1'!E71</f>
        <v>0.58820191190826032</v>
      </c>
      <c r="U14" s="69">
        <f t="shared" si="30"/>
        <v>0.86930543924808956</v>
      </c>
      <c r="W14" t="str">
        <f t="shared" si="31"/>
        <v>31 Science, engineering and technology associate professionals</v>
      </c>
      <c r="X14" s="69">
        <v>1.9958195716650271</v>
      </c>
      <c r="Y14" s="69">
        <v>2.4364710182467384</v>
      </c>
      <c r="Z14" s="69">
        <v>2.4979799266357419</v>
      </c>
      <c r="AA14" s="69">
        <v>2.2981124843187892</v>
      </c>
      <c r="AB14" s="69">
        <v>2.5775557489454197</v>
      </c>
      <c r="AC14" s="69"/>
      <c r="AD14" s="69">
        <f t="shared" si="32"/>
        <v>7.9575822309677857E-2</v>
      </c>
      <c r="AE14" s="69">
        <f>'RD T1'!E100</f>
        <v>1.0930365523636436</v>
      </c>
      <c r="AF14" s="69">
        <f t="shared" si="33"/>
        <v>1.1726123746733215</v>
      </c>
      <c r="AH14" t="str">
        <f t="shared" si="34"/>
        <v>31 Science, engineering and technology associate professionals</v>
      </c>
      <c r="AI14" s="69">
        <v>0.33270927600652</v>
      </c>
      <c r="AJ14" s="69">
        <v>0.40990015532065305</v>
      </c>
      <c r="AK14" s="69">
        <v>0.44926981913331937</v>
      </c>
      <c r="AL14" s="69">
        <v>0.45373974558971897</v>
      </c>
      <c r="AM14" s="69">
        <v>0.59792057938880694</v>
      </c>
      <c r="AN14" s="69"/>
      <c r="AO14" s="69">
        <f t="shared" si="35"/>
        <v>0.14865076025548757</v>
      </c>
      <c r="AP14" s="69">
        <f>'RD T1'!E129</f>
        <v>0.24095188863820902</v>
      </c>
      <c r="AQ14" s="69">
        <f t="shared" si="36"/>
        <v>0.38960264889369656</v>
      </c>
      <c r="AS14" t="str">
        <f t="shared" si="37"/>
        <v>31 Science, engineering and technology associate professionals</v>
      </c>
      <c r="AT14" s="69">
        <v>0.8623112011342664</v>
      </c>
      <c r="AU14" s="69">
        <v>0.95685016091426478</v>
      </c>
      <c r="AV14" s="69">
        <v>0.96531016766884692</v>
      </c>
      <c r="AW14" s="69">
        <v>0.78030937878357953</v>
      </c>
      <c r="AX14" s="69">
        <v>0.74721147057350257</v>
      </c>
      <c r="AY14" s="69"/>
      <c r="AZ14" s="69">
        <f t="shared" si="38"/>
        <v>-0.21809869709534435</v>
      </c>
      <c r="BA14" s="69">
        <f>'RD T1'!E158</f>
        <v>0.30482826178850703</v>
      </c>
      <c r="BB14" s="69">
        <f t="shared" si="39"/>
        <v>8.6729564693162675E-2</v>
      </c>
      <c r="BD14" t="str">
        <f t="shared" si="40"/>
        <v>31 Science, engineering and technology associate professionals</v>
      </c>
      <c r="BE14" s="69">
        <v>1.2320417572494571</v>
      </c>
      <c r="BF14" s="69">
        <v>1.200682492499761</v>
      </c>
      <c r="BG14" s="69">
        <v>1.3955257075871339</v>
      </c>
      <c r="BH14" s="69">
        <v>0.99985993471557566</v>
      </c>
      <c r="BI14" s="69">
        <v>0.74523205955861982</v>
      </c>
      <c r="BJ14" s="69"/>
      <c r="BK14" s="69">
        <f t="shared" si="41"/>
        <v>-0.65029364802851408</v>
      </c>
      <c r="BL14" s="69">
        <f>'RD T1'!E187</f>
        <v>0.34830082030249931</v>
      </c>
      <c r="BM14" s="69">
        <f t="shared" si="42"/>
        <v>-0.30199282772601477</v>
      </c>
      <c r="BO14" t="str">
        <f t="shared" si="43"/>
        <v>31 Science, engineering and technology associate professionals</v>
      </c>
      <c r="BP14" s="69">
        <v>0.84948972235974107</v>
      </c>
      <c r="BQ14" s="69">
        <v>0.98558473863994245</v>
      </c>
      <c r="BR14" s="69">
        <v>0.99042623802587437</v>
      </c>
      <c r="BS14" s="69">
        <v>0.82817965576219477</v>
      </c>
      <c r="BT14" s="69">
        <v>0.75811879972745655</v>
      </c>
      <c r="BU14" s="69"/>
      <c r="BV14" s="69">
        <f t="shared" si="44"/>
        <v>-0.23230743829841782</v>
      </c>
      <c r="BW14" s="69">
        <f>'RD T1'!E216</f>
        <v>0.30969589958198784</v>
      </c>
      <c r="BX14" s="69">
        <f t="shared" si="45"/>
        <v>7.738846128357002E-2</v>
      </c>
      <c r="BZ14" t="str">
        <f t="shared" si="46"/>
        <v>31 Science, engineering and technology associate professionals</v>
      </c>
      <c r="CA14" s="69">
        <v>0.69049918014813616</v>
      </c>
      <c r="CB14" s="69">
        <v>0.72795554626426595</v>
      </c>
      <c r="CC14" s="69">
        <v>0.75350239758127835</v>
      </c>
      <c r="CD14" s="69">
        <v>0.67626560630289889</v>
      </c>
      <c r="CE14" s="69">
        <v>0.55434218871841057</v>
      </c>
      <c r="CF14" s="69"/>
      <c r="CG14" s="69">
        <f t="shared" si="47"/>
        <v>-0.19916020886286778</v>
      </c>
      <c r="CH14" s="69">
        <f>'RD T1'!E245</f>
        <v>0.22100745969391711</v>
      </c>
      <c r="CI14" s="69">
        <f t="shared" si="48"/>
        <v>2.1847250831049325E-2</v>
      </c>
      <c r="CK14" t="str">
        <f t="shared" si="49"/>
        <v>31 Science, engineering and technology associate professionals</v>
      </c>
      <c r="CL14" s="69">
        <v>0.10116800356028656</v>
      </c>
      <c r="CM14" s="69">
        <v>0.14363266669110047</v>
      </c>
      <c r="CN14" s="69">
        <v>0.1695700264485428</v>
      </c>
      <c r="CO14" s="69">
        <v>0.22134795547456718</v>
      </c>
      <c r="CP14" s="69">
        <v>0.39681657192009084</v>
      </c>
      <c r="CQ14" s="69"/>
      <c r="CR14" s="69">
        <f t="shared" si="50"/>
        <v>0.22724654547154804</v>
      </c>
      <c r="CS14" s="69">
        <f>'RD T1'!E274</f>
        <v>9.3840287126859892E-2</v>
      </c>
      <c r="CT14" s="69">
        <f t="shared" si="51"/>
        <v>0.32108683259840792</v>
      </c>
    </row>
    <row r="15" spans="1:98" x14ac:dyDescent="0.2">
      <c r="A15" s="10" t="str">
        <f>name!D11</f>
        <v>32 Health and social care associate professionals</v>
      </c>
      <c r="B15" s="69">
        <v>3.1842844807689417E-2</v>
      </c>
      <c r="C15" s="69">
        <v>4.1314095273282787E-2</v>
      </c>
      <c r="D15" s="69">
        <v>3.9951486520798697E-2</v>
      </c>
      <c r="E15" s="69">
        <v>5.1170161523111005E-2</v>
      </c>
      <c r="F15" s="69">
        <v>6.8845130168579349E-2</v>
      </c>
      <c r="G15" s="11"/>
      <c r="H15" s="69">
        <f t="shared" si="26"/>
        <v>2.8893643647780652E-2</v>
      </c>
      <c r="I15" s="69">
        <f>'RD T1'!E43</f>
        <v>3.3999109699378367E-2</v>
      </c>
      <c r="J15" s="69">
        <f t="shared" si="27"/>
        <v>6.2892753347159019E-2</v>
      </c>
      <c r="L15" t="str">
        <f t="shared" si="28"/>
        <v>32 Health and social care associate professionals</v>
      </c>
      <c r="M15" s="69">
        <v>0.6342797403721675</v>
      </c>
      <c r="N15" s="69">
        <v>0.88051306906099502</v>
      </c>
      <c r="O15" s="69">
        <v>0.92486484900451105</v>
      </c>
      <c r="P15" s="69">
        <v>1.0857781054807181</v>
      </c>
      <c r="Q15" s="69">
        <v>1.380255616907428</v>
      </c>
      <c r="R15" s="11"/>
      <c r="S15" s="69">
        <f t="shared" si="29"/>
        <v>0.45539076790291699</v>
      </c>
      <c r="T15" s="69">
        <f>'RD T1'!E72</f>
        <v>0.68847765435385888</v>
      </c>
      <c r="U15" s="69">
        <f t="shared" si="30"/>
        <v>1.1438684222567759</v>
      </c>
      <c r="W15" t="str">
        <f t="shared" si="31"/>
        <v>32 Health and social care associate professionals</v>
      </c>
      <c r="X15" s="69">
        <v>1.8804800318668426</v>
      </c>
      <c r="Y15" s="69">
        <v>2.3654858653986</v>
      </c>
      <c r="Z15" s="69">
        <v>2.3739963384345431</v>
      </c>
      <c r="AA15" s="69">
        <v>2.5867429864274891</v>
      </c>
      <c r="AB15" s="69">
        <v>3.0083412268973064</v>
      </c>
      <c r="AC15" s="69"/>
      <c r="AD15" s="69">
        <f t="shared" si="32"/>
        <v>0.63434488846276338</v>
      </c>
      <c r="AE15" s="69">
        <f>'RD T1'!E101</f>
        <v>1.6971096362261475</v>
      </c>
      <c r="AF15" s="69">
        <f t="shared" si="33"/>
        <v>2.3314545246889109</v>
      </c>
      <c r="AH15" t="str">
        <f t="shared" si="34"/>
        <v>32 Health and social care associate professionals</v>
      </c>
      <c r="AI15" s="69">
        <v>1.2543786846119911</v>
      </c>
      <c r="AJ15" s="69">
        <v>1.1755749995196867</v>
      </c>
      <c r="AK15" s="69">
        <v>1.1166442342872287</v>
      </c>
      <c r="AL15" s="69">
        <v>0.81107665891180558</v>
      </c>
      <c r="AM15" s="69">
        <v>0.50524827961775221</v>
      </c>
      <c r="AN15" s="69"/>
      <c r="AO15" s="69">
        <f t="shared" si="35"/>
        <v>-0.61139595466947649</v>
      </c>
      <c r="AP15" s="69">
        <f>'RD T1'!E130</f>
        <v>0.31959389992264797</v>
      </c>
      <c r="AQ15" s="69">
        <f t="shared" si="36"/>
        <v>-0.29180205474682852</v>
      </c>
      <c r="AS15" t="str">
        <f t="shared" si="37"/>
        <v>32 Health and social care associate professionals</v>
      </c>
      <c r="AT15" s="69">
        <v>0.31365214930092089</v>
      </c>
      <c r="AU15" s="69">
        <v>0.37400477377949848</v>
      </c>
      <c r="AV15" s="69">
        <v>0.41409149603645368</v>
      </c>
      <c r="AW15" s="69">
        <v>0.3911221303781397</v>
      </c>
      <c r="AX15" s="69">
        <v>0.41982042665747965</v>
      </c>
      <c r="AY15" s="69"/>
      <c r="AZ15" s="69">
        <f t="shared" si="38"/>
        <v>5.7289306210259738E-3</v>
      </c>
      <c r="BA15" s="69">
        <f>'RD T1'!E159</f>
        <v>0.22989345551915988</v>
      </c>
      <c r="BB15" s="69">
        <f t="shared" si="39"/>
        <v>0.23562238614018585</v>
      </c>
      <c r="BD15" t="str">
        <f t="shared" si="40"/>
        <v>32 Health and social care associate professionals</v>
      </c>
      <c r="BE15" s="69">
        <v>1.1535395713212075</v>
      </c>
      <c r="BF15" s="69">
        <v>1.3829127462866897</v>
      </c>
      <c r="BG15" s="69">
        <v>1.5171762138108598</v>
      </c>
      <c r="BH15" s="69">
        <v>1.4901628567907725</v>
      </c>
      <c r="BI15" s="69">
        <v>1.7160123718335649</v>
      </c>
      <c r="BJ15" s="69"/>
      <c r="BK15" s="69">
        <f t="shared" si="41"/>
        <v>0.19883615802270516</v>
      </c>
      <c r="BL15" s="69">
        <f>'RD T1'!E188</f>
        <v>0.93346660139936144</v>
      </c>
      <c r="BM15" s="69">
        <f t="shared" si="42"/>
        <v>1.1323027594220667</v>
      </c>
      <c r="BO15" t="str">
        <f t="shared" si="43"/>
        <v>32 Health and social care associate professionals</v>
      </c>
      <c r="BP15" s="69">
        <v>0.86463718988680793</v>
      </c>
      <c r="BQ15" s="69">
        <v>0.94117676067497791</v>
      </c>
      <c r="BR15" s="69">
        <v>0.94109697045228091</v>
      </c>
      <c r="BS15" s="69">
        <v>0.87291775057362353</v>
      </c>
      <c r="BT15" s="69">
        <v>0.70861284974768401</v>
      </c>
      <c r="BU15" s="69"/>
      <c r="BV15" s="69">
        <f t="shared" si="44"/>
        <v>-0.2324841207045969</v>
      </c>
      <c r="BW15" s="69">
        <f>'RD T1'!E217</f>
        <v>0.41941370570538317</v>
      </c>
      <c r="BX15" s="69">
        <f t="shared" si="45"/>
        <v>0.18692958500078627</v>
      </c>
      <c r="BZ15" t="str">
        <f t="shared" si="46"/>
        <v>32 Health and social care associate professionals</v>
      </c>
      <c r="CA15" s="69">
        <v>0.36120976760511542</v>
      </c>
      <c r="CB15" s="69">
        <v>0.34579485968857082</v>
      </c>
      <c r="CC15" s="69">
        <v>0.28703146823702125</v>
      </c>
      <c r="CD15" s="69">
        <v>0.25588818991558132</v>
      </c>
      <c r="CE15" s="69">
        <v>0.16565577123195546</v>
      </c>
      <c r="CF15" s="69"/>
      <c r="CG15" s="69">
        <f t="shared" si="47"/>
        <v>-0.12137569700506579</v>
      </c>
      <c r="CH15" s="69">
        <f>'RD T1'!E246</f>
        <v>9.9407198959406418E-2</v>
      </c>
      <c r="CI15" s="69">
        <f t="shared" si="48"/>
        <v>-2.1968498045659368E-2</v>
      </c>
      <c r="CK15" t="str">
        <f t="shared" si="49"/>
        <v>32 Health and social care associate professionals</v>
      </c>
      <c r="CL15" s="69">
        <v>3.7991242946767499E-2</v>
      </c>
      <c r="CM15" s="69">
        <v>5.1393789367147912E-2</v>
      </c>
      <c r="CN15" s="69">
        <v>5.3013435623242067E-2</v>
      </c>
      <c r="CO15" s="69">
        <v>7.9202599967736972E-2</v>
      </c>
      <c r="CP15" s="69">
        <v>0.15422316120498386</v>
      </c>
      <c r="CQ15" s="69"/>
      <c r="CR15" s="69">
        <f t="shared" si="50"/>
        <v>0.10120972558174179</v>
      </c>
      <c r="CS15" s="69">
        <f>'RD T1'!E275</f>
        <v>3.886793172457699E-2</v>
      </c>
      <c r="CT15" s="69">
        <f t="shared" si="51"/>
        <v>0.14007765730631877</v>
      </c>
    </row>
    <row r="16" spans="1:98" x14ac:dyDescent="0.2">
      <c r="A16" s="10" t="str">
        <f>name!D12</f>
        <v>33 Protective service occupations</v>
      </c>
      <c r="B16" s="69">
        <v>1.4938858636445592E-2</v>
      </c>
      <c r="C16" s="69">
        <v>1.5133273455303372E-2</v>
      </c>
      <c r="D16" s="69">
        <v>1.718815734126062E-2</v>
      </c>
      <c r="E16" s="69">
        <v>2.4630620180121094E-2</v>
      </c>
      <c r="F16" s="69">
        <v>3.6341944030876379E-2</v>
      </c>
      <c r="G16" s="11"/>
      <c r="H16" s="69">
        <f t="shared" si="26"/>
        <v>1.9153786689615759E-2</v>
      </c>
      <c r="I16" s="69">
        <f>'RD T1'!E44</f>
        <v>9.7665981878282664E-3</v>
      </c>
      <c r="J16" s="69">
        <f t="shared" si="27"/>
        <v>2.8920384877444028E-2</v>
      </c>
      <c r="L16" t="str">
        <f t="shared" si="28"/>
        <v>33 Protective service occupations</v>
      </c>
      <c r="M16" s="69">
        <v>0.25634578634270383</v>
      </c>
      <c r="N16" s="69">
        <v>0.29718900269845056</v>
      </c>
      <c r="O16" s="69">
        <v>0.3650438241835412</v>
      </c>
      <c r="P16" s="69">
        <v>0.50109661474076761</v>
      </c>
      <c r="Q16" s="69">
        <v>0.77228675522314394</v>
      </c>
      <c r="R16" s="11"/>
      <c r="S16" s="69">
        <f t="shared" si="29"/>
        <v>0.40724293103960274</v>
      </c>
      <c r="T16" s="69">
        <f>'RD T1'!E73</f>
        <v>0.19294600432452608</v>
      </c>
      <c r="U16" s="69">
        <f t="shared" si="30"/>
        <v>0.60018893536412876</v>
      </c>
      <c r="W16" t="str">
        <f t="shared" si="31"/>
        <v>33 Protective service occupations</v>
      </c>
      <c r="X16" s="69">
        <v>1.154341881519642</v>
      </c>
      <c r="Y16" s="69">
        <v>1.3319417884267968</v>
      </c>
      <c r="Z16" s="69">
        <v>1.4495452567793659</v>
      </c>
      <c r="AA16" s="69">
        <v>1.8962170204773288</v>
      </c>
      <c r="AB16" s="69">
        <v>2.6117106897431168</v>
      </c>
      <c r="AC16" s="69"/>
      <c r="AD16" s="69">
        <f t="shared" si="32"/>
        <v>1.162165432963751</v>
      </c>
      <c r="AE16" s="69">
        <f>'RD T1'!E102</f>
        <v>0.88874742140968688</v>
      </c>
      <c r="AF16" s="69">
        <f t="shared" si="33"/>
        <v>2.0509128543734381</v>
      </c>
      <c r="AH16" t="str">
        <f t="shared" si="34"/>
        <v>33 Protective service occupations</v>
      </c>
      <c r="AI16" s="69">
        <v>0.31083956466836815</v>
      </c>
      <c r="AJ16" s="69">
        <v>0.34795693261232935</v>
      </c>
      <c r="AK16" s="69">
        <v>0.37759335660674165</v>
      </c>
      <c r="AL16" s="69">
        <v>0.47179627563312748</v>
      </c>
      <c r="AM16" s="69">
        <v>0.61702378671501212</v>
      </c>
      <c r="AN16" s="69"/>
      <c r="AO16" s="69">
        <f t="shared" si="35"/>
        <v>0.23943043010827048</v>
      </c>
      <c r="AP16" s="69">
        <f>'RD T1'!E131</f>
        <v>0.19311558359738842</v>
      </c>
      <c r="AQ16" s="69">
        <f t="shared" si="36"/>
        <v>0.43254601370565893</v>
      </c>
      <c r="AS16" t="str">
        <f t="shared" si="37"/>
        <v>33 Protective service occupations</v>
      </c>
      <c r="AT16" s="69">
        <v>0.29891941971024943</v>
      </c>
      <c r="AU16" s="69">
        <v>0.28582682884753202</v>
      </c>
      <c r="AV16" s="69">
        <v>0.30492888758346376</v>
      </c>
      <c r="AW16" s="69">
        <v>0.33806461889487316</v>
      </c>
      <c r="AX16" s="69">
        <v>0.38135402365323684</v>
      </c>
      <c r="AY16" s="69"/>
      <c r="AZ16" s="69">
        <f t="shared" si="38"/>
        <v>7.6425136069773081E-2</v>
      </c>
      <c r="BA16" s="69">
        <f>'RD T1'!E160</f>
        <v>0.12790499244206707</v>
      </c>
      <c r="BB16" s="69">
        <f t="shared" si="39"/>
        <v>0.20433012851184015</v>
      </c>
      <c r="BD16" t="str">
        <f t="shared" si="40"/>
        <v>33 Protective service occupations</v>
      </c>
      <c r="BE16" s="69">
        <v>1.0318469616308936</v>
      </c>
      <c r="BF16" s="69">
        <v>0.88648522340195701</v>
      </c>
      <c r="BG16" s="69">
        <v>0.97923445406283416</v>
      </c>
      <c r="BH16" s="69">
        <v>1.1059445867447326</v>
      </c>
      <c r="BI16" s="69">
        <v>1.1100680847725488</v>
      </c>
      <c r="BJ16" s="69"/>
      <c r="BK16" s="69">
        <f t="shared" si="41"/>
        <v>0.13083363070971465</v>
      </c>
      <c r="BL16" s="69">
        <f>'RD T1'!E189</f>
        <v>0.2792316734331326</v>
      </c>
      <c r="BM16" s="69">
        <f t="shared" si="42"/>
        <v>0.41006530414284725</v>
      </c>
      <c r="BO16" t="str">
        <f t="shared" si="43"/>
        <v>33 Protective service occupations</v>
      </c>
      <c r="BP16" s="69">
        <v>1.0809909468267447</v>
      </c>
      <c r="BQ16" s="69">
        <v>1.0732676082250872</v>
      </c>
      <c r="BR16" s="69">
        <v>1.0202689544232177</v>
      </c>
      <c r="BS16" s="69">
        <v>1.1519267721005224</v>
      </c>
      <c r="BT16" s="69">
        <v>0.98048454519387063</v>
      </c>
      <c r="BU16" s="69"/>
      <c r="BV16" s="69">
        <f t="shared" si="44"/>
        <v>-3.9784409229347117E-2</v>
      </c>
      <c r="BW16" s="69">
        <f>'RD T1'!E218</f>
        <v>0.31619515330241427</v>
      </c>
      <c r="BX16" s="69">
        <f t="shared" si="45"/>
        <v>0.27641074407306715</v>
      </c>
      <c r="BZ16" t="str">
        <f t="shared" si="46"/>
        <v>33 Protective service occupations</v>
      </c>
      <c r="CA16" s="69">
        <v>0.61304875048193852</v>
      </c>
      <c r="CB16" s="69">
        <v>0.55600224859220415</v>
      </c>
      <c r="CC16" s="69">
        <v>0.54343439993242248</v>
      </c>
      <c r="CD16" s="69">
        <v>0.63258683824304629</v>
      </c>
      <c r="CE16" s="69">
        <v>0.49391441862086716</v>
      </c>
      <c r="CF16" s="69"/>
      <c r="CG16" s="69">
        <f t="shared" si="47"/>
        <v>-4.9519981311555328E-2</v>
      </c>
      <c r="CH16" s="69">
        <f>'RD T1'!E247</f>
        <v>0.20897472882728765</v>
      </c>
      <c r="CI16" s="69">
        <f t="shared" si="48"/>
        <v>0.15945474751573233</v>
      </c>
      <c r="CK16" t="str">
        <f t="shared" si="49"/>
        <v>33 Protective service occupations</v>
      </c>
      <c r="CL16" s="69">
        <v>8.2574730442002114E-2</v>
      </c>
      <c r="CM16" s="69">
        <v>7.4354936876604105E-2</v>
      </c>
      <c r="CN16" s="69">
        <v>7.0837472608216864E-2</v>
      </c>
      <c r="CO16" s="69">
        <v>4.7422017791481447E-2</v>
      </c>
      <c r="CP16" s="69">
        <v>4.8998334501325347E-2</v>
      </c>
      <c r="CQ16" s="69"/>
      <c r="CR16" s="69">
        <f t="shared" si="50"/>
        <v>-2.1839138106891517E-2</v>
      </c>
      <c r="CS16" s="69">
        <f>'RD T1'!E276</f>
        <v>1.0085206060100575E-2</v>
      </c>
      <c r="CT16" s="69">
        <f t="shared" si="51"/>
        <v>-1.1753932046790943E-2</v>
      </c>
    </row>
    <row r="17" spans="1:98" x14ac:dyDescent="0.2">
      <c r="A17" s="10" t="str">
        <f>name!D13</f>
        <v>34 Culture, media and sports occupations</v>
      </c>
      <c r="B17" s="69">
        <v>0.10302473298971308</v>
      </c>
      <c r="C17" s="69">
        <v>0.13199619155906492</v>
      </c>
      <c r="D17" s="69">
        <v>0.13975126960708412</v>
      </c>
      <c r="E17" s="69">
        <v>0.15119066137530604</v>
      </c>
      <c r="F17" s="69">
        <v>0.18885222520904782</v>
      </c>
      <c r="G17" s="11"/>
      <c r="H17" s="69">
        <f t="shared" si="26"/>
        <v>4.9100955601963703E-2</v>
      </c>
      <c r="I17" s="69">
        <f>'RD T1'!E45</f>
        <v>8.7075579955465027E-2</v>
      </c>
      <c r="J17" s="69">
        <f t="shared" si="27"/>
        <v>0.13617653555742873</v>
      </c>
      <c r="L17" t="str">
        <f t="shared" si="28"/>
        <v>34 Culture, media and sports occupations</v>
      </c>
      <c r="M17" s="69">
        <v>1.811659473774937</v>
      </c>
      <c r="N17" s="69">
        <v>1.9043840096197782</v>
      </c>
      <c r="O17" s="69">
        <v>2.3234144493766964</v>
      </c>
      <c r="P17" s="69">
        <v>2.5778532377660106</v>
      </c>
      <c r="Q17" s="69">
        <v>3.2846433185659931</v>
      </c>
      <c r="R17" s="11"/>
      <c r="S17" s="69">
        <f t="shared" si="29"/>
        <v>0.96122886918929673</v>
      </c>
      <c r="T17" s="69">
        <f>'RD T1'!E74</f>
        <v>1.4688619219076662</v>
      </c>
      <c r="U17" s="69">
        <f t="shared" si="30"/>
        <v>2.4300907910969629</v>
      </c>
      <c r="W17" t="str">
        <f t="shared" si="31"/>
        <v>34 Culture, media and sports occupations</v>
      </c>
      <c r="X17" s="69">
        <v>3.9098797110366776</v>
      </c>
      <c r="Y17" s="69">
        <v>3.7863785348091454</v>
      </c>
      <c r="Z17" s="69">
        <v>3.7885248700891232</v>
      </c>
      <c r="AA17" s="69">
        <v>3.7225602818089998</v>
      </c>
      <c r="AB17" s="69">
        <v>4.042037975065389</v>
      </c>
      <c r="AC17" s="69"/>
      <c r="AD17" s="69">
        <f t="shared" si="32"/>
        <v>0.25351310497626578</v>
      </c>
      <c r="AE17" s="69">
        <f>'RD T1'!E103</f>
        <v>1.8641743128267843</v>
      </c>
      <c r="AF17" s="69">
        <f t="shared" si="33"/>
        <v>2.11768741780305</v>
      </c>
      <c r="AH17" t="str">
        <f t="shared" si="34"/>
        <v>34 Culture, media and sports occupations</v>
      </c>
      <c r="AI17" s="69">
        <v>0.43173428366803446</v>
      </c>
      <c r="AJ17" s="69">
        <v>0.43572878426460343</v>
      </c>
      <c r="AK17" s="69">
        <v>0.49851118630589225</v>
      </c>
      <c r="AL17" s="69">
        <v>0.46537545159122279</v>
      </c>
      <c r="AM17" s="69">
        <v>0.56288193614898263</v>
      </c>
      <c r="AN17" s="69"/>
      <c r="AO17" s="69">
        <f t="shared" si="35"/>
        <v>6.437074984309038E-2</v>
      </c>
      <c r="AP17" s="69">
        <f>'RD T1'!E132</f>
        <v>0.22853975454650438</v>
      </c>
      <c r="AQ17" s="69">
        <f t="shared" si="36"/>
        <v>0.29291050438959476</v>
      </c>
      <c r="AS17" t="str">
        <f t="shared" si="37"/>
        <v>34 Culture, media and sports occupations</v>
      </c>
      <c r="AT17" s="69">
        <v>0.69086682156619994</v>
      </c>
      <c r="AU17" s="69">
        <v>0.64931413405813887</v>
      </c>
      <c r="AV17" s="69">
        <v>0.64415891677545389</v>
      </c>
      <c r="AW17" s="69">
        <v>0.58279592809018155</v>
      </c>
      <c r="AX17" s="69">
        <v>0.58865455926752819</v>
      </c>
      <c r="AY17" s="69"/>
      <c r="AZ17" s="69">
        <f t="shared" si="38"/>
        <v>-5.5504357507925706E-2</v>
      </c>
      <c r="BA17" s="69">
        <f>'RD T1'!E161</f>
        <v>0.27557175564072156</v>
      </c>
      <c r="BB17" s="69">
        <f t="shared" si="39"/>
        <v>0.22006739813279586</v>
      </c>
      <c r="BD17" t="str">
        <f t="shared" si="40"/>
        <v>34 Culture, media and sports occupations</v>
      </c>
      <c r="BE17" s="69">
        <v>1.534085941294532</v>
      </c>
      <c r="BF17" s="69">
        <v>1.2279549915797412</v>
      </c>
      <c r="BG17" s="69">
        <v>1.3495054381384104</v>
      </c>
      <c r="BH17" s="69">
        <v>1.2001349678442994</v>
      </c>
      <c r="BI17" s="69">
        <v>1.1973823777099679</v>
      </c>
      <c r="BJ17" s="69"/>
      <c r="BK17" s="69">
        <f t="shared" si="41"/>
        <v>-0.15212306042844248</v>
      </c>
      <c r="BL17" s="69">
        <f>'RD T1'!E190</f>
        <v>0.44146120497824926</v>
      </c>
      <c r="BM17" s="69">
        <f t="shared" si="42"/>
        <v>0.28933814454980677</v>
      </c>
      <c r="BO17" t="str">
        <f t="shared" si="43"/>
        <v>34 Culture, media and sports occupations</v>
      </c>
      <c r="BP17" s="69">
        <v>0.95003150468926212</v>
      </c>
      <c r="BQ17" s="69">
        <v>0.72831974646726749</v>
      </c>
      <c r="BR17" s="69">
        <v>0.67242773643856479</v>
      </c>
      <c r="BS17" s="69">
        <v>0.546363869311979</v>
      </c>
      <c r="BT17" s="69">
        <v>0.35082218859515202</v>
      </c>
      <c r="BU17" s="69"/>
      <c r="BV17" s="69">
        <f t="shared" si="44"/>
        <v>-0.32160554784341278</v>
      </c>
      <c r="BW17" s="69">
        <f>'RD T1'!E219</f>
        <v>0.18551367185418005</v>
      </c>
      <c r="BX17" s="69">
        <f t="shared" si="45"/>
        <v>-0.13609187598923272</v>
      </c>
      <c r="BZ17" t="str">
        <f t="shared" si="46"/>
        <v>34 Culture, media and sports occupations</v>
      </c>
      <c r="CA17" s="69">
        <v>0.69082651373256598</v>
      </c>
      <c r="CB17" s="69">
        <v>0.58350699700505426</v>
      </c>
      <c r="CC17" s="69">
        <v>0.5296316526645819</v>
      </c>
      <c r="CD17" s="69">
        <v>0.4772737667746893</v>
      </c>
      <c r="CE17" s="69">
        <v>0.29571057906506981</v>
      </c>
      <c r="CF17" s="69"/>
      <c r="CG17" s="69">
        <f t="shared" si="47"/>
        <v>-0.23392107359951209</v>
      </c>
      <c r="CH17" s="69">
        <f>'RD T1'!E248</f>
        <v>0.15417574656384511</v>
      </c>
      <c r="CI17" s="69">
        <f t="shared" si="48"/>
        <v>-7.9745327035666974E-2</v>
      </c>
      <c r="CK17" t="str">
        <f t="shared" si="49"/>
        <v>34 Culture, media and sports occupations</v>
      </c>
      <c r="CL17" s="69">
        <v>0.16280375739199965</v>
      </c>
      <c r="CM17" s="69">
        <v>0.18184508689923601</v>
      </c>
      <c r="CN17" s="69">
        <v>0.17302717863763167</v>
      </c>
      <c r="CO17" s="69">
        <v>0.21386209384357835</v>
      </c>
      <c r="CP17" s="69">
        <v>0.31022946296460685</v>
      </c>
      <c r="CQ17" s="69"/>
      <c r="CR17" s="69">
        <f t="shared" si="50"/>
        <v>0.13720228432697518</v>
      </c>
      <c r="CS17" s="69">
        <f>'RD T1'!E277</f>
        <v>7.1535384052358902E-2</v>
      </c>
      <c r="CT17" s="69">
        <f t="shared" si="51"/>
        <v>0.20873766837933408</v>
      </c>
    </row>
    <row r="18" spans="1:98" x14ac:dyDescent="0.2">
      <c r="A18" s="10" t="str">
        <f>name!D14</f>
        <v>35 Business and public service associate professionals</v>
      </c>
      <c r="B18" s="69">
        <v>0.32505908897844266</v>
      </c>
      <c r="C18" s="69">
        <v>0.39756890737371026</v>
      </c>
      <c r="D18" s="69">
        <v>0.44376831028290598</v>
      </c>
      <c r="E18" s="69">
        <v>0.50192109035554111</v>
      </c>
      <c r="F18" s="69">
        <v>0.6691378114729154</v>
      </c>
      <c r="G18" s="11"/>
      <c r="H18" s="69">
        <f t="shared" si="26"/>
        <v>0.22536950119000942</v>
      </c>
      <c r="I18" s="69">
        <f>'RD T1'!E46</f>
        <v>0.26911071146482773</v>
      </c>
      <c r="J18" s="69">
        <f t="shared" si="27"/>
        <v>0.49448021265483716</v>
      </c>
      <c r="L18" t="str">
        <f t="shared" si="28"/>
        <v>35 Business and public service associate professionals</v>
      </c>
      <c r="M18" s="69">
        <v>3.2366290500766479</v>
      </c>
      <c r="N18" s="69">
        <v>4.0180887676096004</v>
      </c>
      <c r="O18" s="69">
        <v>4.234480953140384</v>
      </c>
      <c r="P18" s="69">
        <v>4.6787248802568682</v>
      </c>
      <c r="Q18" s="69">
        <v>5.8529592757504822</v>
      </c>
      <c r="R18" s="11"/>
      <c r="S18" s="69">
        <f t="shared" si="29"/>
        <v>1.6184783226100983</v>
      </c>
      <c r="T18" s="69">
        <f>'RD T1'!E75</f>
        <v>2.4961399909003714</v>
      </c>
      <c r="U18" s="69">
        <f t="shared" si="30"/>
        <v>4.1146183135104692</v>
      </c>
      <c r="W18" t="str">
        <f t="shared" si="31"/>
        <v>35 Business and public service associate professionals</v>
      </c>
      <c r="X18" s="69">
        <v>7.3043203957952745</v>
      </c>
      <c r="Y18" s="69">
        <v>8.1436454711861632</v>
      </c>
      <c r="Z18" s="69">
        <v>7.9604263828930009</v>
      </c>
      <c r="AA18" s="69">
        <v>7.8429257758605591</v>
      </c>
      <c r="AB18" s="69">
        <v>8.4431807868712507</v>
      </c>
      <c r="AC18" s="69"/>
      <c r="AD18" s="69">
        <f t="shared" si="32"/>
        <v>0.48275440397824987</v>
      </c>
      <c r="AE18" s="69">
        <f>'RD T1'!E104</f>
        <v>4.0743118376338678</v>
      </c>
      <c r="AF18" s="69">
        <f t="shared" si="33"/>
        <v>4.5570662416121177</v>
      </c>
      <c r="AH18" t="str">
        <f t="shared" si="34"/>
        <v>35 Business and public service associate professionals</v>
      </c>
      <c r="AI18" s="69">
        <v>1.853575283288067</v>
      </c>
      <c r="AJ18" s="69">
        <v>2.0836785092035712</v>
      </c>
      <c r="AK18" s="69">
        <v>2.1366827454064827</v>
      </c>
      <c r="AL18" s="69">
        <v>2.0772562166802979</v>
      </c>
      <c r="AM18" s="69">
        <v>2.2957289217663912</v>
      </c>
      <c r="AN18" s="69"/>
      <c r="AO18" s="69">
        <f t="shared" si="35"/>
        <v>0.15904617635990848</v>
      </c>
      <c r="AP18" s="69">
        <f>'RD T1'!E133</f>
        <v>1.0399811085225517</v>
      </c>
      <c r="AQ18" s="69">
        <f t="shared" si="36"/>
        <v>1.1990272848824601</v>
      </c>
      <c r="AS18" t="str">
        <f t="shared" si="37"/>
        <v>35 Business and public service associate professionals</v>
      </c>
      <c r="AT18" s="69">
        <v>1.6807101550308303</v>
      </c>
      <c r="AU18" s="69">
        <v>1.8915775377635471</v>
      </c>
      <c r="AV18" s="69">
        <v>1.9086660069515435</v>
      </c>
      <c r="AW18" s="69">
        <v>1.8351257044391287</v>
      </c>
      <c r="AX18" s="69">
        <v>2.0161210368187708</v>
      </c>
      <c r="AY18" s="69"/>
      <c r="AZ18" s="69">
        <f t="shared" si="38"/>
        <v>0.10745502986722721</v>
      </c>
      <c r="BA18" s="69">
        <f>'RD T1'!E162</f>
        <v>0.90499836393896971</v>
      </c>
      <c r="BB18" s="69">
        <f t="shared" si="39"/>
        <v>1.0124533938061968</v>
      </c>
      <c r="BD18" t="str">
        <f t="shared" si="40"/>
        <v>35 Business and public service associate professionals</v>
      </c>
      <c r="BE18" s="69">
        <v>4.6641925992176345</v>
      </c>
      <c r="BF18" s="69">
        <v>4.6587107382472253</v>
      </c>
      <c r="BG18" s="69">
        <v>5.0959428989472748</v>
      </c>
      <c r="BH18" s="69">
        <v>4.5785237124122586</v>
      </c>
      <c r="BI18" s="69">
        <v>4.4717500732215605</v>
      </c>
      <c r="BJ18" s="69"/>
      <c r="BK18" s="69">
        <f t="shared" si="41"/>
        <v>-0.62419282572571433</v>
      </c>
      <c r="BL18" s="69">
        <f>'RD T1'!E191</f>
        <v>1.9950938860725387</v>
      </c>
      <c r="BM18" s="69">
        <f t="shared" si="42"/>
        <v>1.3709010603468244</v>
      </c>
      <c r="BO18" t="str">
        <f t="shared" si="43"/>
        <v>35 Business and public service associate professionals</v>
      </c>
      <c r="BP18" s="69">
        <v>3.6791995457339053</v>
      </c>
      <c r="BQ18" s="69">
        <v>3.7458054392246658</v>
      </c>
      <c r="BR18" s="69">
        <v>3.6014389132082134</v>
      </c>
      <c r="BS18" s="69">
        <v>3.2464223472729339</v>
      </c>
      <c r="BT18" s="69">
        <v>2.7381620123305646</v>
      </c>
      <c r="BU18" s="69"/>
      <c r="BV18" s="69">
        <f t="shared" si="44"/>
        <v>-0.86327690087764886</v>
      </c>
      <c r="BW18" s="69">
        <f>'RD T1'!E220</f>
        <v>1.193186174598978</v>
      </c>
      <c r="BX18" s="69">
        <f t="shared" si="45"/>
        <v>0.32990927372132917</v>
      </c>
      <c r="BZ18" t="str">
        <f t="shared" si="46"/>
        <v>35 Business and public service associate professionals</v>
      </c>
      <c r="CA18" s="69">
        <v>2.2898488108923871</v>
      </c>
      <c r="CB18" s="69">
        <v>2.1974441100525235</v>
      </c>
      <c r="CC18" s="69">
        <v>2.002785981540121</v>
      </c>
      <c r="CD18" s="69">
        <v>1.7695114923472757</v>
      </c>
      <c r="CE18" s="69">
        <v>1.138050428215216</v>
      </c>
      <c r="CF18" s="69"/>
      <c r="CG18" s="69">
        <f t="shared" si="47"/>
        <v>-0.86473555332490504</v>
      </c>
      <c r="CH18" s="69">
        <f>'RD T1'!E249</f>
        <v>0.54914842493053695</v>
      </c>
      <c r="CI18" s="69">
        <f t="shared" si="48"/>
        <v>-0.31558712839436809</v>
      </c>
      <c r="CK18" t="str">
        <f t="shared" si="49"/>
        <v>35 Business and public service associate professionals</v>
      </c>
      <c r="CL18" s="69">
        <v>0.36398386693386425</v>
      </c>
      <c r="CM18" s="69">
        <v>0.43150866956604317</v>
      </c>
      <c r="CN18" s="69">
        <v>0.43153383170523052</v>
      </c>
      <c r="CO18" s="69">
        <v>0.48036103791492996</v>
      </c>
      <c r="CP18" s="69">
        <v>0.69752845790611762</v>
      </c>
      <c r="CQ18" s="69"/>
      <c r="CR18" s="69">
        <f t="shared" si="50"/>
        <v>0.2659946262008871</v>
      </c>
      <c r="CS18" s="69">
        <f>'RD T1'!E278</f>
        <v>0.15919386363594423</v>
      </c>
      <c r="CT18" s="69">
        <f t="shared" si="51"/>
        <v>0.42518848983683133</v>
      </c>
    </row>
    <row r="19" spans="1:98" x14ac:dyDescent="0.2">
      <c r="A19" s="10" t="str">
        <f>name!D15</f>
        <v>41 Administrative occupations</v>
      </c>
      <c r="B19" s="69">
        <v>0.17521972322324486</v>
      </c>
      <c r="C19" s="69">
        <v>0.20153471852947646</v>
      </c>
      <c r="D19" s="69">
        <v>0.236755249294166</v>
      </c>
      <c r="E19" s="69">
        <v>0.26715166186163303</v>
      </c>
      <c r="F19" s="69">
        <v>0.36723914419736708</v>
      </c>
      <c r="G19" s="11"/>
      <c r="H19" s="69">
        <f t="shared" si="26"/>
        <v>0.13048389490320109</v>
      </c>
      <c r="I19" s="69">
        <f>'RD T1'!E47</f>
        <v>0.15756043603371586</v>
      </c>
      <c r="J19" s="69">
        <f t="shared" si="27"/>
        <v>0.28804433093691695</v>
      </c>
      <c r="L19" t="str">
        <f t="shared" si="28"/>
        <v>41 Administrative occupations</v>
      </c>
      <c r="M19" s="69">
        <v>2.0026758678372469</v>
      </c>
      <c r="N19" s="69">
        <v>2.4265265062037935</v>
      </c>
      <c r="O19" s="69">
        <v>2.5881792340674381</v>
      </c>
      <c r="P19" s="69">
        <v>2.8872120515421211</v>
      </c>
      <c r="Q19" s="69">
        <v>3.7199212862416053</v>
      </c>
      <c r="R19" s="11"/>
      <c r="S19" s="69">
        <f t="shared" si="29"/>
        <v>1.1317420521741672</v>
      </c>
      <c r="T19" s="69">
        <f>'RD T1'!E76</f>
        <v>1.6944290496541907</v>
      </c>
      <c r="U19" s="69">
        <f t="shared" si="30"/>
        <v>2.8261711018283577</v>
      </c>
      <c r="W19" t="str">
        <f t="shared" si="31"/>
        <v>41 Administrative occupations</v>
      </c>
      <c r="X19" s="69">
        <v>6.4012116358168978</v>
      </c>
      <c r="Y19" s="69">
        <v>6.9710518733946349</v>
      </c>
      <c r="Z19" s="69">
        <v>7.1559622805469312</v>
      </c>
      <c r="AA19" s="69">
        <v>7.2722558193876559</v>
      </c>
      <c r="AB19" s="69">
        <v>8.3113398881407363</v>
      </c>
      <c r="AC19" s="69"/>
      <c r="AD19" s="69">
        <f t="shared" si="32"/>
        <v>1.1553776075938051</v>
      </c>
      <c r="AE19" s="69">
        <f>'RD T1'!E105</f>
        <v>4.2152114508642553</v>
      </c>
      <c r="AF19" s="69">
        <f t="shared" si="33"/>
        <v>5.3705890584580604</v>
      </c>
      <c r="AH19" t="str">
        <f t="shared" si="34"/>
        <v>41 Administrative occupations</v>
      </c>
      <c r="AI19" s="69">
        <v>2.4690993188297856</v>
      </c>
      <c r="AJ19" s="69">
        <v>2.7198846944352297</v>
      </c>
      <c r="AK19" s="69">
        <v>2.8496672182656098</v>
      </c>
      <c r="AL19" s="69">
        <v>2.8477073332231089</v>
      </c>
      <c r="AM19" s="69">
        <v>3.1744992925140956</v>
      </c>
      <c r="AN19" s="69"/>
      <c r="AO19" s="69">
        <f t="shared" si="35"/>
        <v>0.32483207424848581</v>
      </c>
      <c r="AP19" s="69">
        <f>'RD T1'!E134</f>
        <v>1.7156815779362227</v>
      </c>
      <c r="AQ19" s="69">
        <f t="shared" si="36"/>
        <v>2.0405136521847087</v>
      </c>
      <c r="AS19" t="str">
        <f t="shared" si="37"/>
        <v>41 Administrative occupations</v>
      </c>
      <c r="AT19" s="69">
        <v>2.223628851484682</v>
      </c>
      <c r="AU19" s="69">
        <v>2.4327433902670998</v>
      </c>
      <c r="AV19" s="69">
        <v>2.5441626075922774</v>
      </c>
      <c r="AW19" s="69">
        <v>2.4461697020466953</v>
      </c>
      <c r="AX19" s="69">
        <v>2.7783489243949782</v>
      </c>
      <c r="AY19" s="69"/>
      <c r="AZ19" s="69">
        <f t="shared" si="38"/>
        <v>0.23418631680270074</v>
      </c>
      <c r="BA19" s="69">
        <f>'RD T1'!E163</f>
        <v>1.4051886188922622</v>
      </c>
      <c r="BB19" s="69">
        <f t="shared" si="39"/>
        <v>1.639374935694963</v>
      </c>
      <c r="BD19" t="str">
        <f t="shared" si="40"/>
        <v>41 Administrative occupations</v>
      </c>
      <c r="BE19" s="69">
        <v>6.7813094293791849</v>
      </c>
      <c r="BF19" s="69">
        <v>6.2939701142262168</v>
      </c>
      <c r="BG19" s="69">
        <v>6.8099756247611527</v>
      </c>
      <c r="BH19" s="69">
        <v>5.6818431159105272</v>
      </c>
      <c r="BI19" s="69">
        <v>4.2160555337101329</v>
      </c>
      <c r="BJ19" s="69"/>
      <c r="BK19" s="69">
        <f t="shared" si="41"/>
        <v>-2.5939200910510198</v>
      </c>
      <c r="BL19" s="69">
        <f>'RD T1'!E192</f>
        <v>2.640794378723859</v>
      </c>
      <c r="BM19" s="69">
        <f t="shared" si="42"/>
        <v>4.6874287672839188E-2</v>
      </c>
      <c r="BO19" t="str">
        <f t="shared" si="43"/>
        <v>41 Administrative occupations</v>
      </c>
      <c r="BP19" s="69">
        <v>7.7464141904076973</v>
      </c>
      <c r="BQ19" s="69">
        <v>6.9430574336634656</v>
      </c>
      <c r="BR19" s="69">
        <v>6.8975484020329603</v>
      </c>
      <c r="BS19" s="69">
        <v>5.6975748116485114</v>
      </c>
      <c r="BT19" s="69">
        <v>3.6865403056696171</v>
      </c>
      <c r="BU19" s="69"/>
      <c r="BV19" s="69">
        <f t="shared" si="44"/>
        <v>-3.2110080963633432</v>
      </c>
      <c r="BW19" s="69">
        <f>'RD T1'!E221</f>
        <v>2.1417413699005587</v>
      </c>
      <c r="BX19" s="69">
        <f t="shared" si="45"/>
        <v>-1.0692667264627844</v>
      </c>
      <c r="BZ19" t="str">
        <f t="shared" si="46"/>
        <v>41 Administrative occupations</v>
      </c>
      <c r="CA19" s="69">
        <v>4.3593454986533713</v>
      </c>
      <c r="CB19" s="69">
        <v>3.9423320462632381</v>
      </c>
      <c r="CC19" s="69">
        <v>3.3681371480699358</v>
      </c>
      <c r="CD19" s="69">
        <v>2.3914953815388795</v>
      </c>
      <c r="CE19" s="69">
        <v>0.7853652925817165</v>
      </c>
      <c r="CF19" s="69"/>
      <c r="CG19" s="69">
        <f t="shared" si="47"/>
        <v>-2.5827718554882191</v>
      </c>
      <c r="CH19" s="69">
        <f>'RD T1'!E250</f>
        <v>0.71473612005755893</v>
      </c>
      <c r="CI19" s="69">
        <f t="shared" si="48"/>
        <v>-1.8680357354306603</v>
      </c>
      <c r="CK19" t="str">
        <f t="shared" si="49"/>
        <v>41 Administrative occupations</v>
      </c>
      <c r="CL19" s="69">
        <v>0.74317828949856424</v>
      </c>
      <c r="CM19" s="69">
        <v>0.82873383262805489</v>
      </c>
      <c r="CN19" s="69">
        <v>0.77173989024390566</v>
      </c>
      <c r="CO19" s="69">
        <v>0.57359535050474642</v>
      </c>
      <c r="CP19" s="69">
        <v>0.52526431650217409</v>
      </c>
      <c r="CQ19" s="69"/>
      <c r="CR19" s="69">
        <f t="shared" si="50"/>
        <v>-0.24647557374173157</v>
      </c>
      <c r="CS19" s="69">
        <f>'RD T1'!E279</f>
        <v>0.1586029526568607</v>
      </c>
      <c r="CT19" s="69">
        <f t="shared" si="51"/>
        <v>-8.7872621084870872E-2</v>
      </c>
    </row>
    <row r="20" spans="1:98" x14ac:dyDescent="0.2">
      <c r="A20" s="10" t="str">
        <f>name!D16</f>
        <v>42 Secretarial and related occupations</v>
      </c>
      <c r="B20" s="69">
        <v>1.7077699614308609E-2</v>
      </c>
      <c r="C20" s="69">
        <v>2.2382177874874405E-2</v>
      </c>
      <c r="D20" s="69">
        <v>2.2457900595112896E-2</v>
      </c>
      <c r="E20" s="69">
        <v>3.5824613913049475E-2</v>
      </c>
      <c r="F20" s="69">
        <v>6.8518202297855837E-2</v>
      </c>
      <c r="G20" s="11"/>
      <c r="H20" s="69">
        <f t="shared" si="26"/>
        <v>4.6060301702742945E-2</v>
      </c>
      <c r="I20" s="69">
        <f>'RD T1'!E48</f>
        <v>2.9262273834621284E-2</v>
      </c>
      <c r="J20" s="69">
        <f t="shared" si="27"/>
        <v>7.5322575537364225E-2</v>
      </c>
      <c r="L20" t="str">
        <f t="shared" si="28"/>
        <v>42 Secretarial and related occupations</v>
      </c>
      <c r="M20" s="69">
        <v>0.43964537206781096</v>
      </c>
      <c r="N20" s="69">
        <v>0.50877505707786874</v>
      </c>
      <c r="O20" s="69">
        <v>0.53038689413256945</v>
      </c>
      <c r="P20" s="69">
        <v>0.79869808571886802</v>
      </c>
      <c r="Q20" s="69">
        <v>0.9568352661858136</v>
      </c>
      <c r="R20" s="11"/>
      <c r="S20" s="69">
        <f t="shared" si="29"/>
        <v>0.42644837205324415</v>
      </c>
      <c r="T20" s="69">
        <f>'RD T1'!E77</f>
        <v>0.48233647221464965</v>
      </c>
      <c r="U20" s="69">
        <f t="shared" si="30"/>
        <v>0.90878484426789385</v>
      </c>
      <c r="W20" t="str">
        <f t="shared" si="31"/>
        <v>42 Secretarial and related occupations</v>
      </c>
      <c r="X20" s="69">
        <v>1.4378974467719712</v>
      </c>
      <c r="Y20" s="69">
        <v>1.4775140530502435</v>
      </c>
      <c r="Z20" s="69">
        <v>1.4879833523980543</v>
      </c>
      <c r="AA20" s="69">
        <v>2.1160689405319779</v>
      </c>
      <c r="AB20" s="69">
        <v>3.1445990709362941</v>
      </c>
      <c r="AC20" s="69"/>
      <c r="AD20" s="69">
        <f t="shared" si="32"/>
        <v>1.6566157185382397</v>
      </c>
      <c r="AE20" s="69">
        <f>'RD T1'!E106</f>
        <v>1.431087487424485</v>
      </c>
      <c r="AF20" s="69">
        <f t="shared" si="33"/>
        <v>3.0877032059627245</v>
      </c>
      <c r="AH20" t="str">
        <f t="shared" si="34"/>
        <v>42 Secretarial and related occupations</v>
      </c>
      <c r="AI20" s="69">
        <v>0.73019724755008775</v>
      </c>
      <c r="AJ20" s="69">
        <v>0.74263428908668139</v>
      </c>
      <c r="AK20" s="69">
        <v>0.76226735718655503</v>
      </c>
      <c r="AL20" s="69">
        <v>1.0182042057360441</v>
      </c>
      <c r="AM20" s="69">
        <v>1.2664542136684518</v>
      </c>
      <c r="AN20" s="69"/>
      <c r="AO20" s="69">
        <f t="shared" si="35"/>
        <v>0.50418685648189676</v>
      </c>
      <c r="AP20" s="69">
        <f>'RD T1'!E135</f>
        <v>0.63310430238202053</v>
      </c>
      <c r="AQ20" s="69">
        <f t="shared" si="36"/>
        <v>1.1372911588639174</v>
      </c>
      <c r="AS20" t="str">
        <f t="shared" si="37"/>
        <v>42 Secretarial and related occupations</v>
      </c>
      <c r="AT20" s="69">
        <v>0.62680389214071286</v>
      </c>
      <c r="AU20" s="69">
        <v>0.63417687532800937</v>
      </c>
      <c r="AV20" s="69">
        <v>0.64925212519377196</v>
      </c>
      <c r="AW20" s="69">
        <v>0.83063418323791327</v>
      </c>
      <c r="AX20" s="69">
        <v>0.89874499118920514</v>
      </c>
      <c r="AY20" s="69"/>
      <c r="AZ20" s="69">
        <f t="shared" si="38"/>
        <v>0.24949286599543319</v>
      </c>
      <c r="BA20" s="69">
        <f>'RD T1'!E164</f>
        <v>0.47318134799451023</v>
      </c>
      <c r="BB20" s="69">
        <f t="shared" si="39"/>
        <v>0.72267421398994336</v>
      </c>
      <c r="BD20" t="str">
        <f t="shared" si="40"/>
        <v>42 Secretarial and related occupations</v>
      </c>
      <c r="BE20" s="69">
        <v>2.0880752464265173</v>
      </c>
      <c r="BF20" s="69">
        <v>1.8420494538721608</v>
      </c>
      <c r="BG20" s="69">
        <v>1.9069394573635992</v>
      </c>
      <c r="BH20" s="69">
        <v>1.9525467160796885</v>
      </c>
      <c r="BI20" s="69">
        <v>0.40032152042965635</v>
      </c>
      <c r="BJ20" s="69"/>
      <c r="BK20" s="69">
        <f t="shared" si="41"/>
        <v>-1.5066179369339427</v>
      </c>
      <c r="BL20" s="69">
        <f>'RD T1'!E193</f>
        <v>0.68932478390311835</v>
      </c>
      <c r="BM20" s="69">
        <f t="shared" si="42"/>
        <v>-0.81729315303082439</v>
      </c>
      <c r="BO20" t="str">
        <f t="shared" si="43"/>
        <v>42 Secretarial and related occupations</v>
      </c>
      <c r="BP20" s="69">
        <v>2.7904525645696374</v>
      </c>
      <c r="BQ20" s="69">
        <v>2.0796697282773522</v>
      </c>
      <c r="BR20" s="69">
        <v>2.0002541943859127</v>
      </c>
      <c r="BS20" s="69">
        <v>1.6011709975726698</v>
      </c>
      <c r="BT20" s="69">
        <v>0.33718605300780552</v>
      </c>
      <c r="BU20" s="69"/>
      <c r="BV20" s="69">
        <f t="shared" si="44"/>
        <v>-1.6630681413781072</v>
      </c>
      <c r="BW20" s="69">
        <f>'RD T1'!E222</f>
        <v>0.53004494557211745</v>
      </c>
      <c r="BX20" s="69">
        <f t="shared" si="45"/>
        <v>-1.1330231958059898</v>
      </c>
      <c r="BZ20" t="str">
        <f t="shared" si="46"/>
        <v>42 Secretarial and related occupations</v>
      </c>
      <c r="CA20" s="69">
        <v>2.2002311962214849</v>
      </c>
      <c r="CB20" s="69">
        <v>1.9787931377938457</v>
      </c>
      <c r="CC20" s="69">
        <v>1.5957229983093963</v>
      </c>
      <c r="CD20" s="69">
        <v>0.67639000347687039</v>
      </c>
      <c r="CE20" s="69">
        <v>7.1544125745232584E-2</v>
      </c>
      <c r="CF20" s="69"/>
      <c r="CG20" s="69">
        <f t="shared" si="47"/>
        <v>-1.5241788725641638</v>
      </c>
      <c r="CH20" s="69">
        <f>'RD T1'!E251</f>
        <v>0.25477807005826286</v>
      </c>
      <c r="CI20" s="69">
        <f t="shared" si="48"/>
        <v>-1.2694008025059009</v>
      </c>
      <c r="CK20" t="str">
        <f t="shared" si="49"/>
        <v>42 Secretarial and related occupations</v>
      </c>
      <c r="CL20" s="69">
        <v>0.39085160338022218</v>
      </c>
      <c r="CM20" s="69">
        <v>0.42184135240132753</v>
      </c>
      <c r="CN20" s="69">
        <v>0.39205271492694183</v>
      </c>
      <c r="CO20" s="69">
        <v>0.37295118727334775</v>
      </c>
      <c r="CP20" s="69">
        <v>0.24953301696554084</v>
      </c>
      <c r="CQ20" s="69"/>
      <c r="CR20" s="69">
        <f t="shared" si="50"/>
        <v>-0.14251969796140099</v>
      </c>
      <c r="CS20" s="69">
        <f>'RD T1'!E280</f>
        <v>0.11393291154408031</v>
      </c>
      <c r="CT20" s="69">
        <f t="shared" si="51"/>
        <v>-2.8586786417320681E-2</v>
      </c>
    </row>
    <row r="21" spans="1:98" x14ac:dyDescent="0.2">
      <c r="A21" s="10" t="str">
        <f>name!D17</f>
        <v>51 Skilled agricultural and related trades</v>
      </c>
      <c r="B21" s="69">
        <v>1.052163076458726E-2</v>
      </c>
      <c r="C21" s="69">
        <v>1.4111279620496372E-2</v>
      </c>
      <c r="D21" s="69">
        <v>1.2520290488724146E-2</v>
      </c>
      <c r="E21" s="69">
        <v>1.5203705742169692E-2</v>
      </c>
      <c r="F21" s="69">
        <v>1.9994901845116132E-2</v>
      </c>
      <c r="G21" s="11"/>
      <c r="H21" s="69">
        <f t="shared" si="26"/>
        <v>7.4746113563919862E-3</v>
      </c>
      <c r="I21" s="69">
        <f>'RD T1'!E49</f>
        <v>1.1666145870632239E-2</v>
      </c>
      <c r="J21" s="69">
        <f t="shared" si="27"/>
        <v>1.9140757227024227E-2</v>
      </c>
      <c r="L21" t="str">
        <f t="shared" si="28"/>
        <v>51 Skilled agricultural and related trades</v>
      </c>
      <c r="M21" s="69">
        <v>6.9189325696357329E-2</v>
      </c>
      <c r="N21" s="69">
        <v>9.0355742460845226E-2</v>
      </c>
      <c r="O21" s="69">
        <v>7.0067479172107663E-2</v>
      </c>
      <c r="P21" s="69">
        <v>7.9236769929984713E-2</v>
      </c>
      <c r="Q21" s="69">
        <v>0.10421971819030917</v>
      </c>
      <c r="R21" s="11"/>
      <c r="S21" s="69">
        <f t="shared" si="29"/>
        <v>3.4152239018201511E-2</v>
      </c>
      <c r="T21" s="69">
        <f>'RD T1'!E78</f>
        <v>5.0752063955383245E-2</v>
      </c>
      <c r="U21" s="69">
        <f t="shared" si="30"/>
        <v>8.4904302973584755E-2</v>
      </c>
      <c r="W21" t="str">
        <f t="shared" si="31"/>
        <v>51 Skilled agricultural and related trades</v>
      </c>
      <c r="X21" s="69">
        <v>0.49878963213710098</v>
      </c>
      <c r="Y21" s="69">
        <v>0.58507910251331441</v>
      </c>
      <c r="Z21" s="69">
        <v>0.54274299527040937</v>
      </c>
      <c r="AA21" s="69">
        <v>0.63297061942463528</v>
      </c>
      <c r="AB21" s="69">
        <v>0.90621559176539734</v>
      </c>
      <c r="AC21" s="69"/>
      <c r="AD21" s="69">
        <f t="shared" si="32"/>
        <v>0.36347259649498798</v>
      </c>
      <c r="AE21" s="69">
        <f>'RD T1'!E107</f>
        <v>0.48667722813798536</v>
      </c>
      <c r="AF21" s="69">
        <f t="shared" si="33"/>
        <v>0.85014982463297328</v>
      </c>
      <c r="AH21" t="str">
        <f t="shared" si="34"/>
        <v>51 Skilled agricultural and related trades</v>
      </c>
      <c r="AI21" s="69">
        <v>0.2321117436234735</v>
      </c>
      <c r="AJ21" s="69">
        <v>0.28899976742418498</v>
      </c>
      <c r="AK21" s="69">
        <v>0.22616827472026269</v>
      </c>
      <c r="AL21" s="69">
        <v>0.25951663154449389</v>
      </c>
      <c r="AM21" s="69">
        <v>0.35059687715672999</v>
      </c>
      <c r="AN21" s="69"/>
      <c r="AO21" s="69">
        <f t="shared" si="35"/>
        <v>0.12442860243646731</v>
      </c>
      <c r="AP21" s="69">
        <f>'RD T1'!E136</f>
        <v>0.2060235987676475</v>
      </c>
      <c r="AQ21" s="69">
        <f t="shared" si="36"/>
        <v>0.33045220120411478</v>
      </c>
      <c r="AS21" t="str">
        <f t="shared" si="37"/>
        <v>51 Skilled agricultural and related trades</v>
      </c>
      <c r="AT21" s="69">
        <v>0.30925343248065351</v>
      </c>
      <c r="AU21" s="69">
        <v>0.43149947835321478</v>
      </c>
      <c r="AV21" s="69">
        <v>0.3345686420738837</v>
      </c>
      <c r="AW21" s="69">
        <v>0.35567997260630968</v>
      </c>
      <c r="AX21" s="69">
        <v>0.48797305689055936</v>
      </c>
      <c r="AY21" s="69"/>
      <c r="AZ21" s="69">
        <f t="shared" si="38"/>
        <v>0.15340441481667566</v>
      </c>
      <c r="BA21" s="69">
        <f>'RD T1'!E165</f>
        <v>0.25859539587621672</v>
      </c>
      <c r="BB21" s="69">
        <f t="shared" si="39"/>
        <v>0.41199981069289238</v>
      </c>
      <c r="BD21" t="str">
        <f t="shared" si="40"/>
        <v>51 Skilled agricultural and related trades</v>
      </c>
      <c r="BE21" s="69">
        <v>0.58267259338999167</v>
      </c>
      <c r="BF21" s="69">
        <v>0.60549765439828818</v>
      </c>
      <c r="BG21" s="69">
        <v>0.48342261377895962</v>
      </c>
      <c r="BH21" s="69">
        <v>0.46431536304257071</v>
      </c>
      <c r="BI21" s="69">
        <v>0.47324260295261417</v>
      </c>
      <c r="BJ21" s="69"/>
      <c r="BK21" s="69">
        <f t="shared" si="41"/>
        <v>-1.0180010826345454E-2</v>
      </c>
      <c r="BL21" s="69">
        <f>'RD T1'!E194</f>
        <v>0.25146356464491532</v>
      </c>
      <c r="BM21" s="69">
        <f t="shared" si="42"/>
        <v>0.24128355381856986</v>
      </c>
      <c r="BO21" t="str">
        <f t="shared" si="43"/>
        <v>51 Skilled agricultural and related trades</v>
      </c>
      <c r="BP21" s="69">
        <v>0.84492252378464583</v>
      </c>
      <c r="BQ21" s="69">
        <v>0.97200926425343159</v>
      </c>
      <c r="BR21" s="69">
        <v>0.67623769737056716</v>
      </c>
      <c r="BS21" s="69">
        <v>0.69150902494025313</v>
      </c>
      <c r="BT21" s="69">
        <v>0.70127259233665584</v>
      </c>
      <c r="BU21" s="69"/>
      <c r="BV21" s="69">
        <f t="shared" si="44"/>
        <v>2.5034894966088683E-2</v>
      </c>
      <c r="BW21" s="69">
        <f>'RD T1'!E223</f>
        <v>0.36318623941510286</v>
      </c>
      <c r="BX21" s="69">
        <f t="shared" si="45"/>
        <v>0.38822113438119155</v>
      </c>
      <c r="BZ21" t="str">
        <f t="shared" si="46"/>
        <v>51 Skilled agricultural and related trades</v>
      </c>
      <c r="CA21" s="69">
        <v>0.71424443134208848</v>
      </c>
      <c r="CB21" s="69">
        <v>0.69783540949383449</v>
      </c>
      <c r="CC21" s="69">
        <v>0.56940523307867796</v>
      </c>
      <c r="CD21" s="69">
        <v>0.58280622172485019</v>
      </c>
      <c r="CE21" s="69">
        <v>0.70978541776150017</v>
      </c>
      <c r="CF21" s="69"/>
      <c r="CG21" s="69">
        <f t="shared" si="47"/>
        <v>0.14038018468282221</v>
      </c>
      <c r="CH21" s="69">
        <f>'RD T1'!E252</f>
        <v>0.28069086087208878</v>
      </c>
      <c r="CI21" s="69">
        <f t="shared" si="48"/>
        <v>0.42107104555491098</v>
      </c>
      <c r="CK21" t="str">
        <f t="shared" si="49"/>
        <v>51 Skilled agricultural and related trades</v>
      </c>
      <c r="CL21" s="69">
        <v>0.3386576649457918</v>
      </c>
      <c r="CM21" s="69">
        <v>0.44015922618796338</v>
      </c>
      <c r="CN21" s="69">
        <v>0.28008489393311176</v>
      </c>
      <c r="CO21" s="69">
        <v>0.31779392079457358</v>
      </c>
      <c r="CP21" s="69">
        <v>0.21788109468147973</v>
      </c>
      <c r="CQ21" s="69"/>
      <c r="CR21" s="69">
        <f t="shared" si="50"/>
        <v>-6.2203799251632025E-2</v>
      </c>
      <c r="CS21" s="69">
        <f>'RD T1'!E281</f>
        <v>8.7844124474680096E-2</v>
      </c>
      <c r="CT21" s="69">
        <f t="shared" si="51"/>
        <v>2.5640325223048072E-2</v>
      </c>
    </row>
    <row r="22" spans="1:98" x14ac:dyDescent="0.2">
      <c r="A22" s="10" t="str">
        <f>name!D18</f>
        <v>52 Skilled metal, electrical and electronic trades</v>
      </c>
      <c r="B22" s="69">
        <v>1.382469918738898E-2</v>
      </c>
      <c r="C22" s="69">
        <v>1.5811009287851747E-2</v>
      </c>
      <c r="D22" s="69">
        <v>1.7132929098887213E-2</v>
      </c>
      <c r="E22" s="69">
        <v>1.8139082161184421E-2</v>
      </c>
      <c r="F22" s="69">
        <v>2.4790185631352213E-2</v>
      </c>
      <c r="G22" s="11"/>
      <c r="H22" s="69">
        <f t="shared" si="26"/>
        <v>7.6572565324650003E-3</v>
      </c>
      <c r="I22" s="69">
        <f>'RD T1'!E50</f>
        <v>9.1004658376236391E-3</v>
      </c>
      <c r="J22" s="69">
        <f t="shared" si="27"/>
        <v>1.6757722370088639E-2</v>
      </c>
      <c r="L22" t="str">
        <f t="shared" si="28"/>
        <v>52 Skilled metal, electrical and electronic trades</v>
      </c>
      <c r="M22" s="69">
        <v>0.25059322838658488</v>
      </c>
      <c r="N22" s="69">
        <v>0.32150496078613833</v>
      </c>
      <c r="O22" s="69">
        <v>0.29530123600861757</v>
      </c>
      <c r="P22" s="69">
        <v>0.42684742691463529</v>
      </c>
      <c r="Q22" s="69">
        <v>0.70920787404671615</v>
      </c>
      <c r="R22" s="11"/>
      <c r="S22" s="69">
        <f t="shared" si="29"/>
        <v>0.41390663803809857</v>
      </c>
      <c r="T22" s="69">
        <f>'RD T1'!E79</f>
        <v>0.25861074991118532</v>
      </c>
      <c r="U22" s="69">
        <f t="shared" si="30"/>
        <v>0.67251738794928384</v>
      </c>
      <c r="W22" t="str">
        <f t="shared" si="31"/>
        <v>52 Skilled metal, electrical and electronic trades</v>
      </c>
      <c r="X22" s="69">
        <v>0.80045540608926724</v>
      </c>
      <c r="Y22" s="69">
        <v>0.93282937685375855</v>
      </c>
      <c r="Z22" s="69">
        <v>0.76427562735052101</v>
      </c>
      <c r="AA22" s="69">
        <v>0.91517595389220796</v>
      </c>
      <c r="AB22" s="69">
        <v>1.1607653085127452</v>
      </c>
      <c r="AC22" s="69"/>
      <c r="AD22" s="69">
        <f t="shared" si="32"/>
        <v>0.39648968116222416</v>
      </c>
      <c r="AE22" s="69">
        <f>'RD T1'!E108</f>
        <v>0.49893999243775455</v>
      </c>
      <c r="AF22" s="69">
        <f t="shared" si="33"/>
        <v>0.89542967359997871</v>
      </c>
      <c r="AH22" t="str">
        <f t="shared" si="34"/>
        <v>52 Skilled metal, electrical and electronic trades</v>
      </c>
      <c r="AI22" s="69">
        <v>0.2635508109930792</v>
      </c>
      <c r="AJ22" s="69">
        <v>0.32607848673499495</v>
      </c>
      <c r="AK22" s="69">
        <v>0.27603255692377765</v>
      </c>
      <c r="AL22" s="69">
        <v>0.2879705658576785</v>
      </c>
      <c r="AM22" s="69">
        <v>0.35249231150013577</v>
      </c>
      <c r="AN22" s="69"/>
      <c r="AO22" s="69">
        <f t="shared" si="35"/>
        <v>7.6459754576358119E-2</v>
      </c>
      <c r="AP22" s="69">
        <f>'RD T1'!E137</f>
        <v>0.14303405065456529</v>
      </c>
      <c r="AQ22" s="69">
        <f t="shared" si="36"/>
        <v>0.21949380523092341</v>
      </c>
      <c r="AS22" t="str">
        <f t="shared" si="37"/>
        <v>52 Skilled metal, electrical and electronic trades</v>
      </c>
      <c r="AT22" s="69">
        <v>1.0593283147008321</v>
      </c>
      <c r="AU22" s="69">
        <v>1.2534609855956715</v>
      </c>
      <c r="AV22" s="69">
        <v>1.0995186406274662</v>
      </c>
      <c r="AW22" s="69">
        <v>1.1354013748139948</v>
      </c>
      <c r="AX22" s="69">
        <v>1.367320092379023</v>
      </c>
      <c r="AY22" s="69"/>
      <c r="AZ22" s="69">
        <f t="shared" si="38"/>
        <v>0.26780145175155678</v>
      </c>
      <c r="BA22" s="69">
        <f>'RD T1'!E166</f>
        <v>0.56335600836496214</v>
      </c>
      <c r="BB22" s="69">
        <f t="shared" si="39"/>
        <v>0.83115746011651892</v>
      </c>
      <c r="BD22" t="str">
        <f t="shared" si="40"/>
        <v>52 Skilled metal, electrical and electronic trades</v>
      </c>
      <c r="BE22" s="69">
        <v>5.062997974430977</v>
      </c>
      <c r="BF22" s="69">
        <v>5.2108998298423321</v>
      </c>
      <c r="BG22" s="69">
        <v>4.8829865428224908</v>
      </c>
      <c r="BH22" s="69">
        <v>4.8172731381413909</v>
      </c>
      <c r="BI22" s="69">
        <v>4.6805288051051983</v>
      </c>
      <c r="BJ22" s="69"/>
      <c r="BK22" s="69">
        <f t="shared" si="41"/>
        <v>-0.20245773771729247</v>
      </c>
      <c r="BL22" s="69">
        <f>'RD T1'!E195</f>
        <v>1.6592094949968093</v>
      </c>
      <c r="BM22" s="69">
        <f t="shared" si="42"/>
        <v>1.4567517572795168</v>
      </c>
      <c r="BO22" t="str">
        <f t="shared" si="43"/>
        <v>52 Skilled metal, electrical and electronic trades</v>
      </c>
      <c r="BP22" s="69">
        <v>2.9789058509086397</v>
      </c>
      <c r="BQ22" s="69">
        <v>3.4196437792074459</v>
      </c>
      <c r="BR22" s="69">
        <v>2.7331425963649663</v>
      </c>
      <c r="BS22" s="69">
        <v>2.637677117895505</v>
      </c>
      <c r="BT22" s="69">
        <v>2.2780868592682912</v>
      </c>
      <c r="BU22" s="69"/>
      <c r="BV22" s="69">
        <f t="shared" si="44"/>
        <v>-0.45505573709667502</v>
      </c>
      <c r="BW22" s="69">
        <f>'RD T1'!E224</f>
        <v>0.91360281287843259</v>
      </c>
      <c r="BX22" s="69">
        <f t="shared" si="45"/>
        <v>0.45854707578175757</v>
      </c>
      <c r="BZ22" t="str">
        <f t="shared" si="46"/>
        <v>52 Skilled metal, electrical and electronic trades</v>
      </c>
      <c r="CA22" s="69">
        <v>1.6922092772664126</v>
      </c>
      <c r="CB22" s="69">
        <v>1.5296879396620278</v>
      </c>
      <c r="CC22" s="69">
        <v>1.2613832867502266</v>
      </c>
      <c r="CD22" s="69">
        <v>1.2898104331120381</v>
      </c>
      <c r="CE22" s="69">
        <v>0.74626840669528516</v>
      </c>
      <c r="CF22" s="69"/>
      <c r="CG22" s="69">
        <f t="shared" si="47"/>
        <v>-0.51511488005494144</v>
      </c>
      <c r="CH22" s="69">
        <f>'RD T1'!E253</f>
        <v>0.4029755572518629</v>
      </c>
      <c r="CI22" s="69">
        <f t="shared" si="48"/>
        <v>-0.11213932280307853</v>
      </c>
      <c r="CK22" t="str">
        <f t="shared" si="49"/>
        <v>52 Skilled metal, electrical and electronic trades</v>
      </c>
      <c r="CL22" s="69">
        <v>0.46237928698169423</v>
      </c>
      <c r="CM22" s="69">
        <v>0.55392371630545723</v>
      </c>
      <c r="CN22" s="69">
        <v>0.43505594836113909</v>
      </c>
      <c r="CO22" s="69">
        <v>0.50121588960489061</v>
      </c>
      <c r="CP22" s="69">
        <v>0.3646712409327616</v>
      </c>
      <c r="CQ22" s="69"/>
      <c r="CR22" s="69">
        <f t="shared" si="50"/>
        <v>-7.0384707428377491E-2</v>
      </c>
      <c r="CS22" s="69">
        <f>'RD T1'!E282</f>
        <v>0.13619473356501466</v>
      </c>
      <c r="CT22" s="69">
        <f t="shared" si="51"/>
        <v>6.5810026136637167E-2</v>
      </c>
    </row>
    <row r="23" spans="1:98" x14ac:dyDescent="0.2">
      <c r="A23" s="10" t="str">
        <f>name!D19</f>
        <v>53 Skilled construction and building trades</v>
      </c>
      <c r="B23" s="69">
        <v>1.0153869611467595E-2</v>
      </c>
      <c r="C23" s="69">
        <v>6.7038114525269027E-3</v>
      </c>
      <c r="D23" s="69">
        <v>5.6353159899345468E-3</v>
      </c>
      <c r="E23" s="69">
        <v>8.7059228510874553E-3</v>
      </c>
      <c r="F23" s="69">
        <v>9.4115345249258069E-3</v>
      </c>
      <c r="G23" s="11"/>
      <c r="H23" s="69">
        <f t="shared" si="26"/>
        <v>3.7762185349912601E-3</v>
      </c>
      <c r="I23" s="69">
        <f>'RD T1'!E51</f>
        <v>4.0173613684309885E-3</v>
      </c>
      <c r="J23" s="69">
        <f t="shared" si="27"/>
        <v>7.7935799034222486E-3</v>
      </c>
      <c r="L23" t="str">
        <f t="shared" si="28"/>
        <v>53 Skilled construction and building trades</v>
      </c>
      <c r="M23" s="69">
        <v>0.12271025748988755</v>
      </c>
      <c r="N23" s="69">
        <v>0.14432955166572389</v>
      </c>
      <c r="O23" s="69">
        <v>0.14310842982130295</v>
      </c>
      <c r="P23" s="69">
        <v>0.17172325759979426</v>
      </c>
      <c r="Q23" s="69">
        <v>0.21443438346455476</v>
      </c>
      <c r="R23" s="11"/>
      <c r="S23" s="69">
        <f t="shared" si="29"/>
        <v>7.132595364325181E-2</v>
      </c>
      <c r="T23" s="69">
        <f>'RD T1'!E80</f>
        <v>9.2216532149425157E-2</v>
      </c>
      <c r="U23" s="69">
        <f t="shared" si="30"/>
        <v>0.16354248579267697</v>
      </c>
      <c r="W23" t="str">
        <f t="shared" si="31"/>
        <v>53 Skilled construction and building trades</v>
      </c>
      <c r="X23" s="69">
        <v>0.46129404731241724</v>
      </c>
      <c r="Y23" s="69">
        <v>0.4856188407296913</v>
      </c>
      <c r="Z23" s="69">
        <v>0.43259838203318945</v>
      </c>
      <c r="AA23" s="69">
        <v>0.51503154004905205</v>
      </c>
      <c r="AB23" s="69">
        <v>0.58484289760000374</v>
      </c>
      <c r="AC23" s="69"/>
      <c r="AD23" s="69">
        <f t="shared" si="32"/>
        <v>0.15224451556681429</v>
      </c>
      <c r="AE23" s="69">
        <f>'RD T1'!E109</f>
        <v>0.28078934992514898</v>
      </c>
      <c r="AF23" s="69">
        <f t="shared" si="33"/>
        <v>0.43303386549196327</v>
      </c>
      <c r="AH23" t="str">
        <f t="shared" si="34"/>
        <v>53 Skilled construction and building trades</v>
      </c>
      <c r="AI23" s="69">
        <v>0.26555081073095216</v>
      </c>
      <c r="AJ23" s="69">
        <v>0.33010120459546</v>
      </c>
      <c r="AK23" s="69">
        <v>0.29212484151690882</v>
      </c>
      <c r="AL23" s="69">
        <v>0.3354198751636025</v>
      </c>
      <c r="AM23" s="69">
        <v>0.38960267690108707</v>
      </c>
      <c r="AN23" s="69"/>
      <c r="AO23" s="69">
        <f t="shared" si="35"/>
        <v>9.7477835384178257E-2</v>
      </c>
      <c r="AP23" s="69">
        <f>'RD T1'!E138</f>
        <v>0.20158004562168066</v>
      </c>
      <c r="AQ23" s="69">
        <f t="shared" si="36"/>
        <v>0.29905788100585895</v>
      </c>
      <c r="AS23" t="str">
        <f t="shared" si="37"/>
        <v>53 Skilled construction and building trades</v>
      </c>
      <c r="AT23" s="69">
        <v>0.40093770126958667</v>
      </c>
      <c r="AU23" s="69">
        <v>0.42871771614889664</v>
      </c>
      <c r="AV23" s="69">
        <v>0.40425044789299991</v>
      </c>
      <c r="AW23" s="69">
        <v>0.48106296607992616</v>
      </c>
      <c r="AX23" s="69">
        <v>0.51382858231128359</v>
      </c>
      <c r="AY23" s="69"/>
      <c r="AZ23" s="69">
        <f t="shared" si="38"/>
        <v>0.10957813441828368</v>
      </c>
      <c r="BA23" s="69">
        <f>'RD T1'!E167</f>
        <v>0.26945124160024531</v>
      </c>
      <c r="BB23" s="69">
        <f t="shared" si="39"/>
        <v>0.37902937601852899</v>
      </c>
      <c r="BD23" t="str">
        <f t="shared" si="40"/>
        <v>53 Skilled construction and building trades</v>
      </c>
      <c r="BE23" s="69">
        <v>3.8811406527494015</v>
      </c>
      <c r="BF23" s="69">
        <v>3.5821548956160489</v>
      </c>
      <c r="BG23" s="69">
        <v>3.4692911008049658</v>
      </c>
      <c r="BH23" s="69">
        <v>3.4397351323110983</v>
      </c>
      <c r="BI23" s="69">
        <v>2.9831809572599326</v>
      </c>
      <c r="BJ23" s="69"/>
      <c r="BK23" s="69">
        <f t="shared" si="41"/>
        <v>-0.48611014354503324</v>
      </c>
      <c r="BL23" s="69">
        <f>'RD T1'!E196</f>
        <v>1.2343346158590343</v>
      </c>
      <c r="BM23" s="69">
        <f t="shared" si="42"/>
        <v>0.74822447231400102</v>
      </c>
      <c r="BO23" t="str">
        <f t="shared" si="43"/>
        <v>53 Skilled construction and building trades</v>
      </c>
      <c r="BP23" s="69">
        <v>3.2167033118506203</v>
      </c>
      <c r="BQ23" s="69">
        <v>3.7557218983726344</v>
      </c>
      <c r="BR23" s="69">
        <v>3.1307372667213706</v>
      </c>
      <c r="BS23" s="69">
        <v>3.4657308462266339</v>
      </c>
      <c r="BT23" s="69">
        <v>3.3922494891710229</v>
      </c>
      <c r="BU23" s="69"/>
      <c r="BV23" s="69">
        <f t="shared" si="44"/>
        <v>0.26151222244965222</v>
      </c>
      <c r="BW23" s="69">
        <f>'RD T1'!E225</f>
        <v>1.4920596795278214</v>
      </c>
      <c r="BX23" s="69">
        <f t="shared" si="45"/>
        <v>1.7535719019774736</v>
      </c>
      <c r="BZ23" t="str">
        <f t="shared" si="46"/>
        <v>53 Skilled construction and building trades</v>
      </c>
      <c r="CA23" s="69">
        <v>1.8618576842936685</v>
      </c>
      <c r="CB23" s="69">
        <v>1.6476775261499557</v>
      </c>
      <c r="CC23" s="69">
        <v>1.4751439918814593</v>
      </c>
      <c r="CD23" s="69">
        <v>1.6433354104636553</v>
      </c>
      <c r="CE23" s="69">
        <v>1.5560207693893999</v>
      </c>
      <c r="CF23" s="69"/>
      <c r="CG23" s="69">
        <f t="shared" si="47"/>
        <v>8.0876777507940645E-2</v>
      </c>
      <c r="CH23" s="69">
        <f>'RD T1'!E254</f>
        <v>0.62983117187284643</v>
      </c>
      <c r="CI23" s="69">
        <f t="shared" si="48"/>
        <v>0.71070794938078707</v>
      </c>
      <c r="CK23" t="str">
        <f t="shared" si="49"/>
        <v>53 Skilled construction and building trades</v>
      </c>
      <c r="CL23" s="69">
        <v>0.81466839103627031</v>
      </c>
      <c r="CM23" s="69">
        <v>0.80368448815731053</v>
      </c>
      <c r="CN23" s="69">
        <v>0.6440657782321052</v>
      </c>
      <c r="CO23" s="69">
        <v>0.58131400656442556</v>
      </c>
      <c r="CP23" s="69">
        <v>0.18953019958442921</v>
      </c>
      <c r="CQ23" s="69"/>
      <c r="CR23" s="69">
        <f t="shared" si="50"/>
        <v>-0.45453557864767602</v>
      </c>
      <c r="CS23" s="69">
        <f>'RD T1'!E283</f>
        <v>0.11771786314542083</v>
      </c>
      <c r="CT23" s="69">
        <f t="shared" si="51"/>
        <v>-0.3368177155022552</v>
      </c>
    </row>
    <row r="24" spans="1:98" x14ac:dyDescent="0.2">
      <c r="A24" s="10" t="str">
        <f>name!D20</f>
        <v>54 Textiles, printing and other skilled trades</v>
      </c>
      <c r="B24" s="69">
        <v>2.6771733898204645E-2</v>
      </c>
      <c r="C24" s="69">
        <v>2.9247693895614157E-2</v>
      </c>
      <c r="D24" s="69">
        <v>3.1244971259134627E-2</v>
      </c>
      <c r="E24" s="69">
        <v>3.9848647379426214E-2</v>
      </c>
      <c r="F24" s="69">
        <v>5.4659555717615903E-2</v>
      </c>
      <c r="G24" s="11"/>
      <c r="H24" s="69">
        <f t="shared" si="26"/>
        <v>2.3414584458481276E-2</v>
      </c>
      <c r="I24" s="69">
        <f>'RD T1'!E52</f>
        <v>2.3129485711490864E-2</v>
      </c>
      <c r="J24" s="69">
        <f t="shared" si="27"/>
        <v>4.654407016997214E-2</v>
      </c>
      <c r="L24" t="str">
        <f t="shared" si="28"/>
        <v>54 Textiles, printing and other skilled trades</v>
      </c>
      <c r="M24" s="69">
        <v>0.2569452695983156</v>
      </c>
      <c r="N24" s="69">
        <v>0.29634467385276947</v>
      </c>
      <c r="O24" s="69">
        <v>0.31716105627149649</v>
      </c>
      <c r="P24" s="69">
        <v>0.39270465789494868</v>
      </c>
      <c r="Q24" s="69">
        <v>0.56489466658671628</v>
      </c>
      <c r="R24" s="11"/>
      <c r="S24" s="69">
        <f t="shared" si="29"/>
        <v>0.24773361031521979</v>
      </c>
      <c r="T24" s="69">
        <f>'RD T1'!E81</f>
        <v>0.2470945368575215</v>
      </c>
      <c r="U24" s="69">
        <f t="shared" si="30"/>
        <v>0.49482814717274126</v>
      </c>
      <c r="W24" t="str">
        <f t="shared" si="31"/>
        <v>54 Textiles, printing and other skilled trades</v>
      </c>
      <c r="X24" s="69">
        <v>0.84185437134103169</v>
      </c>
      <c r="Y24" s="69">
        <v>0.88527097969502555</v>
      </c>
      <c r="Z24" s="69">
        <v>0.82080950278846687</v>
      </c>
      <c r="AA24" s="69">
        <v>0.99189302285833281</v>
      </c>
      <c r="AB24" s="69">
        <v>1.2780136717792059</v>
      </c>
      <c r="AC24" s="69"/>
      <c r="AD24" s="69">
        <f t="shared" si="32"/>
        <v>0.45720416899073901</v>
      </c>
      <c r="AE24" s="69">
        <f>'RD T1'!E110</f>
        <v>0.60135426076727694</v>
      </c>
      <c r="AF24" s="69">
        <f t="shared" si="33"/>
        <v>1.058558429758016</v>
      </c>
      <c r="AH24" t="str">
        <f t="shared" si="34"/>
        <v>54 Textiles, printing and other skilled trades</v>
      </c>
      <c r="AI24" s="69">
        <v>0.30836806073622058</v>
      </c>
      <c r="AJ24" s="69">
        <v>0.31154339165103589</v>
      </c>
      <c r="AK24" s="69">
        <v>0.29772667378073897</v>
      </c>
      <c r="AL24" s="69">
        <v>0.31564430024687246</v>
      </c>
      <c r="AM24" s="69">
        <v>0.38931393034284567</v>
      </c>
      <c r="AN24" s="69"/>
      <c r="AO24" s="69">
        <f t="shared" si="35"/>
        <v>9.15872565621067E-2</v>
      </c>
      <c r="AP24" s="69">
        <f>'RD T1'!E139</f>
        <v>0.18501517276788335</v>
      </c>
      <c r="AQ24" s="69">
        <f t="shared" si="36"/>
        <v>0.27660242932999002</v>
      </c>
      <c r="AS24" t="str">
        <f t="shared" si="37"/>
        <v>54 Textiles, printing and other skilled trades</v>
      </c>
      <c r="AT24" s="69">
        <v>0.35957092269807928</v>
      </c>
      <c r="AU24" s="69">
        <v>0.37282897876373311</v>
      </c>
      <c r="AV24" s="69">
        <v>0.35324654413988288</v>
      </c>
      <c r="AW24" s="69">
        <v>0.40823822480838945</v>
      </c>
      <c r="AX24" s="69">
        <v>0.50576643325092907</v>
      </c>
      <c r="AY24" s="69"/>
      <c r="AZ24" s="69">
        <f t="shared" si="38"/>
        <v>0.15251988911104619</v>
      </c>
      <c r="BA24" s="69">
        <f>'RD T1'!E168</f>
        <v>0.23391469799221346</v>
      </c>
      <c r="BB24" s="69">
        <f t="shared" si="39"/>
        <v>0.38643458710325962</v>
      </c>
      <c r="BD24" t="str">
        <f t="shared" si="40"/>
        <v>54 Textiles, printing and other skilled trades</v>
      </c>
      <c r="BE24" s="69">
        <v>2.3626397865153645</v>
      </c>
      <c r="BF24" s="69">
        <v>2.2076150204237721</v>
      </c>
      <c r="BG24" s="69">
        <v>2.1091179855271842</v>
      </c>
      <c r="BH24" s="69">
        <v>2.2794120324844651</v>
      </c>
      <c r="BI24" s="69">
        <v>2.5221866344250747</v>
      </c>
      <c r="BJ24" s="69"/>
      <c r="BK24" s="69">
        <f t="shared" si="41"/>
        <v>0.41306864889789052</v>
      </c>
      <c r="BL24" s="69">
        <f>'RD T1'!E197</f>
        <v>0.96459096681667922</v>
      </c>
      <c r="BM24" s="69">
        <f t="shared" si="42"/>
        <v>1.3776596157145697</v>
      </c>
      <c r="BO24" t="str">
        <f t="shared" si="43"/>
        <v>54 Textiles, printing and other skilled trades</v>
      </c>
      <c r="BP24" s="69">
        <v>2.3799662982274334</v>
      </c>
      <c r="BQ24" s="69">
        <v>2.0774729948787889</v>
      </c>
      <c r="BR24" s="69">
        <v>1.8545326304512348</v>
      </c>
      <c r="BS24" s="69">
        <v>1.6555358208521795</v>
      </c>
      <c r="BT24" s="69">
        <v>1.4504909585507759</v>
      </c>
      <c r="BU24" s="69"/>
      <c r="BV24" s="69">
        <f t="shared" si="44"/>
        <v>-0.40404167190045892</v>
      </c>
      <c r="BW24" s="69">
        <f>'RD T1'!E226</f>
        <v>0.6259959979198868</v>
      </c>
      <c r="BX24" s="69">
        <f t="shared" si="45"/>
        <v>0.22195432601942788</v>
      </c>
      <c r="BZ24" t="str">
        <f t="shared" si="46"/>
        <v>54 Textiles, printing and other skilled trades</v>
      </c>
      <c r="CA24" s="69">
        <v>2.1093505143330966</v>
      </c>
      <c r="CB24" s="69">
        <v>1.8179364729654948</v>
      </c>
      <c r="CC24" s="69">
        <v>1.5520361764171646</v>
      </c>
      <c r="CD24" s="69">
        <v>1.6086456033495975</v>
      </c>
      <c r="CE24" s="69">
        <v>1.3764895072930616</v>
      </c>
      <c r="CF24" s="69"/>
      <c r="CG24" s="69">
        <f t="shared" si="47"/>
        <v>-0.17554666912410299</v>
      </c>
      <c r="CH24" s="69">
        <f>'RD T1'!E255</f>
        <v>0.55854451310471254</v>
      </c>
      <c r="CI24" s="69">
        <f t="shared" si="48"/>
        <v>0.38299784398060954</v>
      </c>
      <c r="CK24" t="str">
        <f t="shared" si="49"/>
        <v>54 Textiles, printing and other skilled trades</v>
      </c>
      <c r="CL24" s="69">
        <v>0.68207757467792229</v>
      </c>
      <c r="CM24" s="69">
        <v>0.65816746880096144</v>
      </c>
      <c r="CN24" s="69">
        <v>0.56539243842876907</v>
      </c>
      <c r="CO24" s="69">
        <v>0.43053823191463919</v>
      </c>
      <c r="CP24" s="69">
        <v>0.27676433898615754</v>
      </c>
      <c r="CQ24" s="69"/>
      <c r="CR24" s="69">
        <f t="shared" si="50"/>
        <v>-0.28862809944261153</v>
      </c>
      <c r="CS24" s="69">
        <f>'RD T1'!E284</f>
        <v>0.10508329649845541</v>
      </c>
      <c r="CT24" s="69">
        <f t="shared" si="51"/>
        <v>-0.18354480294415612</v>
      </c>
    </row>
    <row r="25" spans="1:98" x14ac:dyDescent="0.2">
      <c r="A25" s="10" t="str">
        <f>name!D21</f>
        <v>61 Caring personal service occupations</v>
      </c>
      <c r="B25" s="69">
        <v>2.3585224146349736E-2</v>
      </c>
      <c r="C25" s="69">
        <v>2.9690127474791356E-2</v>
      </c>
      <c r="D25" s="69">
        <v>2.9700962788659014E-2</v>
      </c>
      <c r="E25" s="69">
        <v>4.0409209278648939E-2</v>
      </c>
      <c r="F25" s="69">
        <v>5.6368214277799769E-2</v>
      </c>
      <c r="G25" s="11"/>
      <c r="H25" s="69">
        <f t="shared" si="26"/>
        <v>2.6667251489140755E-2</v>
      </c>
      <c r="I25" s="69">
        <f>'RD T1'!E53</f>
        <v>2.4584171021973598E-2</v>
      </c>
      <c r="J25" s="69">
        <f t="shared" si="27"/>
        <v>5.125142251111435E-2</v>
      </c>
      <c r="L25" t="str">
        <f t="shared" si="28"/>
        <v>61 Caring personal service occupations</v>
      </c>
      <c r="M25" s="69">
        <v>1.2131771606915391</v>
      </c>
      <c r="N25" s="69">
        <v>1.6825434456073085</v>
      </c>
      <c r="O25" s="69">
        <v>1.6610692552030186</v>
      </c>
      <c r="P25" s="69">
        <v>2.1594684923518317</v>
      </c>
      <c r="Q25" s="69">
        <v>2.895476824247234</v>
      </c>
      <c r="R25" s="11"/>
      <c r="S25" s="69">
        <f t="shared" si="29"/>
        <v>1.2344075690442153</v>
      </c>
      <c r="T25" s="69">
        <f>'RD T1'!E82</f>
        <v>1.399520302082718</v>
      </c>
      <c r="U25" s="69">
        <f t="shared" si="30"/>
        <v>2.6339278711269332</v>
      </c>
      <c r="W25" t="str">
        <f t="shared" si="31"/>
        <v>61 Caring personal service occupations</v>
      </c>
      <c r="X25" s="69">
        <v>4.0744349688268002</v>
      </c>
      <c r="Y25" s="69">
        <v>5.0083655792953667</v>
      </c>
      <c r="Z25" s="69">
        <v>4.6565675556809047</v>
      </c>
      <c r="AA25" s="69">
        <v>5.5437289588546337</v>
      </c>
      <c r="AB25" s="69">
        <v>6.6198892644737972</v>
      </c>
      <c r="AC25" s="69"/>
      <c r="AD25" s="69">
        <f t="shared" si="32"/>
        <v>1.9633217087928925</v>
      </c>
      <c r="AE25" s="69">
        <f>'RD T1'!E111</f>
        <v>3.7110292355788035</v>
      </c>
      <c r="AF25" s="69">
        <f t="shared" si="33"/>
        <v>5.674350944371696</v>
      </c>
      <c r="AH25" t="str">
        <f t="shared" si="34"/>
        <v>61 Caring personal service occupations</v>
      </c>
      <c r="AI25" s="69">
        <v>3.4720822198356847</v>
      </c>
      <c r="AJ25" s="69">
        <v>3.723959900861026</v>
      </c>
      <c r="AK25" s="69">
        <v>3.5079670935691789</v>
      </c>
      <c r="AL25" s="69">
        <v>3.68373319178616</v>
      </c>
      <c r="AM25" s="69">
        <v>3.8593750303217629</v>
      </c>
      <c r="AN25" s="69"/>
      <c r="AO25" s="69">
        <f t="shared" si="35"/>
        <v>0.35140793675258397</v>
      </c>
      <c r="AP25" s="69">
        <f>'RD T1'!E140</f>
        <v>2.1485449344257059</v>
      </c>
      <c r="AQ25" s="69">
        <f t="shared" si="36"/>
        <v>2.4999528711782899</v>
      </c>
      <c r="AS25" t="str">
        <f t="shared" si="37"/>
        <v>61 Caring personal service occupations</v>
      </c>
      <c r="AT25" s="69">
        <v>1.9082186638694874</v>
      </c>
      <c r="AU25" s="69">
        <v>2.1924453519488809</v>
      </c>
      <c r="AV25" s="69">
        <v>2.0919053280991653</v>
      </c>
      <c r="AW25" s="69">
        <v>2.1949716532387762</v>
      </c>
      <c r="AX25" s="69">
        <v>2.3040305150555787</v>
      </c>
      <c r="AY25" s="69"/>
      <c r="AZ25" s="69">
        <f t="shared" si="38"/>
        <v>0.21212518695641336</v>
      </c>
      <c r="BA25" s="69">
        <f>'RD T1'!E169</f>
        <v>1.3035701929606542</v>
      </c>
      <c r="BB25" s="69">
        <f t="shared" si="39"/>
        <v>1.5156953799170676</v>
      </c>
      <c r="BD25" t="str">
        <f t="shared" si="40"/>
        <v>61 Caring personal service occupations</v>
      </c>
      <c r="BE25" s="69">
        <v>10.905971771093741</v>
      </c>
      <c r="BF25" s="69">
        <v>11.866481396192752</v>
      </c>
      <c r="BG25" s="69">
        <v>11.772100110489365</v>
      </c>
      <c r="BH25" s="69">
        <v>12.553532238614654</v>
      </c>
      <c r="BI25" s="69">
        <v>14.324366098162796</v>
      </c>
      <c r="BJ25" s="69"/>
      <c r="BK25" s="69">
        <f t="shared" si="41"/>
        <v>2.5522659876734313</v>
      </c>
      <c r="BL25" s="69">
        <f>'RD T1'!E198</f>
        <v>7.4062734991516121</v>
      </c>
      <c r="BM25" s="69">
        <f t="shared" si="42"/>
        <v>9.9585394868250425</v>
      </c>
      <c r="BO25" t="str">
        <f t="shared" si="43"/>
        <v>61 Caring personal service occupations</v>
      </c>
      <c r="BP25" s="69">
        <v>7.8420639010476529</v>
      </c>
      <c r="BQ25" s="69">
        <v>7.4591222211946366</v>
      </c>
      <c r="BR25" s="69">
        <v>6.7557284871184651</v>
      </c>
      <c r="BS25" s="69">
        <v>6.6487150518465485</v>
      </c>
      <c r="BT25" s="69">
        <v>5.3860134019682846</v>
      </c>
      <c r="BU25" s="69"/>
      <c r="BV25" s="69">
        <f t="shared" si="44"/>
        <v>-1.3697150851501805</v>
      </c>
      <c r="BW25" s="69">
        <f>'RD T1'!E227</f>
        <v>2.9100602959990574</v>
      </c>
      <c r="BX25" s="69">
        <f t="shared" si="45"/>
        <v>1.5403452108488769</v>
      </c>
      <c r="BZ25" t="str">
        <f t="shared" si="46"/>
        <v>61 Caring personal service occupations</v>
      </c>
      <c r="CA25" s="69">
        <v>2.5640614162082356</v>
      </c>
      <c r="CB25" s="69">
        <v>1.6098974615035588</v>
      </c>
      <c r="CC25" s="69">
        <v>1.2819266139079699</v>
      </c>
      <c r="CD25" s="69">
        <v>0.96828652594958409</v>
      </c>
      <c r="CE25" s="69">
        <v>0.81771725224233982</v>
      </c>
      <c r="CF25" s="69"/>
      <c r="CG25" s="69">
        <f t="shared" si="47"/>
        <v>-0.46420936166563009</v>
      </c>
      <c r="CH25" s="69">
        <f>'RD T1'!E256</f>
        <v>0.31134915454130901</v>
      </c>
      <c r="CI25" s="69">
        <f t="shared" si="48"/>
        <v>-0.15286020712432108</v>
      </c>
      <c r="CK25" t="str">
        <f t="shared" si="49"/>
        <v>61 Caring personal service occupations</v>
      </c>
      <c r="CL25" s="69">
        <v>0.29853257404601963</v>
      </c>
      <c r="CM25" s="69">
        <v>0.25374674205047948</v>
      </c>
      <c r="CN25" s="69">
        <v>0.24596141920849485</v>
      </c>
      <c r="CO25" s="69">
        <v>0.31500522932903346</v>
      </c>
      <c r="CP25" s="69">
        <v>0.40216281862853592</v>
      </c>
      <c r="CQ25" s="69"/>
      <c r="CR25" s="69">
        <f t="shared" si="50"/>
        <v>0.15620139942004108</v>
      </c>
      <c r="CS25" s="69">
        <f>'RD T1'!E285</f>
        <v>8.6384039012643118E-2</v>
      </c>
      <c r="CT25" s="69">
        <f t="shared" si="51"/>
        <v>0.24258543843268421</v>
      </c>
    </row>
    <row r="26" spans="1:98" x14ac:dyDescent="0.2">
      <c r="A26" s="10" t="str">
        <f>name!D22</f>
        <v>62 Leisure, travel and related personal service occupations</v>
      </c>
      <c r="B26" s="69">
        <v>1.1925219977396605E-2</v>
      </c>
      <c r="C26" s="69">
        <v>1.8005800103279769E-2</v>
      </c>
      <c r="D26" s="69">
        <v>1.8627547082971589E-2</v>
      </c>
      <c r="E26" s="69">
        <v>2.2158089255824527E-2</v>
      </c>
      <c r="F26" s="69">
        <v>2.9245563924717968E-2</v>
      </c>
      <c r="G26" s="11"/>
      <c r="H26" s="69">
        <f t="shared" si="26"/>
        <v>1.0618016841746378E-2</v>
      </c>
      <c r="I26" s="69">
        <f>'RD T1'!E54</f>
        <v>1.3594412632828391E-2</v>
      </c>
      <c r="J26" s="69">
        <f t="shared" si="27"/>
        <v>2.4212429474574769E-2</v>
      </c>
      <c r="L26" t="str">
        <f t="shared" si="28"/>
        <v>62 Leisure, travel and related personal service occupations</v>
      </c>
      <c r="M26" s="69">
        <v>0.20554072409855875</v>
      </c>
      <c r="N26" s="69">
        <v>0.26877868927995346</v>
      </c>
      <c r="O26" s="69">
        <v>0.25387959570652774</v>
      </c>
      <c r="P26" s="69">
        <v>0.31174704056422686</v>
      </c>
      <c r="Q26" s="69">
        <v>0.41670400187314316</v>
      </c>
      <c r="R26" s="11"/>
      <c r="S26" s="69">
        <f t="shared" si="29"/>
        <v>0.16282440616661542</v>
      </c>
      <c r="T26" s="69">
        <f>'RD T1'!E83</f>
        <v>0.19181808539729134</v>
      </c>
      <c r="U26" s="69">
        <f t="shared" si="30"/>
        <v>0.35464249156390676</v>
      </c>
      <c r="W26" t="str">
        <f t="shared" si="31"/>
        <v>62 Leisure, travel and related personal service occupations</v>
      </c>
      <c r="X26" s="69">
        <v>0.97576096413824864</v>
      </c>
      <c r="Y26" s="69">
        <v>1.2492340984087396</v>
      </c>
      <c r="Z26" s="69">
        <v>1.11173619615902</v>
      </c>
      <c r="AA26" s="69">
        <v>1.3655847765421436</v>
      </c>
      <c r="AB26" s="69">
        <v>1.888039434343602</v>
      </c>
      <c r="AC26" s="69"/>
      <c r="AD26" s="69">
        <f t="shared" si="32"/>
        <v>0.77630323818458202</v>
      </c>
      <c r="AE26" s="69">
        <f>'RD T1'!E112</f>
        <v>0.91739796610313207</v>
      </c>
      <c r="AF26" s="69">
        <f t="shared" si="33"/>
        <v>1.6937012042877142</v>
      </c>
      <c r="AH26" t="str">
        <f t="shared" si="34"/>
        <v>62 Leisure, travel and related personal service occupations</v>
      </c>
      <c r="AI26" s="69">
        <v>0.61509407480268974</v>
      </c>
      <c r="AJ26" s="69">
        <v>0.75986972066930425</v>
      </c>
      <c r="AK26" s="69">
        <v>0.68775384605626144</v>
      </c>
      <c r="AL26" s="69">
        <v>0.76435540998615714</v>
      </c>
      <c r="AM26" s="69">
        <v>1.0158717160833919</v>
      </c>
      <c r="AN26" s="69"/>
      <c r="AO26" s="69">
        <f t="shared" si="35"/>
        <v>0.32811787002713044</v>
      </c>
      <c r="AP26" s="69">
        <f>'RD T1'!E141</f>
        <v>0.5118175919276361</v>
      </c>
      <c r="AQ26" s="69">
        <f t="shared" si="36"/>
        <v>0.83993546195476654</v>
      </c>
      <c r="AS26" t="str">
        <f t="shared" si="37"/>
        <v>62 Leisure, travel and related personal service occupations</v>
      </c>
      <c r="AT26" s="69">
        <v>0.7572415895954141</v>
      </c>
      <c r="AU26" s="69">
        <v>0.95430932950720171</v>
      </c>
      <c r="AV26" s="69">
        <v>0.92752518636557557</v>
      </c>
      <c r="AW26" s="69">
        <v>1.0709148123805645</v>
      </c>
      <c r="AX26" s="69">
        <v>1.4923200095480464</v>
      </c>
      <c r="AY26" s="69"/>
      <c r="AZ26" s="69">
        <f t="shared" si="38"/>
        <v>0.56479482318247087</v>
      </c>
      <c r="BA26" s="69">
        <f>'RD T1'!E170</f>
        <v>0.74524915958306526</v>
      </c>
      <c r="BB26" s="69">
        <f t="shared" si="39"/>
        <v>1.3100439827655361</v>
      </c>
      <c r="BD26" t="str">
        <f t="shared" si="40"/>
        <v>62 Leisure, travel and related personal service occupations</v>
      </c>
      <c r="BE26" s="69">
        <v>2.772581727894301</v>
      </c>
      <c r="BF26" s="69">
        <v>2.6635011481354725</v>
      </c>
      <c r="BG26" s="69">
        <v>2.5676933684194299</v>
      </c>
      <c r="BH26" s="69">
        <v>2.3975619852772687</v>
      </c>
      <c r="BI26" s="69">
        <v>2.1962163353660564</v>
      </c>
      <c r="BJ26" s="69"/>
      <c r="BK26" s="69">
        <f t="shared" si="41"/>
        <v>-0.37147703305337343</v>
      </c>
      <c r="BL26" s="69">
        <f>'RD T1'!E199</f>
        <v>1.0849954330110319</v>
      </c>
      <c r="BM26" s="69">
        <f t="shared" si="42"/>
        <v>0.71351839995765842</v>
      </c>
      <c r="BO26" t="str">
        <f t="shared" si="43"/>
        <v>62 Leisure, travel and related personal service occupations</v>
      </c>
      <c r="BP26" s="69">
        <v>2.679305196326593</v>
      </c>
      <c r="BQ26" s="69">
        <v>2.5141046565501282</v>
      </c>
      <c r="BR26" s="69">
        <v>2.2447619077828436</v>
      </c>
      <c r="BS26" s="69">
        <v>2.0308158261509623</v>
      </c>
      <c r="BT26" s="69">
        <v>1.6764801707173094</v>
      </c>
      <c r="BU26" s="69"/>
      <c r="BV26" s="69">
        <f t="shared" si="44"/>
        <v>-0.5682817370655342</v>
      </c>
      <c r="BW26" s="69">
        <f>'RD T1'!E228</f>
        <v>0.866815271497686</v>
      </c>
      <c r="BX26" s="69">
        <f t="shared" si="45"/>
        <v>0.2985335344321518</v>
      </c>
      <c r="BZ26" t="str">
        <f t="shared" si="46"/>
        <v>62 Leisure, travel and related personal service occupations</v>
      </c>
      <c r="CA26" s="69">
        <v>1.6658063521787441</v>
      </c>
      <c r="CB26" s="69">
        <v>1.7086905451451735</v>
      </c>
      <c r="CC26" s="69">
        <v>1.3739975826762845</v>
      </c>
      <c r="CD26" s="69">
        <v>1.356892746760844</v>
      </c>
      <c r="CE26" s="69">
        <v>1.0084830828636118</v>
      </c>
      <c r="CF26" s="69"/>
      <c r="CG26" s="69">
        <f t="shared" si="47"/>
        <v>-0.3655144998126727</v>
      </c>
      <c r="CH26" s="69">
        <f>'RD T1'!E257</f>
        <v>0.51820440216929919</v>
      </c>
      <c r="CI26" s="69">
        <f t="shared" si="48"/>
        <v>0.15268990235662649</v>
      </c>
      <c r="CK26" t="str">
        <f t="shared" si="49"/>
        <v>62 Leisure, travel and related personal service occupations</v>
      </c>
      <c r="CL26" s="69">
        <v>0.48152863649425731</v>
      </c>
      <c r="CM26" s="69">
        <v>0.49783834441949731</v>
      </c>
      <c r="CN26" s="69">
        <v>0.4203178287055751</v>
      </c>
      <c r="CO26" s="69">
        <v>0.36494715495178254</v>
      </c>
      <c r="CP26" s="69">
        <v>0.35142475600261885</v>
      </c>
      <c r="CQ26" s="69"/>
      <c r="CR26" s="69">
        <f t="shared" si="50"/>
        <v>-6.8893072702956248E-2</v>
      </c>
      <c r="CS26" s="69">
        <f>'RD T1'!E286</f>
        <v>0.10651651502233306</v>
      </c>
      <c r="CT26" s="69">
        <f t="shared" si="51"/>
        <v>3.762344231937681E-2</v>
      </c>
    </row>
    <row r="27" spans="1:98" x14ac:dyDescent="0.2">
      <c r="A27" s="10" t="str">
        <f>name!D23</f>
        <v>63 Community and civil enforcement occupations</v>
      </c>
      <c r="B27" s="69">
        <v>9.0740395140445672E-4</v>
      </c>
      <c r="C27" s="69">
        <v>8.9173658854858038E-4</v>
      </c>
      <c r="D27" s="69">
        <v>1.0186508624455358E-3</v>
      </c>
      <c r="E27" s="69">
        <v>1.0791176449261391E-3</v>
      </c>
      <c r="F27" s="69">
        <v>1.494812131261147E-3</v>
      </c>
      <c r="G27" s="11"/>
      <c r="H27" s="69">
        <f t="shared" si="26"/>
        <v>4.7616126881561117E-4</v>
      </c>
      <c r="I27" s="69">
        <f>'RD T1'!E55</f>
        <v>6.7191417156696432E-4</v>
      </c>
      <c r="J27" s="69">
        <f t="shared" si="27"/>
        <v>1.1480754403825756E-3</v>
      </c>
      <c r="L27" t="str">
        <f t="shared" si="28"/>
        <v>63 Community and civil enforcement occupations</v>
      </c>
      <c r="M27" s="69">
        <v>1.6151527116981836E-2</v>
      </c>
      <c r="N27" s="69">
        <v>1.5967961057115253E-2</v>
      </c>
      <c r="O27" s="69">
        <v>2.3409081463698907E-2</v>
      </c>
      <c r="P27" s="69">
        <v>2.1008676812144481E-2</v>
      </c>
      <c r="Q27" s="69">
        <v>3.0349465168703821E-2</v>
      </c>
      <c r="R27" s="11"/>
      <c r="S27" s="69">
        <f t="shared" si="29"/>
        <v>6.9403837050049134E-3</v>
      </c>
      <c r="T27" s="69">
        <f>'RD T1'!E84</f>
        <v>1.3006438984139269E-2</v>
      </c>
      <c r="U27" s="69">
        <f t="shared" si="30"/>
        <v>1.9946822689144182E-2</v>
      </c>
      <c r="W27" t="str">
        <f t="shared" si="31"/>
        <v>63 Community and civil enforcement occupations</v>
      </c>
      <c r="X27" s="69">
        <v>7.737568221853669E-2</v>
      </c>
      <c r="Y27" s="69">
        <v>8.4285119082282561E-2</v>
      </c>
      <c r="Z27" s="69">
        <v>9.1451253080602493E-2</v>
      </c>
      <c r="AA27" s="69">
        <v>0.10019968670825212</v>
      </c>
      <c r="AB27" s="69">
        <v>0.12150590573332651</v>
      </c>
      <c r="AC27" s="69"/>
      <c r="AD27" s="69">
        <f t="shared" si="32"/>
        <v>3.0054652652724015E-2</v>
      </c>
      <c r="AE27" s="69">
        <f>'RD T1'!E113</f>
        <v>6.7181530051424396E-2</v>
      </c>
      <c r="AF27" s="69">
        <f t="shared" si="33"/>
        <v>9.7236182704148411E-2</v>
      </c>
      <c r="AH27" t="str">
        <f t="shared" si="34"/>
        <v>63 Community and civil enforcement occupations</v>
      </c>
      <c r="AI27" s="69">
        <v>2.1555261433064826E-2</v>
      </c>
      <c r="AJ27" s="69">
        <v>2.1661829949589647E-2</v>
      </c>
      <c r="AK27" s="69">
        <v>2.7572059131995581E-2</v>
      </c>
      <c r="AL27" s="69">
        <v>2.3925073401601844E-2</v>
      </c>
      <c r="AM27" s="69">
        <v>2.8368213578453424E-2</v>
      </c>
      <c r="AN27" s="69"/>
      <c r="AO27" s="69">
        <f t="shared" si="35"/>
        <v>7.9615444645784322E-4</v>
      </c>
      <c r="AP27" s="69">
        <f>'RD T1'!E142</f>
        <v>1.5222082907679667E-2</v>
      </c>
      <c r="AQ27" s="69">
        <f t="shared" si="36"/>
        <v>1.6018237354137509E-2</v>
      </c>
      <c r="AS27" t="str">
        <f t="shared" si="37"/>
        <v>63 Community and civil enforcement occupations</v>
      </c>
      <c r="AT27" s="69">
        <v>2.1872614123699119E-2</v>
      </c>
      <c r="AU27" s="69">
        <v>1.9835852562149665E-2</v>
      </c>
      <c r="AV27" s="69">
        <v>2.4494546099213976E-2</v>
      </c>
      <c r="AW27" s="69">
        <v>1.9866923393967832E-2</v>
      </c>
      <c r="AX27" s="69">
        <v>2.1205406484201317E-2</v>
      </c>
      <c r="AY27" s="69"/>
      <c r="AZ27" s="69">
        <f t="shared" si="38"/>
        <v>-3.2891396150126588E-3</v>
      </c>
      <c r="BA27" s="69">
        <f>'RD T1'!E171</f>
        <v>1.2283067359740833E-2</v>
      </c>
      <c r="BB27" s="69">
        <f t="shared" si="39"/>
        <v>8.9939277447281737E-3</v>
      </c>
      <c r="BD27" t="str">
        <f t="shared" si="40"/>
        <v>63 Community and civil enforcement occupations</v>
      </c>
      <c r="BE27" s="69">
        <v>8.2504182299471984E-2</v>
      </c>
      <c r="BF27" s="69">
        <v>5.4570352793268967E-2</v>
      </c>
      <c r="BG27" s="69">
        <v>8.2590783277057364E-2</v>
      </c>
      <c r="BH27" s="69">
        <v>5.3129853318757025E-2</v>
      </c>
      <c r="BI27" s="69">
        <v>5.5576517477485238E-2</v>
      </c>
      <c r="BJ27" s="69"/>
      <c r="BK27" s="69">
        <f t="shared" si="41"/>
        <v>-2.7014265799572126E-2</v>
      </c>
      <c r="BL27" s="69">
        <f>'RD T1'!E200</f>
        <v>2.1098925759572389E-2</v>
      </c>
      <c r="BM27" s="69">
        <f t="shared" si="42"/>
        <v>-5.9153400399997377E-3</v>
      </c>
      <c r="BO27" t="str">
        <f t="shared" si="43"/>
        <v>63 Community and civil enforcement occupations</v>
      </c>
      <c r="BP27" s="69">
        <v>0.10218319454697028</v>
      </c>
      <c r="BQ27" s="69">
        <v>8.9358591618787009E-2</v>
      </c>
      <c r="BR27" s="69">
        <v>0.10662730373500036</v>
      </c>
      <c r="BS27" s="69">
        <v>7.8708009689914829E-2</v>
      </c>
      <c r="BT27" s="69">
        <v>7.3579748933169098E-2</v>
      </c>
      <c r="BU27" s="69"/>
      <c r="BV27" s="69">
        <f t="shared" si="44"/>
        <v>-3.3047554801831261E-2</v>
      </c>
      <c r="BW27" s="69">
        <f>'RD T1'!E229</f>
        <v>3.2841952039099849E-2</v>
      </c>
      <c r="BX27" s="69">
        <f t="shared" si="45"/>
        <v>-2.0560276273141193E-4</v>
      </c>
      <c r="BZ27" t="str">
        <f t="shared" si="46"/>
        <v>63 Community and civil enforcement occupations</v>
      </c>
      <c r="CA27" s="69">
        <v>8.3525771097382254E-2</v>
      </c>
      <c r="CB27" s="69">
        <v>7.1295082325151179E-2</v>
      </c>
      <c r="CC27" s="69">
        <v>8.2988184896108569E-2</v>
      </c>
      <c r="CD27" s="69">
        <v>6.9298224932766828E-2</v>
      </c>
      <c r="CE27" s="69">
        <v>5.7457074191680634E-2</v>
      </c>
      <c r="CF27" s="69"/>
      <c r="CG27" s="69">
        <f t="shared" si="47"/>
        <v>-2.5531110704427935E-2</v>
      </c>
      <c r="CH27" s="69">
        <f>'RD T1'!E258</f>
        <v>2.6564385606652335E-2</v>
      </c>
      <c r="CI27" s="69">
        <f t="shared" si="48"/>
        <v>1.0332749022244E-3</v>
      </c>
      <c r="CK27" t="str">
        <f t="shared" si="49"/>
        <v>63 Community and civil enforcement occupations</v>
      </c>
      <c r="CL27" s="69">
        <v>2.2343055787393783E-2</v>
      </c>
      <c r="CM27" s="69">
        <v>1.7381923273194044E-2</v>
      </c>
      <c r="CN27" s="69">
        <v>2.3225752293100175E-2</v>
      </c>
      <c r="CO27" s="69">
        <v>1.3130663706318354E-2</v>
      </c>
      <c r="CP27" s="69">
        <v>1.0678170203901606E-2</v>
      </c>
      <c r="CQ27" s="69"/>
      <c r="CR27" s="69">
        <f t="shared" si="50"/>
        <v>-1.2547582089198569E-2</v>
      </c>
      <c r="CS27" s="69">
        <f>'RD T1'!E287</f>
        <v>3.1740363773562247E-3</v>
      </c>
      <c r="CT27" s="69">
        <f t="shared" si="51"/>
        <v>-9.3735457118423442E-3</v>
      </c>
    </row>
    <row r="28" spans="1:98" x14ac:dyDescent="0.2">
      <c r="A28" s="10" t="str">
        <f>name!D24</f>
        <v>71 Sales occupations</v>
      </c>
      <c r="B28" s="69">
        <v>6.6253277826849769E-2</v>
      </c>
      <c r="C28" s="69">
        <v>7.8069621021859936E-2</v>
      </c>
      <c r="D28" s="69">
        <v>7.1018815986016157E-2</v>
      </c>
      <c r="E28" s="69">
        <v>7.7916895621783819E-2</v>
      </c>
      <c r="F28" s="69">
        <v>9.8773906892954358E-2</v>
      </c>
      <c r="G28" s="11"/>
      <c r="H28" s="69">
        <f t="shared" si="26"/>
        <v>2.7755090906938201E-2</v>
      </c>
      <c r="I28" s="69">
        <f>'RD T1'!E56</f>
        <v>4.0176369823549947E-2</v>
      </c>
      <c r="J28" s="69">
        <f t="shared" si="27"/>
        <v>6.7931460730488141E-2</v>
      </c>
      <c r="L28" t="str">
        <f t="shared" si="28"/>
        <v>71 Sales occupations</v>
      </c>
      <c r="M28" s="69">
        <v>0.77285014791969897</v>
      </c>
      <c r="N28" s="69">
        <v>0.95092802433137735</v>
      </c>
      <c r="O28" s="69">
        <v>1.039193673044855</v>
      </c>
      <c r="P28" s="69">
        <v>1.1703468818041975</v>
      </c>
      <c r="Q28" s="69">
        <v>1.6182863575067961</v>
      </c>
      <c r="R28" s="11"/>
      <c r="S28" s="69">
        <f t="shared" si="29"/>
        <v>0.57909268446194107</v>
      </c>
      <c r="T28" s="69">
        <f>'RD T1'!E85</f>
        <v>0.62724661506034896</v>
      </c>
      <c r="U28" s="69">
        <f t="shared" si="30"/>
        <v>1.2063392995222899</v>
      </c>
      <c r="W28" t="str">
        <f t="shared" si="31"/>
        <v>71 Sales occupations</v>
      </c>
      <c r="X28" s="69">
        <v>3.0493991702686349</v>
      </c>
      <c r="Y28" s="69">
        <v>3.4992313304362086</v>
      </c>
      <c r="Z28" s="69">
        <v>3.58091665326873</v>
      </c>
      <c r="AA28" s="69">
        <v>3.7702256991561498</v>
      </c>
      <c r="AB28" s="69">
        <v>4.6826206050336285</v>
      </c>
      <c r="AC28" s="69"/>
      <c r="AD28" s="69">
        <f t="shared" si="32"/>
        <v>1.1017039517648985</v>
      </c>
      <c r="AE28" s="69">
        <f>'RD T1'!E114</f>
        <v>2.1432878115155427</v>
      </c>
      <c r="AF28" s="69">
        <f t="shared" si="33"/>
        <v>3.2449917632804413</v>
      </c>
      <c r="AH28" t="str">
        <f t="shared" si="34"/>
        <v>71 Sales occupations</v>
      </c>
      <c r="AI28" s="69">
        <v>0.98605738456327197</v>
      </c>
      <c r="AJ28" s="69">
        <v>1.0596671178011663</v>
      </c>
      <c r="AK28" s="69">
        <v>1.0861147833005378</v>
      </c>
      <c r="AL28" s="69">
        <v>1.0742637419969954</v>
      </c>
      <c r="AM28" s="69">
        <v>1.2562910994004064</v>
      </c>
      <c r="AN28" s="69"/>
      <c r="AO28" s="69">
        <f t="shared" si="35"/>
        <v>0.17017631609986861</v>
      </c>
      <c r="AP28" s="69">
        <f>'RD T1'!E143</f>
        <v>0.59420544165778866</v>
      </c>
      <c r="AQ28" s="69">
        <f t="shared" si="36"/>
        <v>0.76438175775765727</v>
      </c>
      <c r="AS28" t="str">
        <f t="shared" si="37"/>
        <v>71 Sales occupations</v>
      </c>
      <c r="AT28" s="69">
        <v>0.86527315870270005</v>
      </c>
      <c r="AU28" s="69">
        <v>0.90407332095227211</v>
      </c>
      <c r="AV28" s="69">
        <v>0.91526589935683278</v>
      </c>
      <c r="AW28" s="69">
        <v>0.87945779236289001</v>
      </c>
      <c r="AX28" s="69">
        <v>1.0186199965739087</v>
      </c>
      <c r="AY28" s="69"/>
      <c r="AZ28" s="69">
        <f t="shared" si="38"/>
        <v>0.10335409721707589</v>
      </c>
      <c r="BA28" s="69">
        <f>'RD T1'!E172</f>
        <v>0.42084736317985294</v>
      </c>
      <c r="BB28" s="69">
        <f t="shared" si="39"/>
        <v>0.52420146039692883</v>
      </c>
      <c r="BD28" t="str">
        <f t="shared" si="40"/>
        <v>71 Sales occupations</v>
      </c>
      <c r="BE28" s="69">
        <v>6.1636973750817337</v>
      </c>
      <c r="BF28" s="69">
        <v>6.0494557890504508</v>
      </c>
      <c r="BG28" s="69">
        <v>6.6335704668960878</v>
      </c>
      <c r="BH28" s="69">
        <v>6.1847251598093917</v>
      </c>
      <c r="BI28" s="69">
        <v>6.3797734764993432</v>
      </c>
      <c r="BJ28" s="69"/>
      <c r="BK28" s="69">
        <f t="shared" si="41"/>
        <v>-0.25379699039674453</v>
      </c>
      <c r="BL28" s="69">
        <f>'RD T1'!E201</f>
        <v>2.7713472704628206</v>
      </c>
      <c r="BM28" s="69">
        <f t="shared" si="42"/>
        <v>2.5175502800660761</v>
      </c>
      <c r="BO28" t="str">
        <f t="shared" si="43"/>
        <v>71 Sales occupations</v>
      </c>
      <c r="BP28" s="69">
        <v>6.0680553285697956</v>
      </c>
      <c r="BQ28" s="69">
        <v>5.6908286608805261</v>
      </c>
      <c r="BR28" s="69">
        <v>5.4464751595747209</v>
      </c>
      <c r="BS28" s="69">
        <v>4.750965020812143</v>
      </c>
      <c r="BT28" s="69">
        <v>3.7451632925081668</v>
      </c>
      <c r="BU28" s="69"/>
      <c r="BV28" s="69">
        <f t="shared" si="44"/>
        <v>-1.7013118670665541</v>
      </c>
      <c r="BW28" s="69">
        <f>'RD T1'!E230</f>
        <v>1.8931453600617734</v>
      </c>
      <c r="BX28" s="69">
        <f t="shared" si="45"/>
        <v>0.19183349299521923</v>
      </c>
      <c r="BZ28" t="str">
        <f t="shared" si="46"/>
        <v>71 Sales occupations</v>
      </c>
      <c r="CA28" s="69">
        <v>4.1180570538406931</v>
      </c>
      <c r="CB28" s="69">
        <v>3.9909725734620936</v>
      </c>
      <c r="CC28" s="69">
        <v>3.5043435322364953</v>
      </c>
      <c r="CD28" s="69">
        <v>2.86439059817826</v>
      </c>
      <c r="CE28" s="69">
        <v>1.1880587607862481</v>
      </c>
      <c r="CF28" s="69"/>
      <c r="CG28" s="69">
        <f t="shared" si="47"/>
        <v>-2.3162847714502472</v>
      </c>
      <c r="CH28" s="69">
        <f>'RD T1'!E259</f>
        <v>0.79218776179809336</v>
      </c>
      <c r="CI28" s="69">
        <f t="shared" si="48"/>
        <v>-1.524097009652154</v>
      </c>
      <c r="CK28" t="str">
        <f t="shared" si="49"/>
        <v>71 Sales occupations</v>
      </c>
      <c r="CL28" s="69">
        <v>1.3685758557097472</v>
      </c>
      <c r="CM28" s="69">
        <v>1.3998712975805967</v>
      </c>
      <c r="CN28" s="69">
        <v>1.2469198868921727</v>
      </c>
      <c r="CO28" s="69">
        <v>1.079885717610249</v>
      </c>
      <c r="CP28" s="69">
        <v>0.86594696060241116</v>
      </c>
      <c r="CQ28" s="69"/>
      <c r="CR28" s="69">
        <f t="shared" si="50"/>
        <v>-0.38097292628976154</v>
      </c>
      <c r="CS28" s="69">
        <f>'RD T1'!E288</f>
        <v>0.24833447840755507</v>
      </c>
      <c r="CT28" s="69">
        <f t="shared" si="51"/>
        <v>-0.13263844788220647</v>
      </c>
    </row>
    <row r="29" spans="1:98" x14ac:dyDescent="0.2">
      <c r="A29" s="10" t="str">
        <f>name!D25</f>
        <v>72 Customer service occupations</v>
      </c>
      <c r="B29" s="69">
        <v>1.9776546926478511E-2</v>
      </c>
      <c r="C29" s="69">
        <v>2.2907154515703382E-2</v>
      </c>
      <c r="D29" s="69">
        <v>2.6563884047084079E-2</v>
      </c>
      <c r="E29" s="69">
        <v>3.9200568734905329E-2</v>
      </c>
      <c r="F29" s="69">
        <v>5.4313944800367747E-2</v>
      </c>
      <c r="G29" s="11"/>
      <c r="H29" s="69">
        <f>F29-D29</f>
        <v>2.7750060753283668E-2</v>
      </c>
      <c r="I29" s="69">
        <f>'RD T1'!E57</f>
        <v>1.9246257122713026E-2</v>
      </c>
      <c r="J29" s="69">
        <f t="shared" si="27"/>
        <v>4.6996317875996695E-2</v>
      </c>
      <c r="L29" t="str">
        <f t="shared" si="28"/>
        <v>72 Customer service occupations</v>
      </c>
      <c r="M29" s="69">
        <v>0.22045009117576322</v>
      </c>
      <c r="N29" s="69">
        <v>0.29237671291178935</v>
      </c>
      <c r="O29" s="69">
        <v>0.30422919385447178</v>
      </c>
      <c r="P29" s="69">
        <v>0.46007063768152767</v>
      </c>
      <c r="Q29" s="69">
        <v>0.64413254914531637</v>
      </c>
      <c r="R29" s="11"/>
      <c r="S29" s="69">
        <f t="shared" si="29"/>
        <v>0.33990335529084459</v>
      </c>
      <c r="T29" s="69">
        <f>'RD T1'!E86</f>
        <v>0.24826514386478457</v>
      </c>
      <c r="U29" s="69">
        <f t="shared" si="30"/>
        <v>0.58816849915562919</v>
      </c>
      <c r="W29" t="str">
        <f t="shared" si="31"/>
        <v>72 Customer service occupations</v>
      </c>
      <c r="X29" s="69">
        <v>0.91203142275047711</v>
      </c>
      <c r="Y29" s="69">
        <v>1.1109706082175301</v>
      </c>
      <c r="Z29" s="69">
        <v>1.131485644549328</v>
      </c>
      <c r="AA29" s="69">
        <v>1.5362274708518626</v>
      </c>
      <c r="AB29" s="69">
        <v>2.032711962044607</v>
      </c>
      <c r="AC29" s="69"/>
      <c r="AD29" s="69">
        <f t="shared" si="32"/>
        <v>0.90122631749527904</v>
      </c>
      <c r="AE29" s="69">
        <f>'RD T1'!E115</f>
        <v>0.84343456287961505</v>
      </c>
      <c r="AF29" s="69">
        <f t="shared" si="33"/>
        <v>1.744660880374894</v>
      </c>
      <c r="AH29" t="str">
        <f t="shared" si="34"/>
        <v>72 Customer service occupations</v>
      </c>
      <c r="AI29" s="69">
        <v>0.29010699885910252</v>
      </c>
      <c r="AJ29" s="69">
        <v>0.3660268476935436</v>
      </c>
      <c r="AK29" s="69">
        <v>0.4003782975327882</v>
      </c>
      <c r="AL29" s="69">
        <v>0.53957117259675447</v>
      </c>
      <c r="AM29" s="69">
        <v>0.6803736378624986</v>
      </c>
      <c r="AN29" s="69"/>
      <c r="AO29" s="69">
        <f t="shared" si="35"/>
        <v>0.27999534032971041</v>
      </c>
      <c r="AP29" s="69">
        <f>'RD T1'!E144</f>
        <v>0.31225512414221906</v>
      </c>
      <c r="AQ29" s="69">
        <f t="shared" si="36"/>
        <v>0.59225046447192953</v>
      </c>
      <c r="AS29" t="str">
        <f t="shared" si="37"/>
        <v>72 Customer service occupations</v>
      </c>
      <c r="AT29" s="69">
        <v>0.33152719548487747</v>
      </c>
      <c r="AU29" s="69">
        <v>0.40408502314193545</v>
      </c>
      <c r="AV29" s="69">
        <v>0.40957031751021489</v>
      </c>
      <c r="AW29" s="69">
        <v>0.52707008048908111</v>
      </c>
      <c r="AX29" s="69">
        <v>0.62564331208262913</v>
      </c>
      <c r="AY29" s="69"/>
      <c r="AZ29" s="69">
        <f t="shared" si="38"/>
        <v>0.21607299457241425</v>
      </c>
      <c r="BA29" s="69">
        <f>'RD T1'!E173</f>
        <v>0.27459634531728649</v>
      </c>
      <c r="BB29" s="69">
        <f t="shared" si="39"/>
        <v>0.49066933988970074</v>
      </c>
      <c r="BD29" t="str">
        <f t="shared" si="40"/>
        <v>72 Customer service occupations</v>
      </c>
      <c r="BE29" s="69">
        <v>1.3019469597163458</v>
      </c>
      <c r="BF29" s="69">
        <v>1.3823093203640608</v>
      </c>
      <c r="BG29" s="69">
        <v>1.4757753507312013</v>
      </c>
      <c r="BH29" s="69">
        <v>1.7546312112867548</v>
      </c>
      <c r="BI29" s="69">
        <v>1.9501151212528116</v>
      </c>
      <c r="BJ29" s="69"/>
      <c r="BK29" s="69">
        <f t="shared" si="41"/>
        <v>0.47433977052161036</v>
      </c>
      <c r="BL29" s="69">
        <f>'RD T1'!E202</f>
        <v>0.8150236632259259</v>
      </c>
      <c r="BM29" s="69">
        <f t="shared" si="42"/>
        <v>1.2893634337475364</v>
      </c>
      <c r="BO29" t="str">
        <f t="shared" si="43"/>
        <v>72 Customer service occupations</v>
      </c>
      <c r="BP29" s="69">
        <v>1.3965028804211477</v>
      </c>
      <c r="BQ29" s="69">
        <v>1.4800184480962608</v>
      </c>
      <c r="BR29" s="69">
        <v>1.4388092118657603</v>
      </c>
      <c r="BS29" s="69">
        <v>1.7611756859875576</v>
      </c>
      <c r="BT29" s="69">
        <v>1.6887466670746423</v>
      </c>
      <c r="BU29" s="69"/>
      <c r="BV29" s="69">
        <f t="shared" si="44"/>
        <v>0.249937455208882</v>
      </c>
      <c r="BW29" s="69">
        <f>'RD T1'!E231</f>
        <v>0.77088452846336875</v>
      </c>
      <c r="BX29" s="69">
        <f t="shared" si="45"/>
        <v>1.0208219836722507</v>
      </c>
      <c r="BZ29" t="str">
        <f t="shared" si="46"/>
        <v>72 Customer service occupations</v>
      </c>
      <c r="CA29" s="69">
        <v>0.71207841109767089</v>
      </c>
      <c r="CB29" s="69">
        <v>0.70904838023267436</v>
      </c>
      <c r="CC29" s="69">
        <v>0.6382702587284369</v>
      </c>
      <c r="CD29" s="69">
        <v>0.72679383582922141</v>
      </c>
      <c r="CE29" s="69">
        <v>0.64720166679523161</v>
      </c>
      <c r="CF29" s="69"/>
      <c r="CG29" s="69">
        <f t="shared" si="47"/>
        <v>8.9314080667947104E-3</v>
      </c>
      <c r="CH29" s="69">
        <f>'RD T1'!E260</f>
        <v>0.22726671055870359</v>
      </c>
      <c r="CI29" s="69">
        <f t="shared" si="48"/>
        <v>0.2361981186254983</v>
      </c>
      <c r="CK29" t="str">
        <f t="shared" si="49"/>
        <v>72 Customer service occupations</v>
      </c>
      <c r="CL29" s="69">
        <v>0.17151316579785358</v>
      </c>
      <c r="CM29" s="69">
        <v>0.24489599059872602</v>
      </c>
      <c r="CN29" s="69">
        <v>0.24330105497207738</v>
      </c>
      <c r="CO29" s="69">
        <v>0.40178592551903403</v>
      </c>
      <c r="CP29" s="69">
        <v>0.53172074540675585</v>
      </c>
      <c r="CQ29" s="69"/>
      <c r="CR29" s="69">
        <f t="shared" si="50"/>
        <v>0.28841969043467847</v>
      </c>
      <c r="CS29" s="69">
        <f>'RD T1'!E289</f>
        <v>0.12221470555570305</v>
      </c>
      <c r="CT29" s="69">
        <f t="shared" si="51"/>
        <v>0.41063439599038154</v>
      </c>
    </row>
    <row r="30" spans="1:98" x14ac:dyDescent="0.2">
      <c r="A30" s="10" t="str">
        <f>name!D26</f>
        <v>81 Process, plant and machine operatives</v>
      </c>
      <c r="B30" s="69">
        <v>1.5602413424469688E-2</v>
      </c>
      <c r="C30" s="69">
        <v>2.0679127269305903E-2</v>
      </c>
      <c r="D30" s="69">
        <v>1.926721200714054E-2</v>
      </c>
      <c r="E30" s="69">
        <v>2.751042239204252E-2</v>
      </c>
      <c r="F30" s="69">
        <v>4.2094677954621691E-2</v>
      </c>
      <c r="G30" s="11"/>
      <c r="H30" s="69">
        <f t="shared" si="26"/>
        <v>2.2827465947481151E-2</v>
      </c>
      <c r="I30" s="69">
        <f>'RD T1'!E58</f>
        <v>1.5732561660513799E-2</v>
      </c>
      <c r="J30" s="69">
        <f t="shared" si="27"/>
        <v>3.856002760799495E-2</v>
      </c>
      <c r="L30" t="str">
        <f t="shared" si="28"/>
        <v>81 Process, plant and machine operatives</v>
      </c>
      <c r="M30" s="69">
        <v>7.97082012846244E-2</v>
      </c>
      <c r="N30" s="69">
        <v>0.10645905634774046</v>
      </c>
      <c r="O30" s="69">
        <v>0.1067462421191236</v>
      </c>
      <c r="P30" s="69">
        <v>0.16358114048743749</v>
      </c>
      <c r="Q30" s="69">
        <v>0.26433888777221692</v>
      </c>
      <c r="R30" s="11"/>
      <c r="S30" s="69">
        <f t="shared" si="29"/>
        <v>0.15759264565309333</v>
      </c>
      <c r="T30" s="69">
        <f>'RD T1'!E87</f>
        <v>8.9069353184017097E-2</v>
      </c>
      <c r="U30" s="69">
        <f t="shared" si="30"/>
        <v>0.24666199883711043</v>
      </c>
      <c r="W30" t="str">
        <f t="shared" si="31"/>
        <v>81 Process, plant and machine operatives</v>
      </c>
      <c r="X30" s="69">
        <v>0.25058195100991193</v>
      </c>
      <c r="Y30" s="69">
        <v>0.27394761430080722</v>
      </c>
      <c r="Z30" s="69">
        <v>0.25086687811522823</v>
      </c>
      <c r="AA30" s="69">
        <v>0.37865004958032167</v>
      </c>
      <c r="AB30" s="69">
        <v>0.57248861130313777</v>
      </c>
      <c r="AC30" s="69"/>
      <c r="AD30" s="69">
        <f t="shared" si="32"/>
        <v>0.32162173318790954</v>
      </c>
      <c r="AE30" s="69">
        <f>'RD T1'!E116</f>
        <v>0.20643830466750221</v>
      </c>
      <c r="AF30" s="69">
        <f t="shared" si="33"/>
        <v>0.52806003785541178</v>
      </c>
      <c r="AH30" t="str">
        <f t="shared" si="34"/>
        <v>81 Process, plant and machine operatives</v>
      </c>
      <c r="AI30" s="69">
        <v>0.10610850498909957</v>
      </c>
      <c r="AJ30" s="69">
        <v>0.12817872226364585</v>
      </c>
      <c r="AK30" s="69">
        <v>0.12012920634971536</v>
      </c>
      <c r="AL30" s="69">
        <v>0.17879544709060796</v>
      </c>
      <c r="AM30" s="69">
        <v>0.27817041111720225</v>
      </c>
      <c r="AN30" s="69"/>
      <c r="AO30" s="69">
        <f t="shared" si="35"/>
        <v>0.1580412047674869</v>
      </c>
      <c r="AP30" s="69">
        <f>'RD T1'!E145</f>
        <v>9.9527129381193194E-2</v>
      </c>
      <c r="AQ30" s="69">
        <f t="shared" si="36"/>
        <v>0.25756833414868008</v>
      </c>
      <c r="AS30" t="str">
        <f t="shared" si="37"/>
        <v>81 Process, plant and machine operatives</v>
      </c>
      <c r="AT30" s="69">
        <v>0.24644883993942154</v>
      </c>
      <c r="AU30" s="69">
        <v>0.28963099461614417</v>
      </c>
      <c r="AV30" s="69">
        <v>0.26653698922099156</v>
      </c>
      <c r="AW30" s="69">
        <v>0.37067195803856884</v>
      </c>
      <c r="AX30" s="69">
        <v>0.49026616052605976</v>
      </c>
      <c r="AY30" s="69"/>
      <c r="AZ30" s="69">
        <f t="shared" si="38"/>
        <v>0.2237291713050682</v>
      </c>
      <c r="BA30" s="69">
        <f>'RD T1'!E174</f>
        <v>0.19171808407348487</v>
      </c>
      <c r="BB30" s="69">
        <f t="shared" si="39"/>
        <v>0.41544725537855309</v>
      </c>
      <c r="BD30" t="str">
        <f t="shared" si="40"/>
        <v>81 Process, plant and machine operatives</v>
      </c>
      <c r="BE30" s="69">
        <v>1.4579998720005665</v>
      </c>
      <c r="BF30" s="69">
        <v>1.5419329554127059</v>
      </c>
      <c r="BG30" s="69">
        <v>1.4728028798450088</v>
      </c>
      <c r="BH30" s="69">
        <v>1.9075396380820362</v>
      </c>
      <c r="BI30" s="69">
        <v>2.2085737467209063</v>
      </c>
      <c r="BJ30" s="69"/>
      <c r="BK30" s="69">
        <f t="shared" si="41"/>
        <v>0.73577086687589754</v>
      </c>
      <c r="BL30" s="69">
        <f>'RD T1'!E203</f>
        <v>0.71589357564306499</v>
      </c>
      <c r="BM30" s="69">
        <f t="shared" si="42"/>
        <v>1.4516644425189624</v>
      </c>
      <c r="BO30" t="str">
        <f t="shared" si="43"/>
        <v>81 Process, plant and machine operatives</v>
      </c>
      <c r="BP30" s="69">
        <v>1.7528690460105012</v>
      </c>
      <c r="BQ30" s="69">
        <v>2.0682848870761701</v>
      </c>
      <c r="BR30" s="69">
        <v>1.6851979858218018</v>
      </c>
      <c r="BS30" s="69">
        <v>2.1723105256019806</v>
      </c>
      <c r="BT30" s="69">
        <v>2.1436228821306549</v>
      </c>
      <c r="BU30" s="69"/>
      <c r="BV30" s="69">
        <f t="shared" si="44"/>
        <v>0.45842489630885308</v>
      </c>
      <c r="BW30" s="69">
        <f>'RD T1'!E232</f>
        <v>0.80422623370507418</v>
      </c>
      <c r="BX30" s="69">
        <f t="shared" si="45"/>
        <v>1.2626511300139271</v>
      </c>
      <c r="BZ30" t="str">
        <f t="shared" si="46"/>
        <v>81 Process, plant and machine operatives</v>
      </c>
      <c r="CA30" s="69">
        <v>1.584357573778767</v>
      </c>
      <c r="CB30" s="69">
        <v>1.447258528244433</v>
      </c>
      <c r="CC30" s="69">
        <v>1.2282698133809693</v>
      </c>
      <c r="CD30" s="69">
        <v>1.3186855151210879</v>
      </c>
      <c r="CE30" s="69">
        <v>0.543861383857141</v>
      </c>
      <c r="CF30" s="69"/>
      <c r="CG30" s="69">
        <f t="shared" si="47"/>
        <v>-0.6844084295238283</v>
      </c>
      <c r="CH30" s="69">
        <f>'RD T1'!E261</f>
        <v>0.34411160917854644</v>
      </c>
      <c r="CI30" s="69">
        <f t="shared" si="48"/>
        <v>-0.34029682034528186</v>
      </c>
      <c r="CK30" t="str">
        <f t="shared" si="49"/>
        <v>81 Process, plant and machine operatives</v>
      </c>
      <c r="CL30" s="69">
        <v>0.59595213370860134</v>
      </c>
      <c r="CM30" s="69">
        <v>0.5427915359322788</v>
      </c>
      <c r="CN30" s="69">
        <v>0.42658324839310674</v>
      </c>
      <c r="CO30" s="69">
        <v>0.27657671468067468</v>
      </c>
      <c r="CP30" s="69">
        <v>0.17947417482745257</v>
      </c>
      <c r="CQ30" s="69"/>
      <c r="CR30" s="69">
        <f t="shared" si="50"/>
        <v>-0.24710907356565417</v>
      </c>
      <c r="CS30" s="69">
        <f>'RD T1'!E290</f>
        <v>5.964945556950399E-2</v>
      </c>
      <c r="CT30" s="69">
        <f t="shared" si="51"/>
        <v>-0.18745961799615019</v>
      </c>
    </row>
    <row r="31" spans="1:98" x14ac:dyDescent="0.2">
      <c r="A31" s="10" t="str">
        <f>name!D27</f>
        <v>82 Transport and mobile machine drivers and operatives</v>
      </c>
      <c r="B31" s="69">
        <v>2.4841535077403939E-2</v>
      </c>
      <c r="C31" s="69">
        <v>3.5061739272512757E-2</v>
      </c>
      <c r="D31" s="69">
        <v>3.1274707413393728E-2</v>
      </c>
      <c r="E31" s="69">
        <v>4.2946284454764158E-2</v>
      </c>
      <c r="F31" s="69">
        <v>6.0486537415510459E-2</v>
      </c>
      <c r="G31" s="11"/>
      <c r="H31" s="69">
        <f t="shared" si="26"/>
        <v>2.9211830002116732E-2</v>
      </c>
      <c r="I31" s="69">
        <f>'RD T1'!E59</f>
        <v>3.1192676960262032E-2</v>
      </c>
      <c r="J31" s="69">
        <f t="shared" si="27"/>
        <v>6.0404506962378764E-2</v>
      </c>
      <c r="L31" t="str">
        <f t="shared" si="28"/>
        <v>82 Transport and mobile machine drivers and operatives</v>
      </c>
      <c r="M31" s="69">
        <v>0.20250626226797414</v>
      </c>
      <c r="N31" s="69">
        <v>0.29960140425180565</v>
      </c>
      <c r="O31" s="69">
        <v>0.28671522795702703</v>
      </c>
      <c r="P31" s="69">
        <v>0.3559811910433337</v>
      </c>
      <c r="Q31" s="69">
        <v>0.50359045113892942</v>
      </c>
      <c r="R31" s="11"/>
      <c r="S31" s="69">
        <f t="shared" si="29"/>
        <v>0.21687522318190239</v>
      </c>
      <c r="T31" s="69">
        <f>'RD T1'!E88</f>
        <v>0.25406003068101451</v>
      </c>
      <c r="U31" s="69">
        <f t="shared" si="30"/>
        <v>0.4709352538629169</v>
      </c>
      <c r="W31" t="str">
        <f t="shared" si="31"/>
        <v>82 Transport and mobile machine drivers and operatives</v>
      </c>
      <c r="X31" s="69">
        <v>0.62301037178223784</v>
      </c>
      <c r="Y31" s="69">
        <v>0.83638740984081938</v>
      </c>
      <c r="Z31" s="69">
        <v>0.73496958010747271</v>
      </c>
      <c r="AA31" s="69">
        <v>0.84134267081825664</v>
      </c>
      <c r="AB31" s="69">
        <v>1.11733524660572</v>
      </c>
      <c r="AC31" s="69"/>
      <c r="AD31" s="69">
        <f t="shared" si="32"/>
        <v>0.38236566649824733</v>
      </c>
      <c r="AE31" s="69">
        <f>'RD T1'!E117</f>
        <v>0.61250252268510386</v>
      </c>
      <c r="AF31" s="69">
        <f t="shared" si="33"/>
        <v>0.99486818918335118</v>
      </c>
      <c r="AH31" t="str">
        <f t="shared" si="34"/>
        <v>82 Transport and mobile machine drivers and operatives</v>
      </c>
      <c r="AI31" s="69">
        <v>0.26883354842998275</v>
      </c>
      <c r="AJ31" s="69">
        <v>0.36740573018922201</v>
      </c>
      <c r="AK31" s="69">
        <v>0.32828252609209663</v>
      </c>
      <c r="AL31" s="69">
        <v>0.38730321634530057</v>
      </c>
      <c r="AM31" s="69">
        <v>0.47945705033600805</v>
      </c>
      <c r="AN31" s="69"/>
      <c r="AO31" s="69">
        <f t="shared" si="35"/>
        <v>0.15117452424391142</v>
      </c>
      <c r="AP31" s="69">
        <f>'RD T1'!E146</f>
        <v>0.27688282308927259</v>
      </c>
      <c r="AQ31" s="69">
        <f t="shared" si="36"/>
        <v>0.42805734733318401</v>
      </c>
      <c r="AS31" t="str">
        <f t="shared" si="37"/>
        <v>82 Transport and mobile machine drivers and operatives</v>
      </c>
      <c r="AT31" s="69">
        <v>0.47202101642902755</v>
      </c>
      <c r="AU31" s="69">
        <v>0.62871578753164059</v>
      </c>
      <c r="AV31" s="69">
        <v>0.59447911739627946</v>
      </c>
      <c r="AW31" s="69">
        <v>0.67055294035626356</v>
      </c>
      <c r="AX31" s="69">
        <v>0.80432618224379493</v>
      </c>
      <c r="AY31" s="69"/>
      <c r="AZ31" s="69">
        <f t="shared" si="38"/>
        <v>0.20984706484751547</v>
      </c>
      <c r="BA31" s="69">
        <f>'RD T1'!E175</f>
        <v>0.48093421264762681</v>
      </c>
      <c r="BB31" s="69">
        <f t="shared" si="39"/>
        <v>0.69078127749514229</v>
      </c>
      <c r="BD31" t="str">
        <f t="shared" si="40"/>
        <v>82 Transport and mobile machine drivers and operatives</v>
      </c>
      <c r="BE31" s="69">
        <v>2.4103910049930977</v>
      </c>
      <c r="BF31" s="69">
        <v>2.6818909374771933</v>
      </c>
      <c r="BG31" s="69">
        <v>2.5160019242350833</v>
      </c>
      <c r="BH31" s="69">
        <v>2.7915637652614107</v>
      </c>
      <c r="BI31" s="69">
        <v>3.1639467807920139</v>
      </c>
      <c r="BJ31" s="69"/>
      <c r="BK31" s="69">
        <f t="shared" si="41"/>
        <v>0.64794485655693057</v>
      </c>
      <c r="BL31" s="69">
        <f>'RD T1'!E204</f>
        <v>1.4677618913761885</v>
      </c>
      <c r="BM31" s="69">
        <f t="shared" si="42"/>
        <v>2.1157067479331193</v>
      </c>
      <c r="BO31" t="str">
        <f t="shared" si="43"/>
        <v>82 Transport and mobile machine drivers and operatives</v>
      </c>
      <c r="BP31" s="69">
        <v>3.3238000659243196</v>
      </c>
      <c r="BQ31" s="69">
        <v>4.0558346797314151</v>
      </c>
      <c r="BR31" s="69">
        <v>3.1478530167269447</v>
      </c>
      <c r="BS31" s="69">
        <v>3.3852818146337467</v>
      </c>
      <c r="BT31" s="69">
        <v>3.2403063011274185</v>
      </c>
      <c r="BU31" s="69"/>
      <c r="BV31" s="69">
        <f t="shared" si="44"/>
        <v>9.2453284400473734E-2</v>
      </c>
      <c r="BW31" s="69">
        <f>'RD T1'!E233</f>
        <v>1.771461206361115</v>
      </c>
      <c r="BX31" s="69">
        <f t="shared" si="45"/>
        <v>1.8639144907615888</v>
      </c>
      <c r="BZ31" t="str">
        <f t="shared" si="46"/>
        <v>82 Transport and mobile machine drivers and operatives</v>
      </c>
      <c r="CA31" s="69">
        <v>3.3967919073684585</v>
      </c>
      <c r="CB31" s="69">
        <v>3.2741313134783052</v>
      </c>
      <c r="CC31" s="69">
        <v>2.5451680008447797</v>
      </c>
      <c r="CD31" s="69">
        <v>2.5101935422263342</v>
      </c>
      <c r="CE31" s="69">
        <v>1.8956855650359226</v>
      </c>
      <c r="CF31" s="69"/>
      <c r="CG31" s="69">
        <f t="shared" si="47"/>
        <v>-0.64948243580885712</v>
      </c>
      <c r="CH31" s="69">
        <f>'RD T1'!E262</f>
        <v>1.045243511157796</v>
      </c>
      <c r="CI31" s="69">
        <f t="shared" si="48"/>
        <v>0.3957610753489389</v>
      </c>
      <c r="CK31" t="str">
        <f t="shared" si="49"/>
        <v>82 Transport and mobile machine drivers and operatives</v>
      </c>
      <c r="CL31" s="69">
        <v>1.1323184257058378</v>
      </c>
      <c r="CM31" s="69">
        <v>1.4244327626655606</v>
      </c>
      <c r="CN31" s="69">
        <v>1.1301820629962056</v>
      </c>
      <c r="CO31" s="69">
        <v>1.2199807843080803</v>
      </c>
      <c r="CP31" s="69">
        <v>1.0145505221181719</v>
      </c>
      <c r="CQ31" s="69"/>
      <c r="CR31" s="69">
        <f t="shared" si="50"/>
        <v>-0.11563154087803373</v>
      </c>
      <c r="CS31" s="69">
        <f>'RD T1'!E291</f>
        <v>0.42884816735754949</v>
      </c>
      <c r="CT31" s="69">
        <f t="shared" si="51"/>
        <v>0.31321662647951576</v>
      </c>
    </row>
    <row r="32" spans="1:98" x14ac:dyDescent="0.2">
      <c r="A32" s="10" t="str">
        <f>name!D28</f>
        <v>91 Elementary trades and related occupations</v>
      </c>
      <c r="B32" s="69">
        <v>4.0802382677824388E-4</v>
      </c>
      <c r="C32" s="69">
        <v>3.3884397083118234E-4</v>
      </c>
      <c r="D32" s="69">
        <v>3.3766226683632622E-4</v>
      </c>
      <c r="E32" s="69">
        <v>2.9952852967178714E-4</v>
      </c>
      <c r="F32" s="69">
        <v>3.4566924009777342E-4</v>
      </c>
      <c r="G32" s="11"/>
      <c r="H32" s="69">
        <f t="shared" si="26"/>
        <v>8.0069732614472013E-6</v>
      </c>
      <c r="I32" s="69">
        <f>'RD T1'!E60</f>
        <v>1.8116280338648078E-4</v>
      </c>
      <c r="J32" s="69">
        <f t="shared" si="27"/>
        <v>1.8916977664792798E-4</v>
      </c>
      <c r="L32" t="str">
        <f t="shared" si="28"/>
        <v>91 Elementary trades and related occupations</v>
      </c>
      <c r="M32" s="69">
        <v>5.1078024272899286E-2</v>
      </c>
      <c r="N32" s="69">
        <v>6.5372431511994761E-2</v>
      </c>
      <c r="O32" s="69">
        <v>6.0014558767548541E-2</v>
      </c>
      <c r="P32" s="69">
        <v>6.2316149258516647E-2</v>
      </c>
      <c r="Q32" s="69">
        <v>8.7541695922769669E-2</v>
      </c>
      <c r="R32" s="11"/>
      <c r="S32" s="69">
        <f t="shared" si="29"/>
        <v>2.7527137155221128E-2</v>
      </c>
      <c r="T32" s="69">
        <f>'RD T1'!E89</f>
        <v>3.3192134298535916E-2</v>
      </c>
      <c r="U32" s="69">
        <f t="shared" si="30"/>
        <v>6.0719271453757044E-2</v>
      </c>
      <c r="W32" t="str">
        <f t="shared" si="31"/>
        <v>91 Elementary trades and related occupations</v>
      </c>
      <c r="X32" s="69">
        <v>0.21070754652295082</v>
      </c>
      <c r="Y32" s="69">
        <v>0.22974451674468188</v>
      </c>
      <c r="Z32" s="69">
        <v>0.20202510647230104</v>
      </c>
      <c r="AA32" s="69">
        <v>0.1769579611048189</v>
      </c>
      <c r="AB32" s="69">
        <v>0.1985869084927751</v>
      </c>
      <c r="AC32" s="69"/>
      <c r="AD32" s="69">
        <f t="shared" si="32"/>
        <v>-3.4381979795259365E-3</v>
      </c>
      <c r="AE32" s="69">
        <f>'RD T1'!E118</f>
        <v>0.10468183553894303</v>
      </c>
      <c r="AF32" s="69">
        <f t="shared" si="33"/>
        <v>0.10124363755941709</v>
      </c>
      <c r="AH32" t="str">
        <f t="shared" si="34"/>
        <v>91 Elementary trades and related occupations</v>
      </c>
      <c r="AI32" s="69">
        <v>0.15797904051311007</v>
      </c>
      <c r="AJ32" s="69">
        <v>0.1813856427394071</v>
      </c>
      <c r="AK32" s="69">
        <v>0.14884102474076996</v>
      </c>
      <c r="AL32" s="69">
        <v>0.1433143280000026</v>
      </c>
      <c r="AM32" s="69">
        <v>0.1901504580567025</v>
      </c>
      <c r="AN32" s="69"/>
      <c r="AO32" s="69">
        <f t="shared" si="35"/>
        <v>4.1309433315932537E-2</v>
      </c>
      <c r="AP32" s="69">
        <f>'RD T1'!E147</f>
        <v>8.3932798168024417E-2</v>
      </c>
      <c r="AQ32" s="69">
        <f t="shared" si="36"/>
        <v>0.12524223148395697</v>
      </c>
      <c r="AS32" t="str">
        <f t="shared" si="37"/>
        <v>91 Elementary trades and related occupations</v>
      </c>
      <c r="AT32" s="69">
        <v>0.17866295569660115</v>
      </c>
      <c r="AU32" s="69">
        <v>0.18362294333385684</v>
      </c>
      <c r="AV32" s="69">
        <v>0.1831377031029123</v>
      </c>
      <c r="AW32" s="69">
        <v>0.15937123048600188</v>
      </c>
      <c r="AX32" s="69">
        <v>0.1762047180918199</v>
      </c>
      <c r="AY32" s="69"/>
      <c r="AZ32" s="69">
        <f t="shared" si="38"/>
        <v>-6.9329850110924074E-3</v>
      </c>
      <c r="BA32" s="69">
        <f>'RD T1'!E176</f>
        <v>8.1760254820011563E-2</v>
      </c>
      <c r="BB32" s="69">
        <f t="shared" si="39"/>
        <v>7.4827269808919156E-2</v>
      </c>
      <c r="BD32" t="str">
        <f t="shared" si="40"/>
        <v>91 Elementary trades and related occupations</v>
      </c>
      <c r="BE32" s="69">
        <v>0.86965577035916419</v>
      </c>
      <c r="BF32" s="69">
        <v>0.78719866119463677</v>
      </c>
      <c r="BG32" s="69">
        <v>0.76601435574134658</v>
      </c>
      <c r="BH32" s="69">
        <v>0.71581837389619207</v>
      </c>
      <c r="BI32" s="69">
        <v>0.83245426545075951</v>
      </c>
      <c r="BJ32" s="69"/>
      <c r="BK32" s="69">
        <f t="shared" si="41"/>
        <v>6.6439909709412937E-2</v>
      </c>
      <c r="BL32" s="69">
        <f>'RD T1'!E205</f>
        <v>0.25931840043009924</v>
      </c>
      <c r="BM32" s="69">
        <f t="shared" si="42"/>
        <v>0.32575831013951217</v>
      </c>
      <c r="BO32" t="str">
        <f t="shared" si="43"/>
        <v>91 Elementary trades and related occupations</v>
      </c>
      <c r="BP32" s="69">
        <v>1.3188173655284507</v>
      </c>
      <c r="BQ32" s="69">
        <v>1.3196514320720356</v>
      </c>
      <c r="BR32" s="69">
        <v>1.1153656996044066</v>
      </c>
      <c r="BS32" s="69">
        <v>0.93924876125127277</v>
      </c>
      <c r="BT32" s="69">
        <v>0.88672241914765482</v>
      </c>
      <c r="BU32" s="69"/>
      <c r="BV32" s="69">
        <f t="shared" si="44"/>
        <v>-0.22864328045675175</v>
      </c>
      <c r="BW32" s="69">
        <f>'RD T1'!E234</f>
        <v>0.33537799733696244</v>
      </c>
      <c r="BX32" s="69">
        <f t="shared" si="45"/>
        <v>0.10673471688021069</v>
      </c>
      <c r="BZ32" t="str">
        <f t="shared" si="46"/>
        <v>91 Elementary trades and related occupations</v>
      </c>
      <c r="CA32" s="69">
        <v>1.6743876895983403</v>
      </c>
      <c r="CB32" s="69">
        <v>1.4056146537879746</v>
      </c>
      <c r="CC32" s="69">
        <v>1.1934717347799921</v>
      </c>
      <c r="CD32" s="69">
        <v>0.958283568402574</v>
      </c>
      <c r="CE32" s="69">
        <v>0.7104806998414972</v>
      </c>
      <c r="CF32" s="69"/>
      <c r="CG32" s="69">
        <f t="shared" si="47"/>
        <v>-0.48299103493849493</v>
      </c>
      <c r="CH32" s="69">
        <f>'RD T1'!E263</f>
        <v>0.30837849911939086</v>
      </c>
      <c r="CI32" s="69">
        <f t="shared" si="48"/>
        <v>-0.17461253581910408</v>
      </c>
      <c r="CK32" t="str">
        <f t="shared" si="49"/>
        <v>91 Elementary trades and related occupations</v>
      </c>
      <c r="CL32" s="69">
        <v>0.65345308694633586</v>
      </c>
      <c r="CM32" s="69">
        <v>0.59754851169499634</v>
      </c>
      <c r="CN32" s="69">
        <v>0.5401224264219876</v>
      </c>
      <c r="CO32" s="69">
        <v>0.40514620406185409</v>
      </c>
      <c r="CP32" s="69">
        <v>0.31584082279029135</v>
      </c>
      <c r="CQ32" s="69"/>
      <c r="CR32" s="69">
        <f t="shared" si="50"/>
        <v>-0.22428160363169625</v>
      </c>
      <c r="CS32" s="69">
        <f>'RD T1'!E292</f>
        <v>0.11042004098653024</v>
      </c>
      <c r="CT32" s="69">
        <f t="shared" si="51"/>
        <v>-0.113861562645166</v>
      </c>
    </row>
    <row r="33" spans="1:98" x14ac:dyDescent="0.2">
      <c r="A33" s="10" t="str">
        <f>name!D29</f>
        <v>92 Elementary administration and service occupations</v>
      </c>
      <c r="B33" s="69">
        <v>2.261280273939208E-2</v>
      </c>
      <c r="C33" s="69">
        <v>2.8893382730036849E-2</v>
      </c>
      <c r="D33" s="69">
        <v>3.0473258531210131E-2</v>
      </c>
      <c r="E33" s="69">
        <v>3.6942363404687976E-2</v>
      </c>
      <c r="F33" s="69">
        <v>4.7302229466626641E-2</v>
      </c>
      <c r="G33" s="11"/>
      <c r="H33" s="69">
        <f t="shared" ref="H33" si="52">F33-D33</f>
        <v>1.682897093541651E-2</v>
      </c>
      <c r="I33" s="69">
        <f>'RD T1'!E61</f>
        <v>2.2556869053984074E-2</v>
      </c>
      <c r="J33" s="69">
        <f t="shared" ref="J33" si="53">SUM(H33:I33)</f>
        <v>3.9385839989400581E-2</v>
      </c>
      <c r="L33" t="str">
        <f t="shared" ref="L33" si="54">A33</f>
        <v>92 Elementary administration and service occupations</v>
      </c>
      <c r="M33" s="69">
        <v>0.70054107765102047</v>
      </c>
      <c r="N33" s="69">
        <v>0.99539207515870221</v>
      </c>
      <c r="O33" s="69">
        <v>1.0538352156246991</v>
      </c>
      <c r="P33" s="69">
        <v>1.375948494993958</v>
      </c>
      <c r="Q33" s="69">
        <v>2.0394970796364076</v>
      </c>
      <c r="R33" s="11"/>
      <c r="S33" s="69">
        <f t="shared" ref="S33" si="55">Q33-O33</f>
        <v>0.98566186401170852</v>
      </c>
      <c r="T33" s="69">
        <f>'RD T1'!E90</f>
        <v>0.89171602439297626</v>
      </c>
      <c r="U33" s="69">
        <f t="shared" ref="U33" si="56">SUM(S33:T33)</f>
        <v>1.8773778884046848</v>
      </c>
      <c r="W33" t="str">
        <f t="shared" ref="W33" si="57">A33</f>
        <v>92 Elementary administration and service occupations</v>
      </c>
      <c r="X33" s="69">
        <v>2.7057101780470827</v>
      </c>
      <c r="Y33" s="69">
        <v>3.4838763110115285</v>
      </c>
      <c r="Z33" s="69">
        <v>3.3672094419208998</v>
      </c>
      <c r="AA33" s="69">
        <v>4.037193951889086</v>
      </c>
      <c r="AB33" s="69">
        <v>5.4757448693559123</v>
      </c>
      <c r="AC33" s="69"/>
      <c r="AD33" s="69">
        <f t="shared" ref="AD33" si="58">AB33-Z33</f>
        <v>2.1085354274350125</v>
      </c>
      <c r="AE33" s="69">
        <f>'RD T1'!E119</f>
        <v>2.8047252905283515</v>
      </c>
      <c r="AF33" s="69">
        <f t="shared" ref="AF33" si="59">SUM(AD33:AE33)</f>
        <v>4.9132607179633645</v>
      </c>
      <c r="AH33" t="str">
        <f t="shared" ref="AH33" si="60">L33</f>
        <v>92 Elementary administration and service occupations</v>
      </c>
      <c r="AI33" s="69">
        <v>1.3318198184113392</v>
      </c>
      <c r="AJ33" s="69">
        <v>1.7467493926767559</v>
      </c>
      <c r="AK33" s="69">
        <v>1.7076805304221843</v>
      </c>
      <c r="AL33" s="69">
        <v>2.0044750892024155</v>
      </c>
      <c r="AM33" s="69">
        <v>2.7159034684309318</v>
      </c>
      <c r="AN33" s="69"/>
      <c r="AO33" s="69">
        <f t="shared" ref="AO33" si="61">AM33-AK33</f>
        <v>1.0082229380087475</v>
      </c>
      <c r="AP33" s="69">
        <f>'RD T1'!E148</f>
        <v>1.3485149916925545</v>
      </c>
      <c r="AQ33" s="69">
        <f t="shared" ref="AQ33" si="62">SUM(AO33:AP33)</f>
        <v>2.356737929701302</v>
      </c>
      <c r="AS33" t="str">
        <f t="shared" ref="AS33" si="63">W33</f>
        <v>92 Elementary administration and service occupations</v>
      </c>
      <c r="AT33" s="69">
        <v>1.2487000477478916</v>
      </c>
      <c r="AU33" s="69">
        <v>1.5303320264791767</v>
      </c>
      <c r="AV33" s="69">
        <v>1.5594554714291189</v>
      </c>
      <c r="AW33" s="69">
        <v>1.8164538467517581</v>
      </c>
      <c r="AX33" s="69">
        <v>2.4462042656406329</v>
      </c>
      <c r="AY33" s="69"/>
      <c r="AZ33" s="69">
        <f t="shared" ref="AZ33" si="64">AX33-AV33</f>
        <v>0.88674879421151398</v>
      </c>
      <c r="BA33" s="69">
        <f>'RD T1'!E177</f>
        <v>1.2088199559202701</v>
      </c>
      <c r="BB33" s="69">
        <f t="shared" ref="BB33" si="65">SUM(AZ33:BA33)</f>
        <v>2.0955687501317843</v>
      </c>
      <c r="BD33" t="str">
        <f t="shared" ref="BD33" si="66">AH33</f>
        <v>92 Elementary administration and service occupations</v>
      </c>
      <c r="BE33" s="69">
        <v>7.8154512894995793</v>
      </c>
      <c r="BF33" s="69">
        <v>7.4494313729208965</v>
      </c>
      <c r="BG33" s="69">
        <v>7.400308111726603</v>
      </c>
      <c r="BH33" s="69">
        <v>7.2771145890155404</v>
      </c>
      <c r="BI33" s="69">
        <v>7.2609662204986662</v>
      </c>
      <c r="BJ33" s="69"/>
      <c r="BK33" s="69">
        <f t="shared" ref="BK33" si="67">BI33-BG33</f>
        <v>-0.13934189122793672</v>
      </c>
      <c r="BL33" s="69">
        <f>'RD T1'!E206</f>
        <v>3.7054151229775836</v>
      </c>
      <c r="BM33" s="69">
        <f t="shared" ref="BM33" si="68">SUM(BK33:BL33)</f>
        <v>3.5660732317496469</v>
      </c>
      <c r="BO33" t="str">
        <f t="shared" ref="BO33" si="69">AS33</f>
        <v>92 Elementary administration and service occupations</v>
      </c>
      <c r="BP33" s="69">
        <v>11.289458743033309</v>
      </c>
      <c r="BQ33" s="69">
        <v>11.853338613036216</v>
      </c>
      <c r="BR33" s="69">
        <v>10.324801904958395</v>
      </c>
      <c r="BS33" s="69">
        <v>10.782663320542845</v>
      </c>
      <c r="BT33" s="69">
        <v>9.7591270758523265</v>
      </c>
      <c r="BU33" s="69"/>
      <c r="BV33" s="69">
        <f t="shared" ref="BV33" si="70">BT33-BR33</f>
        <v>-0.5656748291060687</v>
      </c>
      <c r="BW33" s="69">
        <f>'RD T1'!E235</f>
        <v>4.8375205458439545</v>
      </c>
      <c r="BX33" s="69">
        <f t="shared" ref="BX33" si="71">SUM(BV33:BW33)</f>
        <v>4.2718457167378858</v>
      </c>
      <c r="BZ33" t="str">
        <f t="shared" ref="BZ33" si="72">BD33</f>
        <v>92 Elementary administration and service occupations</v>
      </c>
      <c r="CA33" s="69">
        <v>10.079344549546709</v>
      </c>
      <c r="CB33" s="69">
        <v>10.180231455284586</v>
      </c>
      <c r="CC33" s="69">
        <v>8.3262823374277417</v>
      </c>
      <c r="CD33" s="69">
        <v>8.3737842906709492</v>
      </c>
      <c r="CE33" s="69">
        <v>5.6713945945905779</v>
      </c>
      <c r="CF33" s="69"/>
      <c r="CG33" s="69">
        <f t="shared" ref="CG33" si="73">CE33-CC33</f>
        <v>-2.6548877428371638</v>
      </c>
      <c r="CH33" s="69">
        <f>'RD T1'!E264</f>
        <v>2.9402132065756907</v>
      </c>
      <c r="CI33" s="69">
        <f t="shared" ref="CI33" si="74">SUM(CG33:CH33)</f>
        <v>0.28532546373852696</v>
      </c>
      <c r="CK33" t="str">
        <f t="shared" ref="CK33" si="75">BO33</f>
        <v>92 Elementary administration and service occupations</v>
      </c>
      <c r="CL33" s="69">
        <v>3.9769296164369763</v>
      </c>
      <c r="CM33" s="69">
        <v>3.8137723066944673</v>
      </c>
      <c r="CN33" s="69">
        <v>3.1565047323587647</v>
      </c>
      <c r="CO33" s="69">
        <v>2.3646848565248799</v>
      </c>
      <c r="CP33" s="69">
        <v>1.8408105883963819</v>
      </c>
      <c r="CQ33" s="69"/>
      <c r="CR33" s="69">
        <f t="shared" ref="CR33" si="76">CP33-CN33</f>
        <v>-1.3156941439623828</v>
      </c>
      <c r="CS33" s="69">
        <f>'RD T1'!E293</f>
        <v>0.55606071943914326</v>
      </c>
      <c r="CT33" s="69">
        <f t="shared" ref="CT33" si="77">SUM(CR33:CS33)</f>
        <v>-0.75963342452323956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6.4829364102470057</v>
      </c>
      <c r="C35" s="67">
        <f t="shared" ref="C35:F35" si="78">SUM(C8:C33)</f>
        <v>8.0846424679243274</v>
      </c>
      <c r="D35" s="67">
        <f t="shared" si="78"/>
        <v>8.5515577116571375</v>
      </c>
      <c r="E35" s="67">
        <f t="shared" si="78"/>
        <v>9.788707007646007</v>
      </c>
      <c r="F35" s="67">
        <f t="shared" si="78"/>
        <v>12.356048369083807</v>
      </c>
      <c r="G35" s="11"/>
      <c r="H35" s="67">
        <f>F35-D35</f>
        <v>3.804490657426669</v>
      </c>
      <c r="I35" s="67">
        <f>SUM(I8:I33)</f>
        <v>5.1176672797329905</v>
      </c>
      <c r="J35" s="67">
        <f>SUM(H35:I35)</f>
        <v>8.9221579371596604</v>
      </c>
      <c r="L35" s="24" t="str">
        <f>A35</f>
        <v>All occupations</v>
      </c>
      <c r="M35" s="67">
        <f>SUM(M8:M33)</f>
        <v>43.997906498789135</v>
      </c>
      <c r="N35" s="67">
        <f t="shared" ref="N35:Q35" si="79">SUM(N8:N33)</f>
        <v>55.706548923814935</v>
      </c>
      <c r="O35" s="67">
        <f t="shared" si="79"/>
        <v>58.871967994703695</v>
      </c>
      <c r="P35" s="67">
        <f t="shared" si="79"/>
        <v>67.886620997819747</v>
      </c>
      <c r="Q35" s="67">
        <f t="shared" si="79"/>
        <v>86.017298794762354</v>
      </c>
      <c r="R35" s="11"/>
      <c r="S35" s="67">
        <f t="shared" si="29"/>
        <v>27.145330800058659</v>
      </c>
      <c r="T35" s="67">
        <f>SUM(T8:T33)</f>
        <v>37.537962563189843</v>
      </c>
      <c r="U35" s="67">
        <f>SUM(S35:T35)</f>
        <v>64.683293363248509</v>
      </c>
      <c r="W35" s="24" t="str">
        <f>A35</f>
        <v>All occupations</v>
      </c>
      <c r="X35" s="67">
        <f>SUM(X8:X33)</f>
        <v>85.692267291958387</v>
      </c>
      <c r="Y35" s="67">
        <f t="shared" ref="Y35:AB35" si="80">SUM(Y8:Y33)</f>
        <v>97.584822020407699</v>
      </c>
      <c r="Z35" s="67">
        <f t="shared" si="80"/>
        <v>95.634106571860812</v>
      </c>
      <c r="AA35" s="67">
        <f t="shared" si="80"/>
        <v>101.83943838496626</v>
      </c>
      <c r="AB35" s="67">
        <f t="shared" si="80"/>
        <v>116.50665018458253</v>
      </c>
      <c r="AC35" s="69"/>
      <c r="AD35" s="67">
        <f t="shared" ref="AD35" si="81">AB35-Z35</f>
        <v>20.872543612721714</v>
      </c>
      <c r="AE35" s="67">
        <f>SUM(AE8:AE33)</f>
        <v>57.062229604190875</v>
      </c>
      <c r="AF35" s="67">
        <f>SUM(AD35:AE35)</f>
        <v>77.934773216912589</v>
      </c>
      <c r="AH35" s="24" t="str">
        <f>L35</f>
        <v>All occupations</v>
      </c>
      <c r="AI35" s="67">
        <f>SUM(AI8:AI33)</f>
        <v>24.036812843825491</v>
      </c>
      <c r="AJ35" s="67">
        <f t="shared" ref="AJ35:AM35" si="82">SUM(AJ8:AJ33)</f>
        <v>25.797925856959282</v>
      </c>
      <c r="AK35" s="67">
        <f t="shared" si="82"/>
        <v>25.318018651890181</v>
      </c>
      <c r="AL35" s="67">
        <f t="shared" si="82"/>
        <v>25.288747411326824</v>
      </c>
      <c r="AM35" s="67">
        <f t="shared" si="82"/>
        <v>28.224508699897751</v>
      </c>
      <c r="AN35" s="69"/>
      <c r="AO35" s="67">
        <f t="shared" ref="AO35" si="83">AM35-AK35</f>
        <v>2.9064900480075693</v>
      </c>
      <c r="AP35" s="67">
        <f>SUM(AP8:AP33)</f>
        <v>13.947169071176734</v>
      </c>
      <c r="AQ35" s="67">
        <f>SUM(AO35:AP35)</f>
        <v>16.853659119184304</v>
      </c>
      <c r="AS35" s="24" t="str">
        <f>W35</f>
        <v>All occupations</v>
      </c>
      <c r="AT35" s="67">
        <f>SUM(AT8:AT33)</f>
        <v>23.117798863522889</v>
      </c>
      <c r="AU35" s="67">
        <f t="shared" ref="AU35:AX35" si="84">SUM(AU8:AU33)</f>
        <v>26.406267811036219</v>
      </c>
      <c r="AV35" s="67">
        <f t="shared" si="84"/>
        <v>26.151668685278665</v>
      </c>
      <c r="AW35" s="67">
        <f t="shared" si="84"/>
        <v>26.852432242336089</v>
      </c>
      <c r="AX35" s="67">
        <f t="shared" si="84"/>
        <v>30.569570594238733</v>
      </c>
      <c r="AY35" s="69"/>
      <c r="AZ35" s="67">
        <f t="shared" ref="AZ35" si="85">AX35-AV35</f>
        <v>4.4179019089600686</v>
      </c>
      <c r="BA35" s="67">
        <f>SUM(BA8:BA33)</f>
        <v>14.614904035759203</v>
      </c>
      <c r="BB35" s="67">
        <f>SUM(AZ35:BA35)</f>
        <v>19.032805944719271</v>
      </c>
      <c r="BD35" s="24" t="str">
        <f>AH35</f>
        <v>All occupations</v>
      </c>
      <c r="BE35" s="67">
        <f>SUM(BE8:BE33)</f>
        <v>80.641207538519609</v>
      </c>
      <c r="BF35" s="67">
        <f t="shared" ref="BF35:BI35" si="86">SUM(BF8:BF33)</f>
        <v>80.944617087265826</v>
      </c>
      <c r="BG35" s="67">
        <f t="shared" si="86"/>
        <v>83.51919348437346</v>
      </c>
      <c r="BH35" s="67">
        <f t="shared" si="86"/>
        <v>82.141561717783375</v>
      </c>
      <c r="BI35" s="67">
        <f t="shared" si="86"/>
        <v>82.388963974422921</v>
      </c>
      <c r="BJ35" s="69"/>
      <c r="BK35" s="67">
        <f t="shared" ref="BK35" si="87">BI35-BG35</f>
        <v>-1.1302295099505386</v>
      </c>
      <c r="BL35" s="67">
        <f>SUM(BL8:BL33)</f>
        <v>37.826282508546164</v>
      </c>
      <c r="BM35" s="67">
        <f>SUM(BK35:BL35)</f>
        <v>36.696052998595626</v>
      </c>
      <c r="BO35" s="24" t="str">
        <f>AS35</f>
        <v>All occupations</v>
      </c>
      <c r="BP35" s="67">
        <f>SUM(BP8:BP33)</f>
        <v>76.193566187208646</v>
      </c>
      <c r="BQ35" s="67">
        <f t="shared" ref="BQ35:BT35" si="88">SUM(BQ8:BQ33)</f>
        <v>77.529929522933841</v>
      </c>
      <c r="BR35" s="67">
        <f t="shared" si="88"/>
        <v>70.379017055190985</v>
      </c>
      <c r="BS35" s="67">
        <f t="shared" si="88"/>
        <v>68.651416811280825</v>
      </c>
      <c r="BT35" s="67">
        <f t="shared" si="88"/>
        <v>58.206192175271362</v>
      </c>
      <c r="BU35" s="69"/>
      <c r="BV35" s="67">
        <f t="shared" ref="BV35" si="89">BT35-BR35</f>
        <v>-12.172824879919624</v>
      </c>
      <c r="BW35" s="67">
        <f>SUM(BW8:BW33)</f>
        <v>28.521195923218862</v>
      </c>
      <c r="BX35" s="67">
        <f>SUM(BV35:BW35)</f>
        <v>16.348371043299238</v>
      </c>
      <c r="BZ35" s="24" t="str">
        <f>BD35</f>
        <v>All occupations</v>
      </c>
      <c r="CA35" s="67">
        <f>SUM(CA8:CA33)</f>
        <v>51.816116389361099</v>
      </c>
      <c r="CB35" s="67">
        <f t="shared" ref="CB35:CE35" si="90">SUM(CB8:CB33)</f>
        <v>49.049353747359149</v>
      </c>
      <c r="CC35" s="67">
        <f t="shared" si="90"/>
        <v>42.117074290021158</v>
      </c>
      <c r="CD35" s="67">
        <f t="shared" si="90"/>
        <v>39.55907035374603</v>
      </c>
      <c r="CE35" s="67">
        <f t="shared" si="90"/>
        <v>26.710012400957002</v>
      </c>
      <c r="CF35" s="69"/>
      <c r="CG35" s="67">
        <f t="shared" ref="CG35" si="91">CE35-CC35</f>
        <v>-15.407061889064156</v>
      </c>
      <c r="CH35" s="67">
        <f>SUM(CH8:CH33)</f>
        <v>13.663219343132393</v>
      </c>
      <c r="CI35" s="67">
        <f>SUM(CG35:CH35)</f>
        <v>-1.7438425459317628</v>
      </c>
      <c r="CK35" s="24" t="str">
        <f>BO35</f>
        <v>All occupations</v>
      </c>
      <c r="CL35" s="67">
        <f>SUM(CL8:CL33)</f>
        <v>14.366387976567664</v>
      </c>
      <c r="CM35" s="67">
        <f t="shared" ref="CM35:CP35" si="92">SUM(CM8:CM33)</f>
        <v>15.274892562298717</v>
      </c>
      <c r="CN35" s="67">
        <f t="shared" si="92"/>
        <v>13.215395555023886</v>
      </c>
      <c r="CO35" s="67">
        <f t="shared" si="92"/>
        <v>12.67400507309482</v>
      </c>
      <c r="CP35" s="67">
        <f t="shared" si="92"/>
        <v>12.37175480678361</v>
      </c>
      <c r="CQ35" s="69"/>
      <c r="CR35" s="67">
        <f t="shared" ref="CR35" si="93">CP35-CN35</f>
        <v>-0.84364074824027568</v>
      </c>
      <c r="CS35" s="67">
        <f>SUM(CS8:CS33)</f>
        <v>3.6646924007682169</v>
      </c>
      <c r="CT35" s="67">
        <f>SUM(CR35:CS35)</f>
        <v>2.8210516525279412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Oxfordshire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Oxfordshire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Oxfordshire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Oxfordshire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Oxfordshire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Oxfordshire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Oxfordshire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Oxfordshire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Oxfordshire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7.4515790649664151</v>
      </c>
      <c r="C45" s="18">
        <f t="shared" si="104"/>
        <v>7.4608228201529636</v>
      </c>
      <c r="D45" s="18">
        <f t="shared" si="104"/>
        <v>7.9520068518857068</v>
      </c>
      <c r="E45" s="18">
        <f t="shared" si="104"/>
        <v>7.2236974697812153</v>
      </c>
      <c r="F45" s="18">
        <f t="shared" si="104"/>
        <v>7.4976181268102096</v>
      </c>
      <c r="H45" s="68">
        <f t="shared" ref="H45:H70" si="105">IF(D8&gt;0,(H8/D8)*100,0)</f>
        <v>36.23256701019487</v>
      </c>
      <c r="I45" s="69">
        <f t="shared" ref="I45:I70" si="106">IF(D8&gt;0,I8/D8*100,0)</f>
        <v>61.085610163767548</v>
      </c>
      <c r="J45" s="69">
        <f t="shared" ref="J45:J70" si="107">IF(D8&gt;0,(J8/D8)*100,0)</f>
        <v>97.318177173962425</v>
      </c>
      <c r="L45" t="str">
        <f>A45</f>
        <v>11 Corporate managers and directors</v>
      </c>
      <c r="M45" s="18">
        <f t="shared" ref="M45:Q54" si="108">M8/M$35*100</f>
        <v>8.0251238760175987</v>
      </c>
      <c r="N45" s="18">
        <f t="shared" si="108"/>
        <v>8.6387892915818956</v>
      </c>
      <c r="O45" s="18">
        <f t="shared" si="108"/>
        <v>8.8262956066510743</v>
      </c>
      <c r="P45" s="18">
        <f t="shared" si="108"/>
        <v>7.8953048220919602</v>
      </c>
      <c r="Q45" s="18">
        <f t="shared" si="108"/>
        <v>8.1257105967293288</v>
      </c>
      <c r="S45" s="68">
        <f t="shared" ref="S45:S70" si="109">IF(O8&gt;0,(S8/O8)*100,0)</f>
        <v>34.511720735904767</v>
      </c>
      <c r="T45" s="69">
        <f t="shared" ref="T45:T70" si="110">IF(O8&gt;0,T8/O8*100,0)</f>
        <v>60.976499240659045</v>
      </c>
      <c r="U45" s="69">
        <f t="shared" ref="U45:U70" si="111">IF(O8&gt;0,(U8/O8)*100,0)</f>
        <v>95.488219976563798</v>
      </c>
      <c r="W45" t="str">
        <f>A45</f>
        <v>11 Corporate managers and directors</v>
      </c>
      <c r="X45" s="18">
        <f t="shared" ref="X45:AB54" si="112">X8/X$35*100</f>
        <v>10.354289587648717</v>
      </c>
      <c r="Y45" s="18">
        <f t="shared" si="112"/>
        <v>11.378229926558038</v>
      </c>
      <c r="Z45" s="18">
        <f t="shared" si="112"/>
        <v>11.140814893865885</v>
      </c>
      <c r="AA45" s="18">
        <f t="shared" si="112"/>
        <v>10.022610627910188</v>
      </c>
      <c r="AB45" s="18">
        <f t="shared" si="112"/>
        <v>10.111102943115814</v>
      </c>
      <c r="AD45" s="68">
        <f t="shared" ref="AD45:AD70" si="113">IF(Z8&gt;0,(AD8/Z8)*100,0)</f>
        <v>10.565461800439028</v>
      </c>
      <c r="AE45" s="69">
        <f t="shared" ref="AE45:AE70" si="114">IF(Z8&gt;0,AE8/Z8*100,0)</f>
        <v>57.897337911254873</v>
      </c>
      <c r="AF45" s="69">
        <f t="shared" ref="AF45:AF70" si="115">IF(Z8&gt;0,(AF8/Z8)*100,0)</f>
        <v>68.462799711693904</v>
      </c>
      <c r="AH45" t="str">
        <f>L45</f>
        <v>11 Corporate managers and directors</v>
      </c>
      <c r="AI45" s="18">
        <f t="shared" ref="AI45:AM54" si="116">AI8/AI$35*100</f>
        <v>6.8800092500636163</v>
      </c>
      <c r="AJ45" s="18">
        <f t="shared" si="116"/>
        <v>8.0619952152452541</v>
      </c>
      <c r="AK45" s="18">
        <f t="shared" si="116"/>
        <v>8.278214144034159</v>
      </c>
      <c r="AL45" s="18">
        <f t="shared" si="116"/>
        <v>7.6335573851092118</v>
      </c>
      <c r="AM45" s="18">
        <f t="shared" si="116"/>
        <v>7.5967523406073285</v>
      </c>
      <c r="AO45" s="68">
        <f t="shared" ref="AO45:AO70" si="117">IF(AK8&gt;0,(AO8/AK8)*100,0)</f>
        <v>2.3029099393344299</v>
      </c>
      <c r="AP45" s="69">
        <f t="shared" ref="AP45:AP70" si="118">IF(AK8&gt;0,AP8/AK8*100,0)</f>
        <v>51.065006963537321</v>
      </c>
      <c r="AQ45" s="69">
        <f t="shared" ref="AQ45:AQ70" si="119">IF(AK8&gt;0,(AQ8/AK8)*100,0)</f>
        <v>53.367916902871748</v>
      </c>
      <c r="AS45" t="str">
        <f>W45</f>
        <v>11 Corporate managers and directors</v>
      </c>
      <c r="AT45" s="18">
        <f t="shared" ref="AT45:AX54" si="120">AT8/AT$35*100</f>
        <v>10.787464341262151</v>
      </c>
      <c r="AU45" s="18">
        <f t="shared" si="120"/>
        <v>11.695145413746589</v>
      </c>
      <c r="AV45" s="18">
        <f t="shared" si="120"/>
        <v>11.753778800874391</v>
      </c>
      <c r="AW45" s="18">
        <f t="shared" si="120"/>
        <v>10.297978724601929</v>
      </c>
      <c r="AX45" s="18">
        <f t="shared" si="120"/>
        <v>10.094358991162004</v>
      </c>
      <c r="AZ45" s="68">
        <f t="shared" ref="AZ45:AZ70" si="121">IF(AV8&gt;0,(AZ8/AV8)*100,0)</f>
        <v>0.39016434340800127</v>
      </c>
      <c r="BA45" s="69">
        <f t="shared" ref="BA45:BA70" si="122">IF(AV8&gt;0,BA8/AV8*100,0)</f>
        <v>49.989366477571636</v>
      </c>
      <c r="BB45" s="69">
        <f t="shared" ref="BB45:BB70" si="123">IF(AV8&gt;0,(BB8/AV8)*100,0)</f>
        <v>50.379530820979632</v>
      </c>
      <c r="BD45" t="str">
        <f>AH45</f>
        <v>11 Corporate managers and directors</v>
      </c>
      <c r="BE45" s="18">
        <f t="shared" ref="BE45:BI54" si="124">BE8/BE$35*100</f>
        <v>6.6328718863666687</v>
      </c>
      <c r="BF45" s="18">
        <f t="shared" si="124"/>
        <v>7.3236640011284315</v>
      </c>
      <c r="BG45" s="18">
        <f t="shared" si="124"/>
        <v>7.6222008618164692</v>
      </c>
      <c r="BH45" s="18">
        <f t="shared" si="124"/>
        <v>6.7271772575696263</v>
      </c>
      <c r="BI45" s="18">
        <f t="shared" si="124"/>
        <v>7.1529574800176494</v>
      </c>
      <c r="BK45" s="68">
        <f t="shared" ref="BK45:BK70" si="125">IF(BG8&gt;0,(BK8/BG8)*100,0)</f>
        <v>-7.4262185567114196</v>
      </c>
      <c r="BL45" s="69">
        <f t="shared" ref="BL45:BL70" si="126">IF(BG8&gt;0,BL8/BG8*100,0)</f>
        <v>40.047832943692178</v>
      </c>
      <c r="BM45" s="69">
        <f t="shared" ref="BM45:BM70" si="127">IF(BG8&gt;0,(BM8/BG8)*100,0)</f>
        <v>32.62161438698076</v>
      </c>
      <c r="BO45" t="str">
        <f>AS45</f>
        <v>11 Corporate managers and directors</v>
      </c>
      <c r="BP45" s="18">
        <f t="shared" ref="BP45:BT54" si="128">BP8/BP$35*100</f>
        <v>5.5525784328401198</v>
      </c>
      <c r="BQ45" s="18">
        <f t="shared" si="128"/>
        <v>6.2598982775694063</v>
      </c>
      <c r="BR45" s="18">
        <f t="shared" si="128"/>
        <v>6.4338544499720598</v>
      </c>
      <c r="BS45" s="18">
        <f t="shared" si="128"/>
        <v>5.7904683179105492</v>
      </c>
      <c r="BT45" s="18">
        <f t="shared" si="128"/>
        <v>5.7307316732232421</v>
      </c>
      <c r="BV45" s="68">
        <f t="shared" ref="BV45:BV70" si="129">IF(BR8&gt;0,(BV8/BR8)*100,0)</f>
        <v>-26.334382403680472</v>
      </c>
      <c r="BW45" s="69">
        <f t="shared" ref="BW45:BW70" si="130">IF(BR8&gt;0,BW8/BR8*100,0)</f>
        <v>37.915947506184047</v>
      </c>
      <c r="BX45" s="69">
        <f t="shared" ref="BX45:BX70" si="131">IF(BR8&gt;0,(BX8/BR8)*100,0)</f>
        <v>11.581565102503575</v>
      </c>
      <c r="BZ45" t="str">
        <f>BD45</f>
        <v>11 Corporate managers and directors</v>
      </c>
      <c r="CA45" s="18">
        <f t="shared" ref="CA45:CE54" si="132">CA8/CA$35*100</f>
        <v>5.5150009902297192</v>
      </c>
      <c r="CB45" s="18">
        <f t="shared" si="132"/>
        <v>6.183479740868254</v>
      </c>
      <c r="CC45" s="18">
        <f t="shared" si="132"/>
        <v>6.9667151534862342</v>
      </c>
      <c r="CD45" s="18">
        <f t="shared" si="132"/>
        <v>7.1856919643171837</v>
      </c>
      <c r="CE45" s="18">
        <f t="shared" si="132"/>
        <v>8.2912134293513819</v>
      </c>
      <c r="CG45" s="68">
        <f t="shared" ref="CG45:CG70" si="133">IF(CC8&gt;0,(CG8/CC8)*100,0)</f>
        <v>-24.524510978345155</v>
      </c>
      <c r="CH45" s="69">
        <f t="shared" ref="CH45:CH70" si="134">IF(CC8&gt;0,CH8/CC8*100,0)</f>
        <v>38.696879892192797</v>
      </c>
      <c r="CI45" s="69">
        <f t="shared" ref="CI45:CI70" si="135">IF(CC8&gt;0,(CI8/CC8)*100,0)</f>
        <v>14.172368913847642</v>
      </c>
      <c r="CK45" t="str">
        <f>BO45</f>
        <v>11 Corporate managers and directors</v>
      </c>
      <c r="CL45" s="18">
        <f t="shared" ref="CL45:CP54" si="136">CL8/CL$35*100</f>
        <v>3.1223423179345398</v>
      </c>
      <c r="CM45" s="18">
        <f t="shared" si="136"/>
        <v>3.7984508773575412</v>
      </c>
      <c r="CN45" s="18">
        <f t="shared" si="136"/>
        <v>4.0523776119675965</v>
      </c>
      <c r="CO45" s="18">
        <f t="shared" si="136"/>
        <v>4.4413239153197956</v>
      </c>
      <c r="CP45" s="18">
        <f t="shared" si="136"/>
        <v>5.7406385563116284</v>
      </c>
      <c r="CR45" s="68">
        <f t="shared" ref="CR45:CR70" si="137">IF(CN8&gt;0,(CR8/CN8)*100,0)</f>
        <v>32.617682317792571</v>
      </c>
      <c r="CS45" s="69">
        <f t="shared" ref="CS45:CS70" si="138">IF(CN8&gt;0,CS8/CN8*100,0)</f>
        <v>33.964471919416454</v>
      </c>
      <c r="CT45" s="69">
        <f t="shared" ref="CT45:CT70" si="139">IF(CN8&gt;0,(CT8/CN8)*100,0)</f>
        <v>66.582154237209025</v>
      </c>
    </row>
    <row r="46" spans="1:98" x14ac:dyDescent="0.2">
      <c r="A46" t="str">
        <f t="shared" si="103"/>
        <v>12 Other managers and proprietors</v>
      </c>
      <c r="B46" s="18">
        <f t="shared" si="104"/>
        <v>2.594526494098166</v>
      </c>
      <c r="C46" s="18">
        <f t="shared" si="104"/>
        <v>2.7353311196245396</v>
      </c>
      <c r="D46" s="18">
        <f t="shared" si="104"/>
        <v>2.5904786798601971</v>
      </c>
      <c r="E46" s="18">
        <f t="shared" si="104"/>
        <v>3.2018882148614662</v>
      </c>
      <c r="F46" s="18">
        <f t="shared" si="104"/>
        <v>3.5103564012616864</v>
      </c>
      <c r="H46" s="68">
        <f t="shared" si="105"/>
        <v>95.79678591883264</v>
      </c>
      <c r="I46" s="69">
        <f t="shared" si="106"/>
        <v>96.855332659997131</v>
      </c>
      <c r="J46" s="69">
        <f t="shared" si="107"/>
        <v>192.65211857882974</v>
      </c>
      <c r="L46" t="str">
        <f t="shared" ref="L46:L69" si="140">A46</f>
        <v>12 Other managers and proprietors</v>
      </c>
      <c r="M46" s="18">
        <f t="shared" si="108"/>
        <v>3.1755753744736261</v>
      </c>
      <c r="N46" s="18">
        <f t="shared" si="108"/>
        <v>3.1942711467446427</v>
      </c>
      <c r="O46" s="18">
        <f t="shared" si="108"/>
        <v>3.2452181932167186</v>
      </c>
      <c r="P46" s="18">
        <f t="shared" si="108"/>
        <v>3.9197871273605571</v>
      </c>
      <c r="Q46" s="18">
        <f t="shared" si="108"/>
        <v>4.3396677284509977</v>
      </c>
      <c r="S46" s="68">
        <f t="shared" si="109"/>
        <v>95.384371829628762</v>
      </c>
      <c r="T46" s="69">
        <f t="shared" si="110"/>
        <v>94.008765482002033</v>
      </c>
      <c r="U46" s="69">
        <f t="shared" si="111"/>
        <v>189.39313731163077</v>
      </c>
      <c r="W46" t="str">
        <f t="shared" ref="W46:W69" si="141">A46</f>
        <v>12 Other managers and proprietors</v>
      </c>
      <c r="X46" s="18">
        <f t="shared" si="112"/>
        <v>3.8980162655082675</v>
      </c>
      <c r="Y46" s="18">
        <f t="shared" si="112"/>
        <v>3.9110471118350718</v>
      </c>
      <c r="Z46" s="18">
        <f t="shared" si="112"/>
        <v>3.7967748465466009</v>
      </c>
      <c r="AA46" s="18">
        <f t="shared" si="112"/>
        <v>4.6077178356797868</v>
      </c>
      <c r="AB46" s="18">
        <f t="shared" si="112"/>
        <v>5.0057216747675142</v>
      </c>
      <c r="AD46" s="68">
        <f t="shared" si="113"/>
        <v>60.616354828944942</v>
      </c>
      <c r="AE46" s="69">
        <f t="shared" si="114"/>
        <v>87.613515568588298</v>
      </c>
      <c r="AF46" s="69">
        <f t="shared" si="115"/>
        <v>148.2298703975332</v>
      </c>
      <c r="AH46" t="str">
        <f t="shared" ref="AH46:AH69" si="142">L46</f>
        <v>12 Other managers and proprietors</v>
      </c>
      <c r="AI46" s="18">
        <f t="shared" si="116"/>
        <v>3.8149545767570263</v>
      </c>
      <c r="AJ46" s="18">
        <f t="shared" si="116"/>
        <v>4.224203522200896</v>
      </c>
      <c r="AK46" s="18">
        <f t="shared" si="116"/>
        <v>4.3772910484342811</v>
      </c>
      <c r="AL46" s="18">
        <f t="shared" si="116"/>
        <v>5.3807644903978655</v>
      </c>
      <c r="AM46" s="18">
        <f t="shared" si="116"/>
        <v>6.0118474631415824</v>
      </c>
      <c r="AO46" s="68">
        <f t="shared" si="117"/>
        <v>53.108465634901016</v>
      </c>
      <c r="AP46" s="69">
        <f t="shared" si="118"/>
        <v>85.036064080136271</v>
      </c>
      <c r="AQ46" s="69">
        <f t="shared" si="119"/>
        <v>138.14452971503727</v>
      </c>
      <c r="AS46" t="str">
        <f t="shared" ref="AS46:AS69" si="143">W46</f>
        <v>12 Other managers and proprietors</v>
      </c>
      <c r="AT46" s="18">
        <f t="shared" si="120"/>
        <v>4.6182140095835011</v>
      </c>
      <c r="AU46" s="18">
        <f t="shared" si="120"/>
        <v>4.5967275655442803</v>
      </c>
      <c r="AV46" s="18">
        <f t="shared" si="120"/>
        <v>4.5301458918851765</v>
      </c>
      <c r="AW46" s="18">
        <f t="shared" si="120"/>
        <v>5.5772914299754577</v>
      </c>
      <c r="AX46" s="18">
        <f t="shared" si="120"/>
        <v>5.9101292343174867</v>
      </c>
      <c r="AZ46" s="68">
        <f t="shared" si="121"/>
        <v>52.501712908089694</v>
      </c>
      <c r="BA46" s="69">
        <f t="shared" si="122"/>
        <v>80.366646544314747</v>
      </c>
      <c r="BB46" s="69">
        <f t="shared" si="123"/>
        <v>132.86835945240443</v>
      </c>
      <c r="BD46" t="str">
        <f t="shared" ref="BD46:BD69" si="144">AH46</f>
        <v>12 Other managers and proprietors</v>
      </c>
      <c r="BE46" s="18">
        <f t="shared" si="124"/>
        <v>3.2423325407617409</v>
      </c>
      <c r="BF46" s="18">
        <f t="shared" si="124"/>
        <v>2.9915427660377505</v>
      </c>
      <c r="BG46" s="18">
        <f t="shared" si="124"/>
        <v>3.0434465399533903</v>
      </c>
      <c r="BH46" s="18">
        <f t="shared" si="124"/>
        <v>3.5258381275691697</v>
      </c>
      <c r="BI46" s="18">
        <f t="shared" si="124"/>
        <v>3.7550169822929482</v>
      </c>
      <c r="BK46" s="68">
        <f t="shared" si="125"/>
        <v>21.710760991144138</v>
      </c>
      <c r="BL46" s="69">
        <f t="shared" si="126"/>
        <v>56.681503164462534</v>
      </c>
      <c r="BM46" s="69">
        <f t="shared" si="127"/>
        <v>78.392264155606668</v>
      </c>
      <c r="BO46" t="str">
        <f t="shared" ref="BO46:BO69" si="145">AS46</f>
        <v>12 Other managers and proprietors</v>
      </c>
      <c r="BP46" s="18">
        <f t="shared" si="128"/>
        <v>3.2525116435944779</v>
      </c>
      <c r="BQ46" s="18">
        <f t="shared" si="128"/>
        <v>3.2700353822953541</v>
      </c>
      <c r="BR46" s="18">
        <f t="shared" si="128"/>
        <v>3.3920656762353651</v>
      </c>
      <c r="BS46" s="18">
        <f t="shared" si="128"/>
        <v>4.2529302412434395</v>
      </c>
      <c r="BT46" s="18">
        <f t="shared" si="128"/>
        <v>4.9849616435576527</v>
      </c>
      <c r="BV46" s="68">
        <f t="shared" si="129"/>
        <v>21.541211365022672</v>
      </c>
      <c r="BW46" s="69">
        <f t="shared" si="130"/>
        <v>64.149624341364387</v>
      </c>
      <c r="BX46" s="69">
        <f t="shared" si="131"/>
        <v>85.690835706387062</v>
      </c>
      <c r="BZ46" t="str">
        <f t="shared" ref="BZ46:BZ69" si="146">BD46</f>
        <v>12 Other managers and proprietors</v>
      </c>
      <c r="CA46" s="18">
        <f t="shared" si="132"/>
        <v>2.9830021028670202</v>
      </c>
      <c r="CB46" s="18">
        <f t="shared" si="132"/>
        <v>3.0017246180259214</v>
      </c>
      <c r="CC46" s="18">
        <f t="shared" si="132"/>
        <v>2.9759261427732215</v>
      </c>
      <c r="CD46" s="18">
        <f t="shared" si="132"/>
        <v>3.7042518065256358</v>
      </c>
      <c r="CE46" s="18">
        <f t="shared" si="132"/>
        <v>4.3235082805554246</v>
      </c>
      <c r="CG46" s="68">
        <f t="shared" si="133"/>
        <v>-7.8638541407020295</v>
      </c>
      <c r="CH46" s="69">
        <f t="shared" si="134"/>
        <v>48.115502549788019</v>
      </c>
      <c r="CI46" s="69">
        <f t="shared" si="135"/>
        <v>40.251648409085988</v>
      </c>
      <c r="CK46" t="str">
        <f t="shared" ref="CK46:CK69" si="147">BO46</f>
        <v>12 Other managers and proprietors</v>
      </c>
      <c r="CL46" s="18">
        <f t="shared" si="136"/>
        <v>3.1132483392897132</v>
      </c>
      <c r="CM46" s="18">
        <f t="shared" si="136"/>
        <v>3.2211482164950143</v>
      </c>
      <c r="CN46" s="18">
        <f t="shared" si="136"/>
        <v>3.2551504572730234</v>
      </c>
      <c r="CO46" s="18">
        <f t="shared" si="136"/>
        <v>5.031701280324909</v>
      </c>
      <c r="CP46" s="18">
        <f t="shared" si="136"/>
        <v>6.7480542486299617</v>
      </c>
      <c r="CR46" s="68">
        <f t="shared" si="137"/>
        <v>94.070102750664546</v>
      </c>
      <c r="CS46" s="69">
        <f t="shared" si="138"/>
        <v>53.165120581562043</v>
      </c>
      <c r="CT46" s="69">
        <f t="shared" si="139"/>
        <v>147.23522333222658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21.583365574378782</v>
      </c>
      <c r="C47" s="18">
        <f t="shared" si="104"/>
        <v>21.71070004011845</v>
      </c>
      <c r="D47" s="18">
        <f t="shared" si="104"/>
        <v>21.442303376547699</v>
      </c>
      <c r="E47" s="18">
        <f t="shared" si="104"/>
        <v>20.984825739480584</v>
      </c>
      <c r="F47" s="18">
        <f t="shared" si="104"/>
        <v>20.543317270327705</v>
      </c>
      <c r="H47" s="68">
        <f t="shared" si="105"/>
        <v>38.431047706665325</v>
      </c>
      <c r="I47" s="69">
        <f t="shared" si="106"/>
        <v>45.964972604890917</v>
      </c>
      <c r="J47" s="69">
        <f t="shared" si="107"/>
        <v>84.396020311556256</v>
      </c>
      <c r="L47" t="str">
        <f t="shared" si="140"/>
        <v>21 Science, research, engineering and technology professionals</v>
      </c>
      <c r="M47" s="18">
        <f t="shared" si="108"/>
        <v>11.515264119558175</v>
      </c>
      <c r="N47" s="18">
        <f t="shared" si="108"/>
        <v>11.724229659997111</v>
      </c>
      <c r="O47" s="18">
        <f t="shared" si="108"/>
        <v>12.367316426598277</v>
      </c>
      <c r="P47" s="18">
        <f t="shared" si="108"/>
        <v>12.686225366893177</v>
      </c>
      <c r="Q47" s="18">
        <f t="shared" si="108"/>
        <v>13.155280756520574</v>
      </c>
      <c r="S47" s="68">
        <f t="shared" si="109"/>
        <v>55.418207191371216</v>
      </c>
      <c r="T47" s="69">
        <f t="shared" si="110"/>
        <v>52.094755282198271</v>
      </c>
      <c r="U47" s="69">
        <f t="shared" si="111"/>
        <v>107.5129624735695</v>
      </c>
      <c r="W47" t="str">
        <f t="shared" si="141"/>
        <v>21 Science, research, engineering and technology professionals</v>
      </c>
      <c r="X47" s="18">
        <f t="shared" si="112"/>
        <v>11.077579857837632</v>
      </c>
      <c r="Y47" s="18">
        <f t="shared" si="112"/>
        <v>10.86060663653452</v>
      </c>
      <c r="Z47" s="18">
        <f t="shared" si="112"/>
        <v>10.876007021176092</v>
      </c>
      <c r="AA47" s="18">
        <f t="shared" si="112"/>
        <v>10.69716661013781</v>
      </c>
      <c r="AB47" s="18">
        <f t="shared" si="112"/>
        <v>9.90664166762053</v>
      </c>
      <c r="AD47" s="68">
        <f t="shared" si="113"/>
        <v>10.967265913825129</v>
      </c>
      <c r="AE47" s="69">
        <f t="shared" si="114"/>
        <v>42.597160385700462</v>
      </c>
      <c r="AF47" s="69">
        <f t="shared" si="115"/>
        <v>53.564426299525593</v>
      </c>
      <c r="AH47" t="str">
        <f t="shared" si="142"/>
        <v>21 Science, research, engineering and technology professionals</v>
      </c>
      <c r="AI47" s="18">
        <f t="shared" si="116"/>
        <v>3.9922889236134051</v>
      </c>
      <c r="AJ47" s="18">
        <f t="shared" si="116"/>
        <v>4.1513841388753328</v>
      </c>
      <c r="AK47" s="18">
        <f t="shared" si="116"/>
        <v>4.3501590016041156</v>
      </c>
      <c r="AL47" s="18">
        <f t="shared" si="116"/>
        <v>4.5860101578659256</v>
      </c>
      <c r="AM47" s="18">
        <f t="shared" si="116"/>
        <v>4.6907090596550871</v>
      </c>
      <c r="AO47" s="68">
        <f t="shared" si="117"/>
        <v>20.207078212671874</v>
      </c>
      <c r="AP47" s="69">
        <f t="shared" si="118"/>
        <v>42.931501884320504</v>
      </c>
      <c r="AQ47" s="69">
        <f t="shared" si="119"/>
        <v>63.138580096992378</v>
      </c>
      <c r="AS47" t="str">
        <f t="shared" si="143"/>
        <v>21 Science, research, engineering and technology professionals</v>
      </c>
      <c r="AT47" s="18">
        <f t="shared" si="120"/>
        <v>10.226724355750564</v>
      </c>
      <c r="AU47" s="18">
        <f t="shared" si="120"/>
        <v>9.8676507682999368</v>
      </c>
      <c r="AV47" s="18">
        <f t="shared" si="120"/>
        <v>9.6349554767500685</v>
      </c>
      <c r="AW47" s="18">
        <f t="shared" si="120"/>
        <v>8.7705559152157235</v>
      </c>
      <c r="AX47" s="18">
        <f t="shared" si="120"/>
        <v>7.638891651742628</v>
      </c>
      <c r="AZ47" s="68">
        <f t="shared" si="121"/>
        <v>-7.3232979511705025</v>
      </c>
      <c r="BA47" s="69">
        <f t="shared" si="122"/>
        <v>34.513781401230318</v>
      </c>
      <c r="BB47" s="69">
        <f t="shared" si="123"/>
        <v>27.190483450059808</v>
      </c>
      <c r="BD47" t="str">
        <f t="shared" si="144"/>
        <v>21 Science, research, engineering and technology professionals</v>
      </c>
      <c r="BE47" s="18">
        <f t="shared" si="124"/>
        <v>3.7052747788701441</v>
      </c>
      <c r="BF47" s="18">
        <f t="shared" si="124"/>
        <v>3.7244710510028076</v>
      </c>
      <c r="BG47" s="18">
        <f t="shared" si="124"/>
        <v>3.9017998582575335</v>
      </c>
      <c r="BH47" s="18">
        <f t="shared" si="124"/>
        <v>3.6221440394420203</v>
      </c>
      <c r="BI47" s="18">
        <f t="shared" si="124"/>
        <v>3.3970610187105588</v>
      </c>
      <c r="BK47" s="68">
        <f t="shared" si="125"/>
        <v>-14.114250674402799</v>
      </c>
      <c r="BL47" s="69">
        <f t="shared" si="126"/>
        <v>25.750387588400685</v>
      </c>
      <c r="BM47" s="69">
        <f t="shared" si="127"/>
        <v>11.636136913997888</v>
      </c>
      <c r="BO47" t="str">
        <f t="shared" si="145"/>
        <v>21 Science, research, engineering and technology professionals</v>
      </c>
      <c r="BP47" s="18">
        <f t="shared" si="128"/>
        <v>2.9271000388942103</v>
      </c>
      <c r="BQ47" s="18">
        <f t="shared" si="128"/>
        <v>3.1354822813197276</v>
      </c>
      <c r="BR47" s="18">
        <f t="shared" si="128"/>
        <v>3.2837699426870213</v>
      </c>
      <c r="BS47" s="18">
        <f t="shared" si="128"/>
        <v>3.3776948225690893</v>
      </c>
      <c r="BT47" s="18">
        <f t="shared" si="128"/>
        <v>3.6025914033073647</v>
      </c>
      <c r="BV47" s="68">
        <f t="shared" si="129"/>
        <v>-9.2663719324544402</v>
      </c>
      <c r="BW47" s="69">
        <f t="shared" si="130"/>
        <v>31.901708471549295</v>
      </c>
      <c r="BX47" s="69">
        <f t="shared" si="131"/>
        <v>22.635336539094855</v>
      </c>
      <c r="BZ47" t="str">
        <f t="shared" si="146"/>
        <v>21 Science, research, engineering and technology professionals</v>
      </c>
      <c r="CA47" s="18">
        <f t="shared" si="132"/>
        <v>2.7206704438038622</v>
      </c>
      <c r="CB47" s="18">
        <f t="shared" si="132"/>
        <v>2.8090376475369929</v>
      </c>
      <c r="CC47" s="18">
        <f t="shared" si="132"/>
        <v>3.1099955630089471</v>
      </c>
      <c r="CD47" s="18">
        <f t="shared" si="132"/>
        <v>3.5510920234675925</v>
      </c>
      <c r="CE47" s="18">
        <f t="shared" si="132"/>
        <v>3.6314465751877911</v>
      </c>
      <c r="CG47" s="68">
        <f t="shared" si="133"/>
        <v>-25.948171825421984</v>
      </c>
      <c r="CH47" s="69">
        <f t="shared" si="134"/>
        <v>28.142072836899779</v>
      </c>
      <c r="CI47" s="69">
        <f t="shared" si="135"/>
        <v>2.1939010114777964</v>
      </c>
      <c r="CK47" t="str">
        <f t="shared" si="147"/>
        <v>21 Science, research, engineering and technology professionals</v>
      </c>
      <c r="CL47" s="18">
        <f t="shared" si="136"/>
        <v>1.5697259798685452</v>
      </c>
      <c r="CM47" s="18">
        <f t="shared" si="136"/>
        <v>2.0408971330926402</v>
      </c>
      <c r="CN47" s="18">
        <f t="shared" si="136"/>
        <v>2.3388442768319986</v>
      </c>
      <c r="CO47" s="18">
        <f t="shared" si="136"/>
        <v>3.5523085053712489</v>
      </c>
      <c r="CP47" s="18">
        <f t="shared" si="136"/>
        <v>5.4985211873428907</v>
      </c>
      <c r="CR47" s="68">
        <f t="shared" si="137"/>
        <v>120.08768053015528</v>
      </c>
      <c r="CS47" s="69">
        <f t="shared" si="138"/>
        <v>47.024057477144837</v>
      </c>
      <c r="CT47" s="69">
        <f t="shared" si="139"/>
        <v>167.11173800730009</v>
      </c>
    </row>
    <row r="48" spans="1:98" x14ac:dyDescent="0.2">
      <c r="A48" t="str">
        <f t="shared" si="103"/>
        <v>22 Health professionals</v>
      </c>
      <c r="B48" s="18">
        <f t="shared" si="104"/>
        <v>11.268890663033826</v>
      </c>
      <c r="C48" s="18">
        <f t="shared" si="104"/>
        <v>12.603652834090855</v>
      </c>
      <c r="D48" s="18">
        <f t="shared" si="104"/>
        <v>12.38927341483792</v>
      </c>
      <c r="E48" s="18">
        <f t="shared" si="104"/>
        <v>12.83136202036251</v>
      </c>
      <c r="F48" s="18">
        <f t="shared" si="104"/>
        <v>12.361653398175708</v>
      </c>
      <c r="H48" s="68">
        <f t="shared" si="105"/>
        <v>44.166745268464304</v>
      </c>
      <c r="I48" s="69">
        <f t="shared" si="106"/>
        <v>63.189245973113216</v>
      </c>
      <c r="J48" s="69">
        <f t="shared" si="107"/>
        <v>107.35599124157751</v>
      </c>
      <c r="L48" t="str">
        <f t="shared" si="140"/>
        <v>22 Health professionals</v>
      </c>
      <c r="M48" s="18">
        <f t="shared" si="108"/>
        <v>5.194341901744604</v>
      </c>
      <c r="N48" s="18">
        <f t="shared" si="108"/>
        <v>5.7654984213510723</v>
      </c>
      <c r="O48" s="18">
        <f t="shared" si="108"/>
        <v>5.7395815981988596</v>
      </c>
      <c r="P48" s="18">
        <f t="shared" si="108"/>
        <v>5.84514456327872</v>
      </c>
      <c r="Q48" s="18">
        <f t="shared" si="108"/>
        <v>5.446725697695844</v>
      </c>
      <c r="S48" s="68">
        <f t="shared" si="109"/>
        <v>38.654036172275511</v>
      </c>
      <c r="T48" s="69">
        <f t="shared" si="110"/>
        <v>66.63906904793302</v>
      </c>
      <c r="U48" s="69">
        <f t="shared" si="111"/>
        <v>105.29310522020853</v>
      </c>
      <c r="W48" t="str">
        <f t="shared" si="141"/>
        <v>22 Health professionals</v>
      </c>
      <c r="X48" s="18">
        <f t="shared" si="112"/>
        <v>5.862639612647909</v>
      </c>
      <c r="Y48" s="18">
        <f t="shared" si="112"/>
        <v>6.567962993670319</v>
      </c>
      <c r="Z48" s="18">
        <f t="shared" si="112"/>
        <v>6.5750681971868579</v>
      </c>
      <c r="AA48" s="18">
        <f t="shared" si="112"/>
        <v>6.8171444659002116</v>
      </c>
      <c r="AB48" s="18">
        <f t="shared" si="112"/>
        <v>6.5397413939245741</v>
      </c>
      <c r="AD48" s="68">
        <f t="shared" si="113"/>
        <v>21.170869371505084</v>
      </c>
      <c r="AE48" s="69">
        <f t="shared" si="114"/>
        <v>64.539021170495488</v>
      </c>
      <c r="AF48" s="69">
        <f t="shared" si="115"/>
        <v>85.709890542000565</v>
      </c>
      <c r="AH48" t="str">
        <f t="shared" si="142"/>
        <v>22 Health professionals</v>
      </c>
      <c r="AI48" s="18">
        <f t="shared" si="116"/>
        <v>10.714108367977222</v>
      </c>
      <c r="AJ48" s="18">
        <f t="shared" si="116"/>
        <v>8.643174065870717</v>
      </c>
      <c r="AK48" s="18">
        <f t="shared" si="116"/>
        <v>7.7531334764109445</v>
      </c>
      <c r="AL48" s="18">
        <f t="shared" si="116"/>
        <v>4.6788167586247669</v>
      </c>
      <c r="AM48" s="18">
        <f t="shared" si="116"/>
        <v>1.6044366999773303</v>
      </c>
      <c r="AO48" s="68">
        <f t="shared" si="117"/>
        <v>-76.930297064587194</v>
      </c>
      <c r="AP48" s="69">
        <f t="shared" si="118"/>
        <v>20.073462742991648</v>
      </c>
      <c r="AQ48" s="69">
        <f t="shared" si="119"/>
        <v>-56.856834321595549</v>
      </c>
      <c r="AS48" t="str">
        <f t="shared" si="143"/>
        <v>22 Health professionals</v>
      </c>
      <c r="AT48" s="18">
        <f t="shared" si="120"/>
        <v>1.6284234183404256</v>
      </c>
      <c r="AU48" s="18">
        <f t="shared" si="120"/>
        <v>1.7872726801401755</v>
      </c>
      <c r="AV48" s="18">
        <f t="shared" si="120"/>
        <v>1.9874999573903009</v>
      </c>
      <c r="AW48" s="18">
        <f t="shared" si="120"/>
        <v>1.9932024093427914</v>
      </c>
      <c r="AX48" s="18">
        <f t="shared" si="120"/>
        <v>1.8856912695444144</v>
      </c>
      <c r="AZ48" s="68">
        <f t="shared" si="121"/>
        <v>10.905579416812843</v>
      </c>
      <c r="BA48" s="69">
        <f t="shared" si="122"/>
        <v>54.359851172218058</v>
      </c>
      <c r="BB48" s="69">
        <f t="shared" si="123"/>
        <v>65.265430589030899</v>
      </c>
      <c r="BD48" t="str">
        <f t="shared" si="144"/>
        <v>22 Health professionals</v>
      </c>
      <c r="BE48" s="18">
        <f t="shared" si="124"/>
        <v>1.6547498199099058</v>
      </c>
      <c r="BF48" s="18">
        <f t="shared" si="124"/>
        <v>2.040145884223473</v>
      </c>
      <c r="BG48" s="18">
        <f t="shared" si="124"/>
        <v>2.1334524479961869</v>
      </c>
      <c r="BH48" s="18">
        <f t="shared" si="124"/>
        <v>2.2900157740838019</v>
      </c>
      <c r="BI48" s="18">
        <f t="shared" si="124"/>
        <v>2.482147488155976</v>
      </c>
      <c r="BK48" s="68">
        <f t="shared" si="125"/>
        <v>14.769731593428769</v>
      </c>
      <c r="BL48" s="69">
        <f t="shared" si="126"/>
        <v>61.935439664220212</v>
      </c>
      <c r="BM48" s="69">
        <f t="shared" si="127"/>
        <v>76.705171257648985</v>
      </c>
      <c r="BO48" t="str">
        <f t="shared" si="145"/>
        <v>22 Health professionals</v>
      </c>
      <c r="BP48" s="18">
        <f t="shared" si="128"/>
        <v>1.2949975009856385</v>
      </c>
      <c r="BQ48" s="18">
        <f t="shared" si="128"/>
        <v>1.4899229564275005</v>
      </c>
      <c r="BR48" s="18">
        <f t="shared" si="128"/>
        <v>1.6210815896281427</v>
      </c>
      <c r="BS48" s="18">
        <f t="shared" si="128"/>
        <v>1.6908814693261978</v>
      </c>
      <c r="BT48" s="18">
        <f t="shared" si="128"/>
        <v>1.6135046034335723</v>
      </c>
      <c r="BV48" s="68">
        <f t="shared" si="129"/>
        <v>-17.682660213915984</v>
      </c>
      <c r="BW48" s="69">
        <f t="shared" si="130"/>
        <v>45.130429158755391</v>
      </c>
      <c r="BX48" s="69">
        <f t="shared" si="131"/>
        <v>27.447768944839407</v>
      </c>
      <c r="BZ48" t="str">
        <f t="shared" si="146"/>
        <v>22 Health professionals</v>
      </c>
      <c r="CA48" s="18">
        <f t="shared" si="132"/>
        <v>1.1369856549367505</v>
      </c>
      <c r="CB48" s="18">
        <f t="shared" si="132"/>
        <v>1.5023598974990788</v>
      </c>
      <c r="CC48" s="18">
        <f t="shared" si="132"/>
        <v>1.4207671294858331</v>
      </c>
      <c r="CD48" s="18">
        <f t="shared" si="132"/>
        <v>1.6206118151143165</v>
      </c>
      <c r="CE48" s="18">
        <f t="shared" si="132"/>
        <v>1.5724863563063116</v>
      </c>
      <c r="CG48" s="68">
        <f t="shared" si="133"/>
        <v>-29.809250476038159</v>
      </c>
      <c r="CH48" s="69">
        <f t="shared" si="134"/>
        <v>40.690567898317035</v>
      </c>
      <c r="CI48" s="69">
        <f t="shared" si="135"/>
        <v>10.881317422278878</v>
      </c>
      <c r="CK48" t="str">
        <f t="shared" si="147"/>
        <v>22 Health professionals</v>
      </c>
      <c r="CL48" s="18">
        <f t="shared" si="136"/>
        <v>0.34822800762968797</v>
      </c>
      <c r="CM48" s="18">
        <f t="shared" si="136"/>
        <v>0.57067271677918008</v>
      </c>
      <c r="CN48" s="18">
        <f t="shared" si="136"/>
        <v>0.66220705757464593</v>
      </c>
      <c r="CO48" s="18">
        <f t="shared" si="136"/>
        <v>1.2513336847177976</v>
      </c>
      <c r="CP48" s="18">
        <f t="shared" si="136"/>
        <v>2.6514085973198891</v>
      </c>
      <c r="CR48" s="68">
        <f t="shared" si="137"/>
        <v>274.82969772786271</v>
      </c>
      <c r="CS48" s="69">
        <f t="shared" si="138"/>
        <v>87.074193214056763</v>
      </c>
      <c r="CT48" s="69">
        <f t="shared" si="139"/>
        <v>361.90389094191949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33.265118889591093</v>
      </c>
      <c r="C49" s="18">
        <f t="shared" si="104"/>
        <v>31.532486900330873</v>
      </c>
      <c r="D49" s="18">
        <f t="shared" si="104"/>
        <v>30.700351429866924</v>
      </c>
      <c r="E49" s="18">
        <f t="shared" si="104"/>
        <v>29.813866842187085</v>
      </c>
      <c r="F49" s="18">
        <f t="shared" si="104"/>
        <v>28.020021043266532</v>
      </c>
      <c r="H49" s="68">
        <f t="shared" si="105"/>
        <v>31.874090954488505</v>
      </c>
      <c r="I49" s="69">
        <f t="shared" si="106"/>
        <v>59.231325198163987</v>
      </c>
      <c r="J49" s="69">
        <f t="shared" si="107"/>
        <v>91.105416152652481</v>
      </c>
      <c r="L49" t="str">
        <f t="shared" si="140"/>
        <v>23 Teaching and other educational professionals</v>
      </c>
      <c r="M49" s="18">
        <f t="shared" si="108"/>
        <v>28.652887454142796</v>
      </c>
      <c r="N49" s="18">
        <f t="shared" si="108"/>
        <v>27.424138663811647</v>
      </c>
      <c r="O49" s="18">
        <f t="shared" si="108"/>
        <v>25.926865888207384</v>
      </c>
      <c r="P49" s="18">
        <f t="shared" si="108"/>
        <v>24.850218641134948</v>
      </c>
      <c r="Q49" s="18">
        <f t="shared" si="108"/>
        <v>22.897318099211063</v>
      </c>
      <c r="S49" s="68">
        <f t="shared" si="109"/>
        <v>29.036282546848902</v>
      </c>
      <c r="T49" s="69">
        <f t="shared" si="110"/>
        <v>61.748357129198226</v>
      </c>
      <c r="U49" s="69">
        <f t="shared" si="111"/>
        <v>90.784639676047135</v>
      </c>
      <c r="W49" t="str">
        <f t="shared" si="141"/>
        <v>23 Teaching and other educational professionals</v>
      </c>
      <c r="X49" s="18">
        <f t="shared" si="112"/>
        <v>10.541334091034367</v>
      </c>
      <c r="Y49" s="18">
        <f t="shared" si="112"/>
        <v>8.9725165396257403</v>
      </c>
      <c r="Z49" s="18">
        <f t="shared" si="112"/>
        <v>8.6734278598070222</v>
      </c>
      <c r="AA49" s="18">
        <f t="shared" si="112"/>
        <v>7.2308664253643062</v>
      </c>
      <c r="AB49" s="18">
        <f t="shared" si="112"/>
        <v>5.5792409154360829</v>
      </c>
      <c r="AD49" s="68">
        <f t="shared" si="113"/>
        <v>-21.634978899699579</v>
      </c>
      <c r="AE49" s="69">
        <f t="shared" si="114"/>
        <v>45.325151599696731</v>
      </c>
      <c r="AF49" s="69">
        <f t="shared" si="115"/>
        <v>23.690172699997156</v>
      </c>
      <c r="AH49" t="str">
        <f t="shared" si="142"/>
        <v>23 Teaching and other educational professionals</v>
      </c>
      <c r="AI49" s="18">
        <f t="shared" si="116"/>
        <v>4.8397786526041076</v>
      </c>
      <c r="AJ49" s="18">
        <f t="shared" si="116"/>
        <v>2.6771601547173409</v>
      </c>
      <c r="AK49" s="18">
        <f t="shared" si="116"/>
        <v>2.2572677409410025</v>
      </c>
      <c r="AL49" s="18">
        <f t="shared" si="116"/>
        <v>1.4122661653297139</v>
      </c>
      <c r="AM49" s="18">
        <f t="shared" si="116"/>
        <v>1.2379668505676436</v>
      </c>
      <c r="AO49" s="68">
        <f t="shared" si="117"/>
        <v>-38.860396765333967</v>
      </c>
      <c r="AP49" s="69">
        <f t="shared" si="118"/>
        <v>20.165253925873831</v>
      </c>
      <c r="AQ49" s="69">
        <f t="shared" si="119"/>
        <v>-18.695142839460136</v>
      </c>
      <c r="AS49" t="str">
        <f t="shared" si="143"/>
        <v>23 Teaching and other educational professionals</v>
      </c>
      <c r="AT49" s="18">
        <f t="shared" si="120"/>
        <v>1.1835353898221597</v>
      </c>
      <c r="AU49" s="18">
        <f t="shared" si="120"/>
        <v>1.0924094333935166</v>
      </c>
      <c r="AV49" s="18">
        <f t="shared" si="120"/>
        <v>1.0503316643232914</v>
      </c>
      <c r="AW49" s="18">
        <f t="shared" si="120"/>
        <v>0.83088018840187083</v>
      </c>
      <c r="AX49" s="18">
        <f t="shared" si="120"/>
        <v>0.63072042565010678</v>
      </c>
      <c r="AZ49" s="68">
        <f t="shared" si="121"/>
        <v>-29.805938784009307</v>
      </c>
      <c r="BA49" s="69">
        <f t="shared" si="122"/>
        <v>38.677511024528201</v>
      </c>
      <c r="BB49" s="69">
        <f t="shared" si="123"/>
        <v>8.8715722405188906</v>
      </c>
      <c r="BD49" t="str">
        <f t="shared" si="144"/>
        <v>23 Teaching and other educational professionals</v>
      </c>
      <c r="BE49" s="18">
        <f t="shared" si="124"/>
        <v>1.2118663330859174</v>
      </c>
      <c r="BF49" s="18">
        <f t="shared" si="124"/>
        <v>1.177679927390803</v>
      </c>
      <c r="BG49" s="18">
        <f t="shared" si="124"/>
        <v>1.2461164044434043</v>
      </c>
      <c r="BH49" s="18">
        <f t="shared" si="124"/>
        <v>1.2886668125142278</v>
      </c>
      <c r="BI49" s="18">
        <f t="shared" si="124"/>
        <v>1.5393771975586681</v>
      </c>
      <c r="BK49" s="68">
        <f t="shared" si="125"/>
        <v>21.862248116206235</v>
      </c>
      <c r="BL49" s="69">
        <f t="shared" si="126"/>
        <v>45.211948860608011</v>
      </c>
      <c r="BM49" s="69">
        <f t="shared" si="127"/>
        <v>67.07419697681425</v>
      </c>
      <c r="BO49" t="str">
        <f t="shared" si="145"/>
        <v>23 Teaching and other educational professionals</v>
      </c>
      <c r="BP49" s="18">
        <f t="shared" si="128"/>
        <v>1.0334070568051272</v>
      </c>
      <c r="BQ49" s="18">
        <f t="shared" si="128"/>
        <v>0.97963798089397114</v>
      </c>
      <c r="BR49" s="18">
        <f t="shared" si="128"/>
        <v>1.0519167288480933</v>
      </c>
      <c r="BS49" s="18">
        <f t="shared" si="128"/>
        <v>1.0376723381967621</v>
      </c>
      <c r="BT49" s="18">
        <f t="shared" si="128"/>
        <v>1.0936845881133537</v>
      </c>
      <c r="BV49" s="68">
        <f t="shared" si="129"/>
        <v>-14.012222854403497</v>
      </c>
      <c r="BW49" s="69">
        <f t="shared" si="130"/>
        <v>42.467250327574774</v>
      </c>
      <c r="BX49" s="69">
        <f t="shared" si="131"/>
        <v>28.455027473171278</v>
      </c>
      <c r="BZ49" t="str">
        <f t="shared" si="146"/>
        <v>23 Teaching and other educational professionals</v>
      </c>
      <c r="CA49" s="18">
        <f t="shared" si="132"/>
        <v>1.0565264944121455</v>
      </c>
      <c r="CB49" s="18">
        <f t="shared" si="132"/>
        <v>1.0771997245755545</v>
      </c>
      <c r="CC49" s="18">
        <f t="shared" si="132"/>
        <v>1.1546564854513242</v>
      </c>
      <c r="CD49" s="18">
        <f t="shared" si="132"/>
        <v>1.3920447195442798</v>
      </c>
      <c r="CE49" s="18">
        <f t="shared" si="132"/>
        <v>1.8669109189652704</v>
      </c>
      <c r="CG49" s="68">
        <f t="shared" si="133"/>
        <v>2.5384365741052748</v>
      </c>
      <c r="CH49" s="69">
        <f t="shared" si="134"/>
        <v>46.523825557958098</v>
      </c>
      <c r="CI49" s="69">
        <f t="shared" si="135"/>
        <v>49.062262132063374</v>
      </c>
      <c r="CK49" t="str">
        <f t="shared" si="147"/>
        <v>23 Teaching and other educational professionals</v>
      </c>
      <c r="CL49" s="18">
        <f t="shared" si="136"/>
        <v>0.49602189435927541</v>
      </c>
      <c r="CM49" s="18">
        <f t="shared" si="136"/>
        <v>0.66198299148689144</v>
      </c>
      <c r="CN49" s="18">
        <f t="shared" si="136"/>
        <v>0.82961677350667751</v>
      </c>
      <c r="CO49" s="18">
        <f t="shared" si="136"/>
        <v>1.2482479264111688</v>
      </c>
      <c r="CP49" s="18">
        <f t="shared" si="136"/>
        <v>1.5863435360733817</v>
      </c>
      <c r="CR49" s="68">
        <f t="shared" si="137"/>
        <v>79.007347219169816</v>
      </c>
      <c r="CS49" s="69">
        <f t="shared" si="138"/>
        <v>51.834567738307911</v>
      </c>
      <c r="CT49" s="69">
        <f t="shared" si="139"/>
        <v>130.84191495747774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7.3056384832956915</v>
      </c>
      <c r="C50" s="18">
        <f t="shared" si="104"/>
        <v>7.4887536950003248</v>
      </c>
      <c r="D50" s="18">
        <f t="shared" si="104"/>
        <v>8.0375711820651627</v>
      </c>
      <c r="E50" s="18">
        <f t="shared" si="104"/>
        <v>8.8495506679862874</v>
      </c>
      <c r="F50" s="18">
        <f t="shared" si="104"/>
        <v>9.5116488355981996</v>
      </c>
      <c r="H50" s="68">
        <f t="shared" si="105"/>
        <v>70.987886652676778</v>
      </c>
      <c r="I50" s="69">
        <f t="shared" si="106"/>
        <v>68.215518193655626</v>
      </c>
      <c r="J50" s="69">
        <f t="shared" si="107"/>
        <v>139.2034048463324</v>
      </c>
      <c r="L50" t="str">
        <f t="shared" si="140"/>
        <v>24 Business, media and public service professionals</v>
      </c>
      <c r="M50" s="18">
        <f t="shared" si="108"/>
        <v>13.092392215024567</v>
      </c>
      <c r="N50" s="18">
        <f t="shared" si="108"/>
        <v>13.362029886948406</v>
      </c>
      <c r="O50" s="18">
        <f t="shared" si="108"/>
        <v>13.576598579030311</v>
      </c>
      <c r="P50" s="18">
        <f t="shared" si="108"/>
        <v>14.042130983649784</v>
      </c>
      <c r="Q50" s="18">
        <f t="shared" si="108"/>
        <v>13.938899042333622</v>
      </c>
      <c r="S50" s="68">
        <f t="shared" si="109"/>
        <v>50.008110821572494</v>
      </c>
      <c r="T50" s="69">
        <f t="shared" si="110"/>
        <v>63.753795368852238</v>
      </c>
      <c r="U50" s="69">
        <f t="shared" si="111"/>
        <v>113.76190619042472</v>
      </c>
      <c r="W50" t="str">
        <f t="shared" si="141"/>
        <v>24 Business, media and public service professionals</v>
      </c>
      <c r="X50" s="18">
        <f t="shared" si="112"/>
        <v>12.094697540041544</v>
      </c>
      <c r="Y50" s="18">
        <f t="shared" si="112"/>
        <v>12.014189860291173</v>
      </c>
      <c r="Z50" s="18">
        <f t="shared" si="112"/>
        <v>12.508788098039561</v>
      </c>
      <c r="AA50" s="18">
        <f t="shared" si="112"/>
        <v>12.961165917412634</v>
      </c>
      <c r="AB50" s="18">
        <f t="shared" si="112"/>
        <v>12.407619516679667</v>
      </c>
      <c r="AD50" s="68">
        <f t="shared" si="113"/>
        <v>20.840118442465943</v>
      </c>
      <c r="AE50" s="69">
        <f t="shared" si="114"/>
        <v>57.861643448152996</v>
      </c>
      <c r="AF50" s="69">
        <f t="shared" si="115"/>
        <v>78.70176189061894</v>
      </c>
      <c r="AH50" t="str">
        <f t="shared" si="142"/>
        <v>24 Business, media and public service professionals</v>
      </c>
      <c r="AI50" s="18">
        <f t="shared" si="116"/>
        <v>4.4350918967893493</v>
      </c>
      <c r="AJ50" s="18">
        <f t="shared" si="116"/>
        <v>4.3025663044566773</v>
      </c>
      <c r="AK50" s="18">
        <f t="shared" si="116"/>
        <v>4.6633923330398002</v>
      </c>
      <c r="AL50" s="18">
        <f t="shared" si="116"/>
        <v>4.5634581074510168</v>
      </c>
      <c r="AM50" s="18">
        <f t="shared" si="116"/>
        <v>4.4345868433566205</v>
      </c>
      <c r="AO50" s="68">
        <f t="shared" si="117"/>
        <v>6.0102564984721765</v>
      </c>
      <c r="AP50" s="69">
        <f t="shared" si="118"/>
        <v>38.525942928741976</v>
      </c>
      <c r="AQ50" s="69">
        <f t="shared" si="119"/>
        <v>44.536199427214157</v>
      </c>
      <c r="AS50" t="str">
        <f t="shared" si="143"/>
        <v>24 Business, media and public service professionals</v>
      </c>
      <c r="AT50" s="18">
        <f t="shared" si="120"/>
        <v>7.2936859057201469</v>
      </c>
      <c r="AU50" s="18">
        <f t="shared" si="120"/>
        <v>7.2711746506420001</v>
      </c>
      <c r="AV50" s="18">
        <f t="shared" si="120"/>
        <v>7.5883506259304578</v>
      </c>
      <c r="AW50" s="18">
        <f t="shared" si="120"/>
        <v>8.1264825062530708</v>
      </c>
      <c r="AX50" s="18">
        <f t="shared" si="120"/>
        <v>8.1410056804624311</v>
      </c>
      <c r="AZ50" s="68">
        <f t="shared" si="121"/>
        <v>25.406659897216144</v>
      </c>
      <c r="BA50" s="69">
        <f t="shared" si="122"/>
        <v>55.486879933647515</v>
      </c>
      <c r="BB50" s="69">
        <f t="shared" si="123"/>
        <v>80.893539830863659</v>
      </c>
      <c r="BD50" t="str">
        <f t="shared" si="144"/>
        <v>24 Business, media and public service professionals</v>
      </c>
      <c r="BE50" s="18">
        <f t="shared" si="124"/>
        <v>3.9971236392161877</v>
      </c>
      <c r="BF50" s="18">
        <f t="shared" si="124"/>
        <v>4.2002691268719294</v>
      </c>
      <c r="BG50" s="18">
        <f t="shared" si="124"/>
        <v>4.6025528065996548</v>
      </c>
      <c r="BH50" s="18">
        <f t="shared" si="124"/>
        <v>5.0636180418598293</v>
      </c>
      <c r="BI50" s="18">
        <f t="shared" si="124"/>
        <v>5.3428895392674809</v>
      </c>
      <c r="BK50" s="68">
        <f t="shared" si="125"/>
        <v>14.514416730745525</v>
      </c>
      <c r="BL50" s="69">
        <f t="shared" si="126"/>
        <v>45.22347213933682</v>
      </c>
      <c r="BM50" s="69">
        <f t="shared" si="127"/>
        <v>59.737888870082344</v>
      </c>
      <c r="BO50" t="str">
        <f t="shared" si="145"/>
        <v>24 Business, media and public service professionals</v>
      </c>
      <c r="BP50" s="18">
        <f t="shared" si="128"/>
        <v>3.0521321213164034</v>
      </c>
      <c r="BQ50" s="18">
        <f t="shared" si="128"/>
        <v>3.2806956606638167</v>
      </c>
      <c r="BR50" s="18">
        <f t="shared" si="128"/>
        <v>3.534553238021886</v>
      </c>
      <c r="BS50" s="18">
        <f t="shared" si="128"/>
        <v>3.815743792101598</v>
      </c>
      <c r="BT50" s="18">
        <f t="shared" si="128"/>
        <v>3.9764214286449815</v>
      </c>
      <c r="BV50" s="68">
        <f t="shared" si="129"/>
        <v>-6.9569646631757225</v>
      </c>
      <c r="BW50" s="69">
        <f t="shared" si="130"/>
        <v>39.932285089370993</v>
      </c>
      <c r="BX50" s="69">
        <f t="shared" si="131"/>
        <v>32.975320426195267</v>
      </c>
      <c r="BZ50" t="str">
        <f t="shared" si="146"/>
        <v>24 Business, media and public service professionals</v>
      </c>
      <c r="CA50" s="18">
        <f t="shared" si="132"/>
        <v>2.7122069195060434</v>
      </c>
      <c r="CB50" s="18">
        <f t="shared" si="132"/>
        <v>3.0151099490064439</v>
      </c>
      <c r="CC50" s="18">
        <f t="shared" si="132"/>
        <v>3.3764445433153769</v>
      </c>
      <c r="CD50" s="18">
        <f t="shared" si="132"/>
        <v>3.8017428550096919</v>
      </c>
      <c r="CE50" s="18">
        <f t="shared" si="132"/>
        <v>3.8132083121991225</v>
      </c>
      <c r="CG50" s="68">
        <f t="shared" si="133"/>
        <v>-28.377940525499497</v>
      </c>
      <c r="CH50" s="69">
        <f t="shared" si="134"/>
        <v>35.060237826958343</v>
      </c>
      <c r="CI50" s="69">
        <f t="shared" si="135"/>
        <v>6.6822973014588491</v>
      </c>
      <c r="CK50" t="str">
        <f t="shared" si="147"/>
        <v>24 Business, media and public service professionals</v>
      </c>
      <c r="CL50" s="18">
        <f t="shared" si="136"/>
        <v>1.6864136430017111</v>
      </c>
      <c r="CM50" s="18">
        <f t="shared" si="136"/>
        <v>2.1021425376343146</v>
      </c>
      <c r="CN50" s="18">
        <f t="shared" si="136"/>
        <v>2.4512838059166011</v>
      </c>
      <c r="CO50" s="18">
        <f t="shared" si="136"/>
        <v>3.5160864614539622</v>
      </c>
      <c r="CP50" s="18">
        <f t="shared" si="136"/>
        <v>5.4809260875914907</v>
      </c>
      <c r="CR50" s="68">
        <f t="shared" si="137"/>
        <v>109.32036670103949</v>
      </c>
      <c r="CS50" s="69">
        <f t="shared" si="138"/>
        <v>49.766175677644362</v>
      </c>
      <c r="CT50" s="69">
        <f t="shared" si="139"/>
        <v>159.08654237868382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2.4269737159095963</v>
      </c>
      <c r="C51" s="18">
        <f t="shared" si="104"/>
        <v>2.7343033693734635</v>
      </c>
      <c r="D51" s="18">
        <f t="shared" si="104"/>
        <v>2.9175944498101587</v>
      </c>
      <c r="E51" s="18">
        <f t="shared" si="104"/>
        <v>2.7696418341394224</v>
      </c>
      <c r="F51" s="18">
        <f t="shared" si="104"/>
        <v>3.1927371386452195</v>
      </c>
      <c r="H51" s="68">
        <f t="shared" si="105"/>
        <v>58.114831184103544</v>
      </c>
      <c r="I51" s="69">
        <f t="shared" si="106"/>
        <v>59.667682466421546</v>
      </c>
      <c r="J51" s="69">
        <f t="shared" si="107"/>
        <v>117.78251365052508</v>
      </c>
      <c r="L51" t="str">
        <f t="shared" si="140"/>
        <v>31 Science, engineering and technology associate professionals</v>
      </c>
      <c r="M51" s="18">
        <f t="shared" si="108"/>
        <v>1.8369755324172965</v>
      </c>
      <c r="N51" s="18">
        <f t="shared" si="108"/>
        <v>1.9492094428395483</v>
      </c>
      <c r="O51" s="18">
        <f t="shared" si="108"/>
        <v>2.153445315808292</v>
      </c>
      <c r="P51" s="18">
        <f t="shared" si="108"/>
        <v>1.7711702805526772</v>
      </c>
      <c r="Q51" s="18">
        <f t="shared" si="108"/>
        <v>1.8006600836670832</v>
      </c>
      <c r="S51" s="68">
        <f t="shared" si="109"/>
        <v>22.172971234996446</v>
      </c>
      <c r="T51" s="69">
        <f t="shared" si="110"/>
        <v>46.396372882738405</v>
      </c>
      <c r="U51" s="69">
        <f t="shared" si="111"/>
        <v>68.569344117734857</v>
      </c>
      <c r="W51" t="str">
        <f t="shared" si="141"/>
        <v>31 Science, engineering and technology associate professionals</v>
      </c>
      <c r="X51" s="18">
        <f t="shared" si="112"/>
        <v>2.3290544581638355</v>
      </c>
      <c r="Y51" s="18">
        <f t="shared" si="112"/>
        <v>2.4967725183094607</v>
      </c>
      <c r="Z51" s="18">
        <f t="shared" si="112"/>
        <v>2.6120178419387696</v>
      </c>
      <c r="AA51" s="18">
        <f t="shared" si="112"/>
        <v>2.2566036505735889</v>
      </c>
      <c r="AB51" s="18">
        <f t="shared" si="112"/>
        <v>2.2123679162191814</v>
      </c>
      <c r="AD51" s="68">
        <f t="shared" si="113"/>
        <v>3.1856069562916742</v>
      </c>
      <c r="AE51" s="69">
        <f t="shared" si="114"/>
        <v>43.756818888282098</v>
      </c>
      <c r="AF51" s="69">
        <f t="shared" si="115"/>
        <v>46.942425844573769</v>
      </c>
      <c r="AH51" t="str">
        <f t="shared" si="142"/>
        <v>31 Science, engineering and technology associate professionals</v>
      </c>
      <c r="AI51" s="18">
        <f t="shared" si="116"/>
        <v>1.3841655221440283</v>
      </c>
      <c r="AJ51" s="18">
        <f t="shared" si="116"/>
        <v>1.5888880276399346</v>
      </c>
      <c r="AK51" s="18">
        <f t="shared" si="116"/>
        <v>1.7745062333295105</v>
      </c>
      <c r="AL51" s="18">
        <f t="shared" si="116"/>
        <v>1.7942357452883928</v>
      </c>
      <c r="AM51" s="18">
        <f t="shared" si="116"/>
        <v>2.1184445963127536</v>
      </c>
      <c r="AO51" s="68">
        <f t="shared" si="117"/>
        <v>33.087190353059512</v>
      </c>
      <c r="AP51" s="69">
        <f t="shared" si="118"/>
        <v>53.631888539280517</v>
      </c>
      <c r="AQ51" s="69">
        <f t="shared" si="119"/>
        <v>86.719078892340022</v>
      </c>
      <c r="AS51" t="str">
        <f t="shared" si="143"/>
        <v>31 Science, engineering and technology associate professionals</v>
      </c>
      <c r="AT51" s="18">
        <f t="shared" si="120"/>
        <v>3.7300748493615887</v>
      </c>
      <c r="AU51" s="18">
        <f t="shared" si="120"/>
        <v>3.6235721297742782</v>
      </c>
      <c r="AV51" s="18">
        <f t="shared" si="120"/>
        <v>3.691199132590115</v>
      </c>
      <c r="AW51" s="18">
        <f t="shared" si="120"/>
        <v>2.9059169454055187</v>
      </c>
      <c r="AX51" s="18">
        <f t="shared" si="120"/>
        <v>2.444298222214234</v>
      </c>
      <c r="AZ51" s="68">
        <f t="shared" si="121"/>
        <v>-22.593639267473652</v>
      </c>
      <c r="BA51" s="69">
        <f t="shared" si="122"/>
        <v>31.57827110892708</v>
      </c>
      <c r="BB51" s="69">
        <f t="shared" si="123"/>
        <v>8.9846318414534263</v>
      </c>
      <c r="BD51" t="str">
        <f t="shared" si="144"/>
        <v>31 Science, engineering and technology associate professionals</v>
      </c>
      <c r="BE51" s="18">
        <f t="shared" si="124"/>
        <v>1.5278066820377807</v>
      </c>
      <c r="BF51" s="18">
        <f t="shared" si="124"/>
        <v>1.4833382820321623</v>
      </c>
      <c r="BG51" s="18">
        <f t="shared" si="124"/>
        <v>1.6709041950318144</v>
      </c>
      <c r="BH51" s="18">
        <f t="shared" si="124"/>
        <v>1.2172399864405175</v>
      </c>
      <c r="BI51" s="18">
        <f t="shared" si="124"/>
        <v>0.90452898496207812</v>
      </c>
      <c r="BK51" s="68">
        <f t="shared" si="125"/>
        <v>-46.598471421416718</v>
      </c>
      <c r="BL51" s="69">
        <f t="shared" si="126"/>
        <v>24.958395134455241</v>
      </c>
      <c r="BM51" s="69">
        <f t="shared" si="127"/>
        <v>-21.640076286961481</v>
      </c>
      <c r="BO51" t="str">
        <f t="shared" si="145"/>
        <v>31 Science, engineering and technology associate professionals</v>
      </c>
      <c r="BP51" s="18">
        <f t="shared" si="128"/>
        <v>1.1149100440744999</v>
      </c>
      <c r="BQ51" s="18">
        <f t="shared" si="128"/>
        <v>1.2712313099012946</v>
      </c>
      <c r="BR51" s="18">
        <f t="shared" si="128"/>
        <v>1.4072748945174745</v>
      </c>
      <c r="BS51" s="18">
        <f t="shared" si="128"/>
        <v>1.2063547909561978</v>
      </c>
      <c r="BT51" s="18">
        <f t="shared" si="128"/>
        <v>1.3024710454251978</v>
      </c>
      <c r="BV51" s="68">
        <f t="shared" si="129"/>
        <v>-23.455299282201459</v>
      </c>
      <c r="BW51" s="69">
        <f t="shared" si="130"/>
        <v>31.268951456625</v>
      </c>
      <c r="BX51" s="69">
        <f t="shared" si="131"/>
        <v>7.8136521744235425</v>
      </c>
      <c r="BZ51" t="str">
        <f t="shared" si="146"/>
        <v>31 Science, engineering and technology associate professionals</v>
      </c>
      <c r="CA51" s="18">
        <f t="shared" si="132"/>
        <v>1.3325953936021142</v>
      </c>
      <c r="CB51" s="18">
        <f t="shared" si="132"/>
        <v>1.4841287206632352</v>
      </c>
      <c r="CC51" s="18">
        <f t="shared" si="132"/>
        <v>1.7890663354073633</v>
      </c>
      <c r="CD51" s="18">
        <f t="shared" si="132"/>
        <v>1.7095083384305569</v>
      </c>
      <c r="CE51" s="18">
        <f t="shared" si="132"/>
        <v>2.0754097017886401</v>
      </c>
      <c r="CG51" s="68">
        <f t="shared" si="133"/>
        <v>-26.431264121012287</v>
      </c>
      <c r="CH51" s="69">
        <f t="shared" si="134"/>
        <v>29.330690971036706</v>
      </c>
      <c r="CI51" s="69">
        <f t="shared" si="135"/>
        <v>2.899426850024418</v>
      </c>
      <c r="CK51" t="str">
        <f t="shared" si="147"/>
        <v>31 Science, engineering and technology associate professionals</v>
      </c>
      <c r="CL51" s="18">
        <f t="shared" si="136"/>
        <v>0.70419929995832564</v>
      </c>
      <c r="CM51" s="18">
        <f t="shared" si="136"/>
        <v>0.94031867068978725</v>
      </c>
      <c r="CN51" s="18">
        <f t="shared" si="136"/>
        <v>1.2831248655593974</v>
      </c>
      <c r="CO51" s="18">
        <f t="shared" si="136"/>
        <v>1.7464720441406372</v>
      </c>
      <c r="CP51" s="18">
        <f t="shared" si="136"/>
        <v>3.2074396730083157</v>
      </c>
      <c r="CR51" s="68">
        <f t="shared" si="137"/>
        <v>134.01339271507845</v>
      </c>
      <c r="CS51" s="69">
        <f t="shared" si="138"/>
        <v>55.340138285191799</v>
      </c>
      <c r="CT51" s="69">
        <f t="shared" si="139"/>
        <v>189.35353100027024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0.49117934825580339</v>
      </c>
      <c r="C52" s="18">
        <f t="shared" si="104"/>
        <v>0.51101944751664297</v>
      </c>
      <c r="D52" s="18">
        <f t="shared" si="104"/>
        <v>0.46718373269396807</v>
      </c>
      <c r="E52" s="18">
        <f t="shared" si="104"/>
        <v>0.52274689070928104</v>
      </c>
      <c r="F52" s="18">
        <f t="shared" si="104"/>
        <v>0.55717757095251785</v>
      </c>
      <c r="H52" s="68">
        <f t="shared" si="105"/>
        <v>72.321823701700453</v>
      </c>
      <c r="I52" s="69">
        <f t="shared" si="106"/>
        <v>85.100987873576301</v>
      </c>
      <c r="J52" s="69">
        <f t="shared" si="107"/>
        <v>157.42281157527674</v>
      </c>
      <c r="L52" t="str">
        <f t="shared" si="140"/>
        <v>32 Health and social care associate professionals</v>
      </c>
      <c r="M52" s="18">
        <f t="shared" si="108"/>
        <v>1.4416134558348215</v>
      </c>
      <c r="N52" s="18">
        <f t="shared" si="108"/>
        <v>1.5806275672635854</v>
      </c>
      <c r="O52" s="18">
        <f t="shared" si="108"/>
        <v>1.5709766133310079</v>
      </c>
      <c r="P52" s="18">
        <f t="shared" si="108"/>
        <v>1.5993992476302348</v>
      </c>
      <c r="Q52" s="18">
        <f t="shared" si="108"/>
        <v>1.6046256232722722</v>
      </c>
      <c r="S52" s="68">
        <f t="shared" si="109"/>
        <v>49.238628583741949</v>
      </c>
      <c r="T52" s="69">
        <f t="shared" si="110"/>
        <v>74.440893185086424</v>
      </c>
      <c r="U52" s="69">
        <f t="shared" si="111"/>
        <v>123.67952176882837</v>
      </c>
      <c r="W52" t="str">
        <f t="shared" si="141"/>
        <v>32 Health and social care associate professionals</v>
      </c>
      <c r="X52" s="18">
        <f t="shared" si="112"/>
        <v>2.1944570861451722</v>
      </c>
      <c r="Y52" s="18">
        <f t="shared" si="112"/>
        <v>2.4240305166554599</v>
      </c>
      <c r="Z52" s="18">
        <f t="shared" si="112"/>
        <v>2.4823741482341228</v>
      </c>
      <c r="AA52" s="18">
        <f t="shared" si="112"/>
        <v>2.540020867602653</v>
      </c>
      <c r="AB52" s="18">
        <f t="shared" si="112"/>
        <v>2.5821197520752373</v>
      </c>
      <c r="AD52" s="68">
        <f t="shared" si="113"/>
        <v>26.720550415046638</v>
      </c>
      <c r="AE52" s="69">
        <f t="shared" si="114"/>
        <v>71.487458036487666</v>
      </c>
      <c r="AF52" s="69">
        <f t="shared" si="115"/>
        <v>98.208008451534297</v>
      </c>
      <c r="AH52" t="str">
        <f t="shared" si="142"/>
        <v>32 Health and social care associate professionals</v>
      </c>
      <c r="AI52" s="18">
        <f t="shared" si="116"/>
        <v>5.2185732474686732</v>
      </c>
      <c r="AJ52" s="18">
        <f t="shared" si="116"/>
        <v>4.5568585863757036</v>
      </c>
      <c r="AK52" s="18">
        <f t="shared" si="116"/>
        <v>4.4104724372018058</v>
      </c>
      <c r="AL52" s="18">
        <f t="shared" si="116"/>
        <v>3.2072630791848731</v>
      </c>
      <c r="AM52" s="18">
        <f t="shared" si="116"/>
        <v>1.7901047808835113</v>
      </c>
      <c r="AO52" s="68">
        <f t="shared" si="117"/>
        <v>-54.752976453573865</v>
      </c>
      <c r="AP52" s="69">
        <f t="shared" si="118"/>
        <v>28.620924203907229</v>
      </c>
      <c r="AQ52" s="69">
        <f t="shared" si="119"/>
        <v>-26.132052249666636</v>
      </c>
      <c r="AS52" t="str">
        <f t="shared" si="143"/>
        <v>32 Health and social care associate professionals</v>
      </c>
      <c r="AT52" s="18">
        <f t="shared" si="120"/>
        <v>1.3567561131255723</v>
      </c>
      <c r="AU52" s="18">
        <f t="shared" si="120"/>
        <v>1.4163484838368077</v>
      </c>
      <c r="AV52" s="18">
        <f t="shared" si="120"/>
        <v>1.5834228439485953</v>
      </c>
      <c r="AW52" s="18">
        <f t="shared" si="120"/>
        <v>1.4565612785030646</v>
      </c>
      <c r="AX52" s="18">
        <f t="shared" si="120"/>
        <v>1.3733278502008162</v>
      </c>
      <c r="AZ52" s="68">
        <f t="shared" si="121"/>
        <v>1.3834939079554629</v>
      </c>
      <c r="BA52" s="69">
        <f t="shared" si="122"/>
        <v>55.517550521955584</v>
      </c>
      <c r="BB52" s="69">
        <f t="shared" si="123"/>
        <v>56.901044429911053</v>
      </c>
      <c r="BD52" t="str">
        <f t="shared" si="144"/>
        <v>32 Health and social care associate professionals</v>
      </c>
      <c r="BE52" s="18">
        <f t="shared" si="124"/>
        <v>1.4304591988781918</v>
      </c>
      <c r="BF52" s="18">
        <f t="shared" si="124"/>
        <v>1.7084678339954109</v>
      </c>
      <c r="BG52" s="18">
        <f t="shared" si="124"/>
        <v>1.8165599433077921</v>
      </c>
      <c r="BH52" s="18">
        <f t="shared" si="124"/>
        <v>1.814139913617149</v>
      </c>
      <c r="BI52" s="18">
        <f t="shared" si="124"/>
        <v>2.0828182429460931</v>
      </c>
      <c r="BK52" s="68">
        <f t="shared" si="125"/>
        <v>13.105673303647855</v>
      </c>
      <c r="BL52" s="69">
        <f t="shared" si="126"/>
        <v>61.526577658021012</v>
      </c>
      <c r="BM52" s="69">
        <f t="shared" si="127"/>
        <v>74.632250961668873</v>
      </c>
      <c r="BO52" t="str">
        <f t="shared" si="145"/>
        <v>32 Health and social care associate professionals</v>
      </c>
      <c r="BP52" s="18">
        <f t="shared" si="128"/>
        <v>1.134790288936447</v>
      </c>
      <c r="BQ52" s="18">
        <f t="shared" si="128"/>
        <v>1.2139528134055273</v>
      </c>
      <c r="BR52" s="18">
        <f t="shared" si="128"/>
        <v>1.3371840213600539</v>
      </c>
      <c r="BS52" s="18">
        <f t="shared" si="128"/>
        <v>1.2715218288549368</v>
      </c>
      <c r="BT52" s="18">
        <f t="shared" si="128"/>
        <v>1.2174183248646437</v>
      </c>
      <c r="BV52" s="68">
        <f t="shared" si="129"/>
        <v>-24.703524504267353</v>
      </c>
      <c r="BW52" s="69">
        <f t="shared" si="130"/>
        <v>44.566470711707581</v>
      </c>
      <c r="BX52" s="69">
        <f t="shared" si="131"/>
        <v>19.862946207440231</v>
      </c>
      <c r="BZ52" t="str">
        <f t="shared" si="146"/>
        <v>32 Health and social care associate professionals</v>
      </c>
      <c r="CA52" s="18">
        <f t="shared" si="132"/>
        <v>0.69709926712932724</v>
      </c>
      <c r="CB52" s="18">
        <f t="shared" si="132"/>
        <v>0.7049937119858356</v>
      </c>
      <c r="CC52" s="18">
        <f t="shared" si="132"/>
        <v>0.68150856410514704</v>
      </c>
      <c r="CD52" s="18">
        <f t="shared" si="132"/>
        <v>0.64685086789798663</v>
      </c>
      <c r="CE52" s="18">
        <f t="shared" si="132"/>
        <v>0.62020102703516578</v>
      </c>
      <c r="CG52" s="68">
        <f t="shared" si="133"/>
        <v>-42.286547099023188</v>
      </c>
      <c r="CH52" s="69">
        <f t="shared" si="134"/>
        <v>34.632857355319381</v>
      </c>
      <c r="CI52" s="69">
        <f t="shared" si="135"/>
        <v>-7.6536897437038149</v>
      </c>
      <c r="CK52" t="str">
        <f t="shared" si="147"/>
        <v>32 Health and social care associate professionals</v>
      </c>
      <c r="CL52" s="18">
        <f t="shared" si="136"/>
        <v>0.26444533593783781</v>
      </c>
      <c r="CM52" s="18">
        <f t="shared" si="136"/>
        <v>0.33645925270857463</v>
      </c>
      <c r="CN52" s="18">
        <f t="shared" si="136"/>
        <v>0.40114906438111725</v>
      </c>
      <c r="CO52" s="18">
        <f t="shared" si="136"/>
        <v>0.62492163693285285</v>
      </c>
      <c r="CP52" s="18">
        <f t="shared" si="136"/>
        <v>1.2465746663555044</v>
      </c>
      <c r="CR52" s="68">
        <f t="shared" si="137"/>
        <v>190.9133494026363</v>
      </c>
      <c r="CS52" s="69">
        <f t="shared" si="138"/>
        <v>73.317134171052615</v>
      </c>
      <c r="CT52" s="69">
        <f t="shared" si="139"/>
        <v>264.2304835736889</v>
      </c>
    </row>
    <row r="53" spans="1:98" x14ac:dyDescent="0.2">
      <c r="A53" t="str">
        <f t="shared" si="103"/>
        <v>33 Protective service occupations</v>
      </c>
      <c r="B53" s="18">
        <f t="shared" si="104"/>
        <v>0.23043352103273843</v>
      </c>
      <c r="C53" s="18">
        <f t="shared" si="104"/>
        <v>0.18718543850695143</v>
      </c>
      <c r="D53" s="18">
        <f t="shared" si="104"/>
        <v>0.20099446113578137</v>
      </c>
      <c r="E53" s="18">
        <f t="shared" si="104"/>
        <v>0.25162281556575344</v>
      </c>
      <c r="F53" s="18">
        <f t="shared" si="104"/>
        <v>0.29412270772432331</v>
      </c>
      <c r="H53" s="68">
        <f t="shared" si="105"/>
        <v>111.43595156437505</v>
      </c>
      <c r="I53" s="69">
        <f t="shared" si="106"/>
        <v>56.821670839510489</v>
      </c>
      <c r="J53" s="69">
        <f t="shared" si="107"/>
        <v>168.25762240388556</v>
      </c>
      <c r="L53" t="str">
        <f t="shared" si="140"/>
        <v>33 Protective service occupations</v>
      </c>
      <c r="M53" s="18">
        <f t="shared" si="108"/>
        <v>0.58263178124113402</v>
      </c>
      <c r="N53" s="18">
        <f t="shared" si="108"/>
        <v>0.53349024206272488</v>
      </c>
      <c r="O53" s="18">
        <f t="shared" si="108"/>
        <v>0.62006390582421445</v>
      </c>
      <c r="P53" s="18">
        <f t="shared" si="108"/>
        <v>0.73813751130264815</v>
      </c>
      <c r="Q53" s="18">
        <f t="shared" si="108"/>
        <v>0.89782725805633978</v>
      </c>
      <c r="S53" s="68">
        <f t="shared" si="109"/>
        <v>111.56001117138312</v>
      </c>
      <c r="T53" s="69">
        <f t="shared" si="110"/>
        <v>52.855572822268684</v>
      </c>
      <c r="U53" s="69">
        <f t="shared" si="111"/>
        <v>164.41558399365178</v>
      </c>
      <c r="W53" t="str">
        <f t="shared" si="141"/>
        <v>33 Protective service occupations</v>
      </c>
      <c r="X53" s="18">
        <f t="shared" si="112"/>
        <v>1.34707823471018</v>
      </c>
      <c r="Y53" s="18">
        <f t="shared" si="112"/>
        <v>1.3649067148457275</v>
      </c>
      <c r="Z53" s="18">
        <f t="shared" si="112"/>
        <v>1.5157199755823068</v>
      </c>
      <c r="AA53" s="18">
        <f t="shared" si="112"/>
        <v>1.8619672796204776</v>
      </c>
      <c r="AB53" s="18">
        <f t="shared" si="112"/>
        <v>2.2416837885265437</v>
      </c>
      <c r="AD53" s="68">
        <f t="shared" si="113"/>
        <v>80.174484206576466</v>
      </c>
      <c r="AE53" s="69">
        <f t="shared" si="114"/>
        <v>61.312154087850082</v>
      </c>
      <c r="AF53" s="69">
        <f t="shared" si="115"/>
        <v>141.48663829442657</v>
      </c>
      <c r="AH53" t="str">
        <f t="shared" si="142"/>
        <v>33 Protective service occupations</v>
      </c>
      <c r="AI53" s="18">
        <f t="shared" si="116"/>
        <v>1.2931812827598552</v>
      </c>
      <c r="AJ53" s="18">
        <f t="shared" si="116"/>
        <v>1.3487787140006222</v>
      </c>
      <c r="AK53" s="18">
        <f t="shared" si="116"/>
        <v>1.4914016843041999</v>
      </c>
      <c r="AL53" s="18">
        <f t="shared" si="116"/>
        <v>1.8656371862127503</v>
      </c>
      <c r="AM53" s="18">
        <f t="shared" si="116"/>
        <v>2.1861276427364258</v>
      </c>
      <c r="AO53" s="68">
        <f t="shared" si="117"/>
        <v>63.409598161345301</v>
      </c>
      <c r="AP53" s="69">
        <f t="shared" si="118"/>
        <v>51.143798008744014</v>
      </c>
      <c r="AQ53" s="69">
        <f t="shared" si="119"/>
        <v>114.55339617008933</v>
      </c>
      <c r="AS53" t="str">
        <f t="shared" si="143"/>
        <v>33 Protective service occupations</v>
      </c>
      <c r="AT53" s="18">
        <f t="shared" si="120"/>
        <v>1.2930271669674762</v>
      </c>
      <c r="AU53" s="18">
        <f t="shared" si="120"/>
        <v>1.0824203969031692</v>
      </c>
      <c r="AV53" s="18">
        <f t="shared" si="120"/>
        <v>1.1660016469813828</v>
      </c>
      <c r="AW53" s="18">
        <f t="shared" si="120"/>
        <v>1.2589720582624677</v>
      </c>
      <c r="AX53" s="18">
        <f t="shared" si="120"/>
        <v>1.2474955200224775</v>
      </c>
      <c r="AZ53" s="68">
        <f t="shared" si="121"/>
        <v>25.06326529947227</v>
      </c>
      <c r="BA53" s="69">
        <f t="shared" si="122"/>
        <v>41.945842998249056</v>
      </c>
      <c r="BB53" s="69">
        <f t="shared" si="123"/>
        <v>67.009108297721326</v>
      </c>
      <c r="BD53" t="str">
        <f t="shared" si="144"/>
        <v>33 Protective service occupations</v>
      </c>
      <c r="BE53" s="18">
        <f t="shared" si="124"/>
        <v>1.2795529644543269</v>
      </c>
      <c r="BF53" s="18">
        <f t="shared" si="124"/>
        <v>1.0951750163278227</v>
      </c>
      <c r="BG53" s="18">
        <f t="shared" si="124"/>
        <v>1.1724663675614277</v>
      </c>
      <c r="BH53" s="18">
        <f t="shared" si="124"/>
        <v>1.3463885560691735</v>
      </c>
      <c r="BI53" s="18">
        <f t="shared" si="124"/>
        <v>1.3473504596042276</v>
      </c>
      <c r="BK53" s="68">
        <f t="shared" si="125"/>
        <v>13.360807533567391</v>
      </c>
      <c r="BL53" s="69">
        <f t="shared" si="126"/>
        <v>28.515303181439656</v>
      </c>
      <c r="BM53" s="69">
        <f t="shared" si="127"/>
        <v>41.876110715007044</v>
      </c>
      <c r="BO53" t="str">
        <f t="shared" si="145"/>
        <v>33 Protective service occupations</v>
      </c>
      <c r="BP53" s="18">
        <f t="shared" si="128"/>
        <v>1.4187430788719548</v>
      </c>
      <c r="BQ53" s="18">
        <f t="shared" si="128"/>
        <v>1.3843268204024457</v>
      </c>
      <c r="BR53" s="18">
        <f t="shared" si="128"/>
        <v>1.4496777549807585</v>
      </c>
      <c r="BS53" s="18">
        <f t="shared" si="128"/>
        <v>1.6779359051934926</v>
      </c>
      <c r="BT53" s="18">
        <f t="shared" si="128"/>
        <v>1.6845021269239207</v>
      </c>
      <c r="BV53" s="68">
        <f t="shared" si="129"/>
        <v>-3.8994040793722067</v>
      </c>
      <c r="BW53" s="69">
        <f t="shared" si="130"/>
        <v>30.991353008596334</v>
      </c>
      <c r="BX53" s="69">
        <f t="shared" si="131"/>
        <v>27.091948929224131</v>
      </c>
      <c r="BZ53" t="str">
        <f t="shared" si="146"/>
        <v>33 Protective service occupations</v>
      </c>
      <c r="CA53" s="18">
        <f t="shared" si="132"/>
        <v>1.1831236943257484</v>
      </c>
      <c r="CB53" s="18">
        <f t="shared" si="132"/>
        <v>1.1335567262639821</v>
      </c>
      <c r="CC53" s="18">
        <f t="shared" si="132"/>
        <v>1.2902947535963554</v>
      </c>
      <c r="CD53" s="18">
        <f t="shared" si="132"/>
        <v>1.5990942976827152</v>
      </c>
      <c r="CE53" s="18">
        <f t="shared" si="132"/>
        <v>1.8491733032784761</v>
      </c>
      <c r="CG53" s="68">
        <f t="shared" si="133"/>
        <v>-9.1124119705549145</v>
      </c>
      <c r="CH53" s="69">
        <f t="shared" si="134"/>
        <v>38.454453537220722</v>
      </c>
      <c r="CI53" s="69">
        <f t="shared" si="135"/>
        <v>29.342041566665809</v>
      </c>
      <c r="CK53" t="str">
        <f t="shared" si="147"/>
        <v>33 Protective service occupations</v>
      </c>
      <c r="CL53" s="18">
        <f t="shared" si="136"/>
        <v>0.57477725491394116</v>
      </c>
      <c r="CM53" s="18">
        <f t="shared" si="136"/>
        <v>0.48677878795773633</v>
      </c>
      <c r="CN53" s="18">
        <f t="shared" si="136"/>
        <v>0.53602234086203882</v>
      </c>
      <c r="CO53" s="18">
        <f t="shared" si="136"/>
        <v>0.37416757779395171</v>
      </c>
      <c r="CP53" s="18">
        <f t="shared" si="136"/>
        <v>0.39604999667839247</v>
      </c>
      <c r="CR53" s="68">
        <f t="shared" si="137"/>
        <v>-30.829922783493359</v>
      </c>
      <c r="CS53" s="69">
        <f t="shared" si="138"/>
        <v>14.237105995973565</v>
      </c>
      <c r="CT53" s="69">
        <f t="shared" si="139"/>
        <v>-16.592816787519794</v>
      </c>
    </row>
    <row r="54" spans="1:98" x14ac:dyDescent="0.2">
      <c r="A54" t="str">
        <f t="shared" si="103"/>
        <v>34 Culture, media and sports occupations</v>
      </c>
      <c r="B54" s="18">
        <f t="shared" si="104"/>
        <v>1.5891677238553656</v>
      </c>
      <c r="C54" s="18">
        <f t="shared" si="104"/>
        <v>1.6326781559327752</v>
      </c>
      <c r="D54" s="18">
        <f t="shared" si="104"/>
        <v>1.6342200370884574</v>
      </c>
      <c r="E54" s="18">
        <f t="shared" si="104"/>
        <v>1.5445416974602495</v>
      </c>
      <c r="F54" s="18">
        <f t="shared" si="104"/>
        <v>1.5284192774898557</v>
      </c>
      <c r="H54" s="68">
        <f t="shared" si="105"/>
        <v>35.134532759532604</v>
      </c>
      <c r="I54" s="69">
        <f t="shared" si="106"/>
        <v>62.307541248305832</v>
      </c>
      <c r="J54" s="69">
        <f t="shared" si="107"/>
        <v>97.442074007838443</v>
      </c>
      <c r="L54" t="str">
        <f t="shared" si="140"/>
        <v>34 Culture, media and sports occupations</v>
      </c>
      <c r="M54" s="18">
        <f t="shared" si="108"/>
        <v>4.1176038087739366</v>
      </c>
      <c r="N54" s="18">
        <f t="shared" si="108"/>
        <v>3.4185998709491781</v>
      </c>
      <c r="O54" s="18">
        <f t="shared" si="108"/>
        <v>3.9465547501074156</v>
      </c>
      <c r="P54" s="18">
        <f t="shared" si="108"/>
        <v>3.7972920140609165</v>
      </c>
      <c r="Q54" s="18">
        <f t="shared" si="108"/>
        <v>3.8185845923889872</v>
      </c>
      <c r="S54" s="68">
        <f t="shared" si="109"/>
        <v>41.371390689558901</v>
      </c>
      <c r="T54" s="69">
        <f t="shared" si="110"/>
        <v>63.21997017371217</v>
      </c>
      <c r="U54" s="69">
        <f t="shared" si="111"/>
        <v>104.59136086327105</v>
      </c>
      <c r="W54" t="str">
        <f t="shared" si="141"/>
        <v>34 Culture, media and sports occupations</v>
      </c>
      <c r="X54" s="18">
        <f t="shared" si="112"/>
        <v>4.5626984027806117</v>
      </c>
      <c r="Y54" s="18">
        <f t="shared" si="112"/>
        <v>3.88008960452611</v>
      </c>
      <c r="Z54" s="18">
        <f t="shared" si="112"/>
        <v>3.9614788132541108</v>
      </c>
      <c r="AA54" s="18">
        <f t="shared" si="112"/>
        <v>3.6553228698465916</v>
      </c>
      <c r="AB54" s="18">
        <f t="shared" si="112"/>
        <v>3.4693624515523811</v>
      </c>
      <c r="AD54" s="68">
        <f t="shared" si="113"/>
        <v>6.6916046131248432</v>
      </c>
      <c r="AE54" s="69">
        <f t="shared" si="114"/>
        <v>49.205809035191329</v>
      </c>
      <c r="AF54" s="69">
        <f t="shared" si="115"/>
        <v>55.897413648316174</v>
      </c>
      <c r="AH54" t="str">
        <f t="shared" si="142"/>
        <v>34 Culture, media and sports occupations</v>
      </c>
      <c r="AI54" s="18">
        <f t="shared" si="116"/>
        <v>1.7961378094223384</v>
      </c>
      <c r="AJ54" s="18">
        <f t="shared" si="116"/>
        <v>1.6890070414209701</v>
      </c>
      <c r="AK54" s="18">
        <f t="shared" si="116"/>
        <v>1.9689976263947282</v>
      </c>
      <c r="AL54" s="18">
        <f t="shared" si="116"/>
        <v>1.8402471424218554</v>
      </c>
      <c r="AM54" s="18">
        <f t="shared" si="116"/>
        <v>1.9943019810687503</v>
      </c>
      <c r="AO54" s="68">
        <f t="shared" si="117"/>
        <v>12.912598876686337</v>
      </c>
      <c r="AP54" s="69">
        <f t="shared" si="118"/>
        <v>45.844458624900291</v>
      </c>
      <c r="AQ54" s="69">
        <f t="shared" si="119"/>
        <v>58.75705750158663</v>
      </c>
      <c r="AS54" t="str">
        <f t="shared" si="143"/>
        <v>34 Culture, media and sports occupations</v>
      </c>
      <c r="AT54" s="18">
        <f t="shared" si="120"/>
        <v>2.9884628101696347</v>
      </c>
      <c r="AU54" s="18">
        <f t="shared" si="120"/>
        <v>2.4589394408351977</v>
      </c>
      <c r="AV54" s="18">
        <f t="shared" si="120"/>
        <v>2.4631656378319935</v>
      </c>
      <c r="AW54" s="18">
        <f t="shared" si="120"/>
        <v>2.1703655103962376</v>
      </c>
      <c r="AX54" s="18">
        <f t="shared" si="120"/>
        <v>1.9256225973238512</v>
      </c>
      <c r="AZ54" s="68">
        <f t="shared" si="121"/>
        <v>-8.6165627863650087</v>
      </c>
      <c r="BA54" s="69">
        <f t="shared" si="122"/>
        <v>42.780088649581259</v>
      </c>
      <c r="BB54" s="69">
        <f t="shared" si="123"/>
        <v>34.163525863216258</v>
      </c>
      <c r="BD54" t="str">
        <f t="shared" si="144"/>
        <v>34 Culture, media and sports occupations</v>
      </c>
      <c r="BE54" s="18">
        <f t="shared" si="124"/>
        <v>1.9023598332921172</v>
      </c>
      <c r="BF54" s="18">
        <f t="shared" si="124"/>
        <v>1.5170310710789965</v>
      </c>
      <c r="BG54" s="18">
        <f t="shared" si="124"/>
        <v>1.6158027656132772</v>
      </c>
      <c r="BH54" s="18">
        <f t="shared" si="124"/>
        <v>1.4610569153379929</v>
      </c>
      <c r="BI54" s="18">
        <f t="shared" si="124"/>
        <v>1.4533286012452917</v>
      </c>
      <c r="BK54" s="68">
        <f t="shared" si="125"/>
        <v>-11.272504439722026</v>
      </c>
      <c r="BL54" s="69">
        <f t="shared" si="126"/>
        <v>32.71281408004014</v>
      </c>
      <c r="BM54" s="69">
        <f t="shared" si="127"/>
        <v>21.440309640318112</v>
      </c>
      <c r="BO54" t="str">
        <f t="shared" si="145"/>
        <v>34 Culture, media and sports occupations</v>
      </c>
      <c r="BP54" s="18">
        <f t="shared" si="128"/>
        <v>1.2468657817577689</v>
      </c>
      <c r="BQ54" s="18">
        <f t="shared" si="128"/>
        <v>0.93940462857228046</v>
      </c>
      <c r="BR54" s="18">
        <f t="shared" si="128"/>
        <v>0.95543780600295858</v>
      </c>
      <c r="BS54" s="18">
        <f t="shared" si="128"/>
        <v>0.79585228490462889</v>
      </c>
      <c r="BT54" s="18">
        <f t="shared" si="128"/>
        <v>0.60272313904120534</v>
      </c>
      <c r="BV54" s="68">
        <f t="shared" si="129"/>
        <v>-47.827525608440709</v>
      </c>
      <c r="BW54" s="69">
        <f t="shared" si="130"/>
        <v>27.588640652560169</v>
      </c>
      <c r="BX54" s="69">
        <f t="shared" si="131"/>
        <v>-20.238884955880536</v>
      </c>
      <c r="BZ54" t="str">
        <f t="shared" si="146"/>
        <v>34 Culture, media and sports occupations</v>
      </c>
      <c r="CA54" s="18">
        <f t="shared" si="132"/>
        <v>1.3332271151730057</v>
      </c>
      <c r="CB54" s="18">
        <f t="shared" si="132"/>
        <v>1.1896323853940087</v>
      </c>
      <c r="CC54" s="18">
        <f t="shared" si="132"/>
        <v>1.2575224219457903</v>
      </c>
      <c r="CD54" s="18">
        <f t="shared" si="132"/>
        <v>1.2064837785792255</v>
      </c>
      <c r="CE54" s="18">
        <f t="shared" si="132"/>
        <v>1.1071150946170085</v>
      </c>
      <c r="CG54" s="68">
        <f t="shared" si="133"/>
        <v>-44.166747289867011</v>
      </c>
      <c r="CH54" s="69">
        <f t="shared" si="134"/>
        <v>29.109994802649247</v>
      </c>
      <c r="CI54" s="69">
        <f t="shared" si="135"/>
        <v>-15.056752487217761</v>
      </c>
      <c r="CK54" t="str">
        <f t="shared" si="147"/>
        <v>34 Culture, media and sports occupations</v>
      </c>
      <c r="CL54" s="18">
        <f t="shared" si="136"/>
        <v>1.1332267905999835</v>
      </c>
      <c r="CM54" s="18">
        <f t="shared" si="136"/>
        <v>1.1904835739929431</v>
      </c>
      <c r="CN54" s="18">
        <f t="shared" si="136"/>
        <v>1.3092849012139838</v>
      </c>
      <c r="CO54" s="18">
        <f t="shared" si="136"/>
        <v>1.6874073555294558</v>
      </c>
      <c r="CP54" s="18">
        <f t="shared" si="136"/>
        <v>2.5075623289470919</v>
      </c>
      <c r="CR54" s="68">
        <f t="shared" si="137"/>
        <v>79.2952213676881</v>
      </c>
      <c r="CS54" s="69">
        <f t="shared" si="138"/>
        <v>41.343437843469914</v>
      </c>
      <c r="CT54" s="69">
        <f t="shared" si="139"/>
        <v>120.63865921115801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5.014071840418648</v>
      </c>
      <c r="C55" s="18">
        <f t="shared" si="148"/>
        <v>4.9175818095983548</v>
      </c>
      <c r="D55" s="18">
        <f t="shared" si="148"/>
        <v>5.1893271991602061</v>
      </c>
      <c r="E55" s="18">
        <f t="shared" si="148"/>
        <v>5.1275524945581488</v>
      </c>
      <c r="F55" s="18">
        <f t="shared" si="148"/>
        <v>5.4154677246745964</v>
      </c>
      <c r="H55" s="68">
        <f t="shared" si="105"/>
        <v>50.78539768789134</v>
      </c>
      <c r="I55" s="69">
        <f t="shared" si="106"/>
        <v>60.642165118385179</v>
      </c>
      <c r="J55" s="69">
        <f t="shared" si="107"/>
        <v>111.42756280627653</v>
      </c>
      <c r="L55" t="str">
        <f t="shared" si="140"/>
        <v>35 Business and public service associate professionals</v>
      </c>
      <c r="M55" s="18">
        <f t="shared" ref="M55:Q64" si="149">M18/M$35*100</f>
        <v>7.3563251246186523</v>
      </c>
      <c r="N55" s="18">
        <f t="shared" si="149"/>
        <v>7.2129558287748097</v>
      </c>
      <c r="O55" s="18">
        <f t="shared" si="149"/>
        <v>7.1926947533354602</v>
      </c>
      <c r="P55" s="18">
        <f t="shared" si="149"/>
        <v>6.8919690087493528</v>
      </c>
      <c r="Q55" s="18">
        <f t="shared" si="149"/>
        <v>6.8043979033980921</v>
      </c>
      <c r="S55" s="68">
        <f t="shared" si="109"/>
        <v>38.221409908805924</v>
      </c>
      <c r="T55" s="69">
        <f t="shared" si="110"/>
        <v>58.94795651517051</v>
      </c>
      <c r="U55" s="69">
        <f t="shared" si="111"/>
        <v>97.169366423976427</v>
      </c>
      <c r="W55" t="str">
        <f t="shared" si="141"/>
        <v>35 Business and public service associate professionals</v>
      </c>
      <c r="X55" s="18">
        <f t="shared" ref="X55:AB64" si="150">X18/X$35*100</f>
        <v>8.5238967606132334</v>
      </c>
      <c r="Y55" s="18">
        <f t="shared" si="150"/>
        <v>8.3451968273130639</v>
      </c>
      <c r="Z55" s="18">
        <f t="shared" si="150"/>
        <v>8.3238362005415141</v>
      </c>
      <c r="AA55" s="18">
        <f t="shared" si="150"/>
        <v>7.7012657377520917</v>
      </c>
      <c r="AB55" s="18">
        <f t="shared" si="150"/>
        <v>7.2469518036048965</v>
      </c>
      <c r="AD55" s="68">
        <f t="shared" si="113"/>
        <v>6.0644289734993553</v>
      </c>
      <c r="AE55" s="69">
        <f t="shared" si="114"/>
        <v>51.182080477367222</v>
      </c>
      <c r="AF55" s="69">
        <f t="shared" si="115"/>
        <v>57.246509450866569</v>
      </c>
      <c r="AH55" t="str">
        <f t="shared" si="142"/>
        <v>35 Business and public service associate professionals</v>
      </c>
      <c r="AI55" s="18">
        <f t="shared" ref="AI55:AM64" si="151">AI18/AI$35*100</f>
        <v>7.7114020703631185</v>
      </c>
      <c r="AJ55" s="18">
        <f t="shared" si="151"/>
        <v>8.0769226206667124</v>
      </c>
      <c r="AK55" s="18">
        <f t="shared" si="151"/>
        <v>8.4393758247230117</v>
      </c>
      <c r="AL55" s="18">
        <f t="shared" si="151"/>
        <v>8.2141522586836206</v>
      </c>
      <c r="AM55" s="18">
        <f t="shared" si="151"/>
        <v>8.1338135808709691</v>
      </c>
      <c r="AO55" s="68">
        <f t="shared" si="117"/>
        <v>7.4436027857589835</v>
      </c>
      <c r="AP55" s="69">
        <f t="shared" si="118"/>
        <v>48.67269653196481</v>
      </c>
      <c r="AQ55" s="69">
        <f t="shared" si="119"/>
        <v>56.116299317723794</v>
      </c>
      <c r="AS55" t="str">
        <f t="shared" si="143"/>
        <v>35 Business and public service associate professionals</v>
      </c>
      <c r="AT55" s="18">
        <f t="shared" ref="AT55:AX64" si="152">AT18/AT$35*100</f>
        <v>7.2701997493489285</v>
      </c>
      <c r="AU55" s="18">
        <f t="shared" si="152"/>
        <v>7.1633657255152974</v>
      </c>
      <c r="AV55" s="18">
        <f t="shared" si="152"/>
        <v>7.298448255525555</v>
      </c>
      <c r="AW55" s="18">
        <f t="shared" si="152"/>
        <v>6.8341135278830807</v>
      </c>
      <c r="AX55" s="18">
        <f t="shared" si="152"/>
        <v>6.5951892605214972</v>
      </c>
      <c r="AZ55" s="68">
        <f t="shared" si="121"/>
        <v>5.6298498257875265</v>
      </c>
      <c r="BA55" s="69">
        <f t="shared" si="122"/>
        <v>47.415229308997979</v>
      </c>
      <c r="BB55" s="69">
        <f t="shared" si="123"/>
        <v>53.045079134785503</v>
      </c>
      <c r="BD55" t="str">
        <f t="shared" si="144"/>
        <v>35 Business and public service associate professionals</v>
      </c>
      <c r="BE55" s="18">
        <f t="shared" ref="BE55:BI64" si="153">BE18/BE$35*100</f>
        <v>5.7838823866690063</v>
      </c>
      <c r="BF55" s="18">
        <f t="shared" si="153"/>
        <v>5.7554299543164209</v>
      </c>
      <c r="BG55" s="18">
        <f t="shared" si="153"/>
        <v>6.1015231186358756</v>
      </c>
      <c r="BH55" s="18">
        <f t="shared" si="153"/>
        <v>5.5739428575059868</v>
      </c>
      <c r="BI55" s="18">
        <f t="shared" si="153"/>
        <v>5.4276080891243934</v>
      </c>
      <c r="BK55" s="68">
        <f t="shared" si="125"/>
        <v>-12.248819072416623</v>
      </c>
      <c r="BL55" s="69">
        <f t="shared" si="126"/>
        <v>39.150632682416578</v>
      </c>
      <c r="BM55" s="69">
        <f t="shared" si="127"/>
        <v>26.901813609999959</v>
      </c>
      <c r="BO55" t="str">
        <f t="shared" si="145"/>
        <v>35 Business and public service associate professionals</v>
      </c>
      <c r="BP55" s="18">
        <f t="shared" ref="BP55:BT64" si="154">BP18/BP$35*100</f>
        <v>4.8287535678459532</v>
      </c>
      <c r="BQ55" s="18">
        <f t="shared" si="154"/>
        <v>4.8314315029999255</v>
      </c>
      <c r="BR55" s="18">
        <f t="shared" si="154"/>
        <v>5.1172054738757966</v>
      </c>
      <c r="BS55" s="18">
        <f t="shared" si="154"/>
        <v>4.7288497427477427</v>
      </c>
      <c r="BT55" s="18">
        <f t="shared" si="154"/>
        <v>4.7042452185935302</v>
      </c>
      <c r="BV55" s="68">
        <f t="shared" si="129"/>
        <v>-23.970333016383982</v>
      </c>
      <c r="BW55" s="69">
        <f t="shared" si="130"/>
        <v>33.130818080045422</v>
      </c>
      <c r="BX55" s="69">
        <f t="shared" si="131"/>
        <v>9.1604850636614366</v>
      </c>
      <c r="BZ55" t="str">
        <f t="shared" si="146"/>
        <v>35 Business and public service associate professionals</v>
      </c>
      <c r="CA55" s="18">
        <f t="shared" ref="CA55:CE64" si="155">CA18/CA$35*100</f>
        <v>4.4191826220356019</v>
      </c>
      <c r="CB55" s="18">
        <f t="shared" si="155"/>
        <v>4.4800674059254764</v>
      </c>
      <c r="CC55" s="18">
        <f t="shared" si="155"/>
        <v>4.7552827809187193</v>
      </c>
      <c r="CD55" s="18">
        <f t="shared" si="155"/>
        <v>4.4730866436544368</v>
      </c>
      <c r="CE55" s="18">
        <f t="shared" si="155"/>
        <v>4.2607633839003398</v>
      </c>
      <c r="CG55" s="68">
        <f t="shared" si="133"/>
        <v>-43.176633014973106</v>
      </c>
      <c r="CH55" s="69">
        <f t="shared" si="134"/>
        <v>27.419226517066374</v>
      </c>
      <c r="CI55" s="69">
        <f t="shared" si="135"/>
        <v>-15.757406497906729</v>
      </c>
      <c r="CK55" t="str">
        <f t="shared" si="147"/>
        <v>35 Business and public service associate professionals</v>
      </c>
      <c r="CL55" s="18">
        <f t="shared" ref="CL55:CP64" si="156">CL18/CL$35*100</f>
        <v>2.533579543637142</v>
      </c>
      <c r="CM55" s="18">
        <f t="shared" si="156"/>
        <v>2.8249538764749618</v>
      </c>
      <c r="CN55" s="18">
        <f t="shared" si="156"/>
        <v>3.2653871759531343</v>
      </c>
      <c r="CO55" s="18">
        <f t="shared" si="156"/>
        <v>3.790128180827943</v>
      </c>
      <c r="CP55" s="18">
        <f t="shared" si="156"/>
        <v>5.63807211507015</v>
      </c>
      <c r="CR55" s="68">
        <f t="shared" si="137"/>
        <v>61.63934474147581</v>
      </c>
      <c r="CS55" s="69">
        <f t="shared" si="138"/>
        <v>36.890239406463358</v>
      </c>
      <c r="CT55" s="69">
        <f t="shared" si="139"/>
        <v>98.529584147939175</v>
      </c>
    </row>
    <row r="56" spans="1:98" x14ac:dyDescent="0.2">
      <c r="A56" t="str">
        <f t="shared" si="103"/>
        <v>41 Administrative occupations</v>
      </c>
      <c r="B56" s="18">
        <f t="shared" si="148"/>
        <v>2.7027833089075268</v>
      </c>
      <c r="C56" s="18">
        <f t="shared" si="148"/>
        <v>2.4928092903187964</v>
      </c>
      <c r="D56" s="18">
        <f t="shared" si="148"/>
        <v>2.7685628429008999</v>
      </c>
      <c r="E56" s="18">
        <f t="shared" si="148"/>
        <v>2.7291823287075561</v>
      </c>
      <c r="F56" s="18">
        <f t="shared" si="148"/>
        <v>2.9721407138243312</v>
      </c>
      <c r="H56" s="68">
        <f t="shared" si="105"/>
        <v>55.11341154724564</v>
      </c>
      <c r="I56" s="69">
        <f t="shared" si="106"/>
        <v>66.54992297042952</v>
      </c>
      <c r="J56" s="69">
        <f t="shared" si="107"/>
        <v>121.66333451767517</v>
      </c>
      <c r="L56" t="str">
        <f t="shared" si="140"/>
        <v>41 Administrative occupations</v>
      </c>
      <c r="M56" s="18">
        <f t="shared" si="149"/>
        <v>4.5517526337130665</v>
      </c>
      <c r="N56" s="18">
        <f t="shared" si="149"/>
        <v>4.3559088708265623</v>
      </c>
      <c r="O56" s="18">
        <f t="shared" si="149"/>
        <v>4.3962845514189004</v>
      </c>
      <c r="P56" s="18">
        <f t="shared" si="149"/>
        <v>4.2529912508605303</v>
      </c>
      <c r="Q56" s="18">
        <f t="shared" si="149"/>
        <v>4.3246199757066925</v>
      </c>
      <c r="S56" s="68">
        <f t="shared" si="109"/>
        <v>43.727344585621474</v>
      </c>
      <c r="T56" s="69">
        <f t="shared" si="110"/>
        <v>65.467994926739308</v>
      </c>
      <c r="U56" s="69">
        <f t="shared" si="111"/>
        <v>109.19533951236077</v>
      </c>
      <c r="W56" t="str">
        <f t="shared" si="141"/>
        <v>41 Administrative occupations</v>
      </c>
      <c r="X56" s="18">
        <f t="shared" si="150"/>
        <v>7.4699991470731062</v>
      </c>
      <c r="Y56" s="18">
        <f t="shared" si="150"/>
        <v>7.1435820951098252</v>
      </c>
      <c r="Z56" s="18">
        <f t="shared" si="150"/>
        <v>7.4826466592960124</v>
      </c>
      <c r="AA56" s="18">
        <f t="shared" si="150"/>
        <v>7.1409033029989688</v>
      </c>
      <c r="AB56" s="18">
        <f t="shared" si="150"/>
        <v>7.1337901098117635</v>
      </c>
      <c r="AD56" s="68">
        <f t="shared" si="113"/>
        <v>16.14566374580582</v>
      </c>
      <c r="AE56" s="69">
        <f t="shared" si="114"/>
        <v>58.904886381571117</v>
      </c>
      <c r="AF56" s="69">
        <f t="shared" si="115"/>
        <v>75.050550127376937</v>
      </c>
      <c r="AH56" t="str">
        <f t="shared" si="142"/>
        <v>41 Administrative occupations</v>
      </c>
      <c r="AI56" s="18">
        <f t="shared" si="151"/>
        <v>10.272157689425288</v>
      </c>
      <c r="AJ56" s="18">
        <f t="shared" si="151"/>
        <v>10.543036325928156</v>
      </c>
      <c r="AK56" s="18">
        <f t="shared" si="151"/>
        <v>11.255490634741516</v>
      </c>
      <c r="AL56" s="18">
        <f t="shared" si="151"/>
        <v>11.260768621334014</v>
      </c>
      <c r="AM56" s="18">
        <f t="shared" si="151"/>
        <v>11.247314616766371</v>
      </c>
      <c r="AO56" s="68">
        <f t="shared" si="117"/>
        <v>11.398947644356454</v>
      </c>
      <c r="AP56" s="69">
        <f t="shared" si="118"/>
        <v>60.206383641541009</v>
      </c>
      <c r="AQ56" s="69">
        <f t="shared" si="119"/>
        <v>71.605331285897464</v>
      </c>
      <c r="AS56" t="str">
        <f t="shared" si="143"/>
        <v>41 Administrative occupations</v>
      </c>
      <c r="AT56" s="18">
        <f t="shared" si="152"/>
        <v>9.6186875948354285</v>
      </c>
      <c r="AU56" s="18">
        <f t="shared" si="152"/>
        <v>9.2127498201406581</v>
      </c>
      <c r="AV56" s="18">
        <f t="shared" si="152"/>
        <v>9.728490515117457</v>
      </c>
      <c r="AW56" s="18">
        <f t="shared" si="152"/>
        <v>9.1096764716531506</v>
      </c>
      <c r="AX56" s="18">
        <f t="shared" si="152"/>
        <v>9.0886095891664151</v>
      </c>
      <c r="AZ56" s="68">
        <f t="shared" si="121"/>
        <v>9.204848624999169</v>
      </c>
      <c r="BA56" s="69">
        <f t="shared" si="122"/>
        <v>55.231871370914156</v>
      </c>
      <c r="BB56" s="69">
        <f t="shared" si="123"/>
        <v>64.436719995913322</v>
      </c>
      <c r="BD56" t="str">
        <f t="shared" si="144"/>
        <v>41 Administrative occupations</v>
      </c>
      <c r="BE56" s="18">
        <f t="shared" si="153"/>
        <v>8.4092359680253796</v>
      </c>
      <c r="BF56" s="18">
        <f t="shared" si="153"/>
        <v>7.7756499946633042</v>
      </c>
      <c r="BG56" s="18">
        <f t="shared" si="153"/>
        <v>8.1537851847615208</v>
      </c>
      <c r="BH56" s="18">
        <f t="shared" si="153"/>
        <v>6.9171354879175944</v>
      </c>
      <c r="BI56" s="18">
        <f t="shared" si="153"/>
        <v>5.1172576159823757</v>
      </c>
      <c r="BK56" s="68">
        <f t="shared" si="125"/>
        <v>-38.090005515137165</v>
      </c>
      <c r="BL56" s="69">
        <f t="shared" si="126"/>
        <v>38.778323510026951</v>
      </c>
      <c r="BM56" s="69">
        <f t="shared" si="127"/>
        <v>0.68831799488978662</v>
      </c>
      <c r="BO56" t="str">
        <f t="shared" si="145"/>
        <v>41 Administrative occupations</v>
      </c>
      <c r="BP56" s="18">
        <f t="shared" si="154"/>
        <v>10.166756299835935</v>
      </c>
      <c r="BQ56" s="18">
        <f t="shared" si="154"/>
        <v>8.9553253516239373</v>
      </c>
      <c r="BR56" s="18">
        <f t="shared" si="154"/>
        <v>9.8005750728571925</v>
      </c>
      <c r="BS56" s="18">
        <f t="shared" si="154"/>
        <v>8.2992821944386783</v>
      </c>
      <c r="BT56" s="18">
        <f t="shared" si="154"/>
        <v>6.333587833006928</v>
      </c>
      <c r="BV56" s="68">
        <f t="shared" si="129"/>
        <v>-46.552889653038768</v>
      </c>
      <c r="BW56" s="69">
        <f t="shared" si="130"/>
        <v>31.050762460315738</v>
      </c>
      <c r="BX56" s="69">
        <f t="shared" si="131"/>
        <v>-15.50212719272303</v>
      </c>
      <c r="BZ56" t="str">
        <f t="shared" si="146"/>
        <v>41 Administrative occupations</v>
      </c>
      <c r="CA56" s="18">
        <f t="shared" si="155"/>
        <v>8.4131073542756543</v>
      </c>
      <c r="CB56" s="18">
        <f t="shared" si="155"/>
        <v>8.0374800992673556</v>
      </c>
      <c r="CC56" s="18">
        <f t="shared" si="155"/>
        <v>7.997082429982445</v>
      </c>
      <c r="CD56" s="18">
        <f t="shared" si="155"/>
        <v>6.0453781146867067</v>
      </c>
      <c r="CE56" s="18">
        <f t="shared" si="155"/>
        <v>2.9403404266243522</v>
      </c>
      <c r="CG56" s="68">
        <f t="shared" si="133"/>
        <v>-76.682502580639891</v>
      </c>
      <c r="CH56" s="69">
        <f t="shared" si="134"/>
        <v>21.220517117811802</v>
      </c>
      <c r="CI56" s="69">
        <f t="shared" si="135"/>
        <v>-55.461985462828089</v>
      </c>
      <c r="CK56" t="str">
        <f t="shared" si="147"/>
        <v>41 Administrative occupations</v>
      </c>
      <c r="CL56" s="18">
        <f t="shared" si="156"/>
        <v>5.1730350782028669</v>
      </c>
      <c r="CM56" s="18">
        <f t="shared" si="156"/>
        <v>5.4254642332053091</v>
      </c>
      <c r="CN56" s="18">
        <f t="shared" si="156"/>
        <v>5.8397032993123359</v>
      </c>
      <c r="CO56" s="18">
        <f t="shared" si="156"/>
        <v>4.5257623552827111</v>
      </c>
      <c r="CP56" s="18">
        <f t="shared" si="156"/>
        <v>4.2456735095830078</v>
      </c>
      <c r="CR56" s="68">
        <f t="shared" si="137"/>
        <v>-31.937648533864671</v>
      </c>
      <c r="CS56" s="69">
        <f t="shared" si="138"/>
        <v>20.551348279630176</v>
      </c>
      <c r="CT56" s="69">
        <f t="shared" si="139"/>
        <v>-11.386300254234499</v>
      </c>
    </row>
    <row r="57" spans="1:98" x14ac:dyDescent="0.2">
      <c r="A57" t="str">
        <f t="shared" si="103"/>
        <v>42 Secretarial and related occupations</v>
      </c>
      <c r="B57" s="18">
        <f t="shared" si="148"/>
        <v>0.26342537599652216</v>
      </c>
      <c r="C57" s="18">
        <f t="shared" si="148"/>
        <v>0.27684808528856147</v>
      </c>
      <c r="D57" s="18">
        <f t="shared" si="148"/>
        <v>0.26261765811975046</v>
      </c>
      <c r="E57" s="18">
        <f t="shared" si="148"/>
        <v>0.3659790193440941</v>
      </c>
      <c r="F57" s="18">
        <f t="shared" si="148"/>
        <v>0.5545316775328909</v>
      </c>
      <c r="H57" s="68">
        <f t="shared" si="105"/>
        <v>205.09620437435819</v>
      </c>
      <c r="I57" s="69">
        <f t="shared" si="106"/>
        <v>130.29834961950584</v>
      </c>
      <c r="J57" s="69">
        <f t="shared" si="107"/>
        <v>335.39455399386401</v>
      </c>
      <c r="L57" t="str">
        <f t="shared" si="140"/>
        <v>42 Secretarial and related occupations</v>
      </c>
      <c r="M57" s="18">
        <f t="shared" si="149"/>
        <v>0.99924157091408528</v>
      </c>
      <c r="N57" s="18">
        <f t="shared" si="149"/>
        <v>0.91331282749839116</v>
      </c>
      <c r="O57" s="18">
        <f t="shared" si="149"/>
        <v>0.90091585553974463</v>
      </c>
      <c r="P57" s="18">
        <f t="shared" si="149"/>
        <v>1.1765176613290549</v>
      </c>
      <c r="Q57" s="18">
        <f t="shared" si="149"/>
        <v>1.1123753937784384</v>
      </c>
      <c r="S57" s="68">
        <f t="shared" si="109"/>
        <v>80.403263498938188</v>
      </c>
      <c r="T57" s="69">
        <f t="shared" si="110"/>
        <v>90.94049599462582</v>
      </c>
      <c r="U57" s="69">
        <f t="shared" si="111"/>
        <v>171.34375949356402</v>
      </c>
      <c r="W57" t="str">
        <f t="shared" si="141"/>
        <v>42 Secretarial and related occupations</v>
      </c>
      <c r="X57" s="18">
        <f t="shared" si="150"/>
        <v>1.6779780629131607</v>
      </c>
      <c r="Y57" s="18">
        <f t="shared" si="150"/>
        <v>1.5140818238529494</v>
      </c>
      <c r="Z57" s="18">
        <f t="shared" si="150"/>
        <v>1.5559128492301673</v>
      </c>
      <c r="AA57" s="18">
        <f t="shared" si="150"/>
        <v>2.0778482031027736</v>
      </c>
      <c r="AB57" s="18">
        <f t="shared" si="150"/>
        <v>2.6990725988209925</v>
      </c>
      <c r="AD57" s="68">
        <f t="shared" si="113"/>
        <v>111.33294709705019</v>
      </c>
      <c r="AE57" s="69">
        <f t="shared" si="114"/>
        <v>96.176310381303992</v>
      </c>
      <c r="AF57" s="69">
        <f t="shared" si="115"/>
        <v>207.50925747835419</v>
      </c>
      <c r="AH57" t="str">
        <f t="shared" si="142"/>
        <v>42 Secretarial and related occupations</v>
      </c>
      <c r="AI57" s="18">
        <f t="shared" si="151"/>
        <v>3.0378289014205091</v>
      </c>
      <c r="AJ57" s="18">
        <f t="shared" si="151"/>
        <v>2.8786589015114461</v>
      </c>
      <c r="AK57" s="18">
        <f t="shared" si="151"/>
        <v>3.010770185721646</v>
      </c>
      <c r="AL57" s="18">
        <f t="shared" si="151"/>
        <v>4.0263133209990096</v>
      </c>
      <c r="AM57" s="18">
        <f t="shared" si="151"/>
        <v>4.4870726613322409</v>
      </c>
      <c r="AO57" s="68">
        <f t="shared" si="117"/>
        <v>66.143047019984564</v>
      </c>
      <c r="AP57" s="69">
        <f t="shared" si="118"/>
        <v>83.055413092689534</v>
      </c>
      <c r="AQ57" s="69">
        <f t="shared" si="119"/>
        <v>149.1984601126741</v>
      </c>
      <c r="AS57" t="str">
        <f t="shared" si="143"/>
        <v>42 Secretarial and related occupations</v>
      </c>
      <c r="AT57" s="18">
        <f t="shared" si="152"/>
        <v>2.711347632363625</v>
      </c>
      <c r="AU57" s="18">
        <f t="shared" si="152"/>
        <v>2.4016149493983465</v>
      </c>
      <c r="AV57" s="18">
        <f t="shared" si="152"/>
        <v>2.4826412914876439</v>
      </c>
      <c r="AW57" s="18">
        <f t="shared" si="152"/>
        <v>3.0933294077112263</v>
      </c>
      <c r="AX57" s="18">
        <f t="shared" si="152"/>
        <v>2.9399987429283234</v>
      </c>
      <c r="AZ57" s="68">
        <f t="shared" si="121"/>
        <v>38.427731895520715</v>
      </c>
      <c r="BA57" s="69">
        <f t="shared" si="122"/>
        <v>72.880985619151772</v>
      </c>
      <c r="BB57" s="69">
        <f t="shared" si="123"/>
        <v>111.30871751467248</v>
      </c>
      <c r="BD57" t="str">
        <f t="shared" si="144"/>
        <v>42 Secretarial and related occupations</v>
      </c>
      <c r="BE57" s="18">
        <f t="shared" si="153"/>
        <v>2.5893402519166315</v>
      </c>
      <c r="BF57" s="18">
        <f t="shared" si="153"/>
        <v>2.275691108509736</v>
      </c>
      <c r="BG57" s="18">
        <f t="shared" si="153"/>
        <v>2.2832350000127692</v>
      </c>
      <c r="BH57" s="18">
        <f t="shared" si="153"/>
        <v>2.3770508805129871</v>
      </c>
      <c r="BI57" s="18">
        <f t="shared" si="153"/>
        <v>0.48589216457914608</v>
      </c>
      <c r="BK57" s="68">
        <f t="shared" si="125"/>
        <v>-79.007119555693023</v>
      </c>
      <c r="BL57" s="69">
        <f t="shared" si="126"/>
        <v>36.148225956587552</v>
      </c>
      <c r="BM57" s="69">
        <f t="shared" si="127"/>
        <v>-42.858893599105478</v>
      </c>
      <c r="BO57" t="str">
        <f t="shared" si="145"/>
        <v>42 Secretarial and related occupations</v>
      </c>
      <c r="BP57" s="18">
        <f t="shared" si="154"/>
        <v>3.6623204611705105</v>
      </c>
      <c r="BQ57" s="18">
        <f t="shared" si="154"/>
        <v>2.6824088981819245</v>
      </c>
      <c r="BR57" s="18">
        <f t="shared" si="154"/>
        <v>2.8421172646064665</v>
      </c>
      <c r="BS57" s="18">
        <f t="shared" si="154"/>
        <v>2.3323203976608458</v>
      </c>
      <c r="BT57" s="18">
        <f t="shared" si="154"/>
        <v>0.57929584535003731</v>
      </c>
      <c r="BV57" s="68">
        <f t="shared" si="129"/>
        <v>-83.142839847346337</v>
      </c>
      <c r="BW57" s="69">
        <f t="shared" si="130"/>
        <v>26.49887934542458</v>
      </c>
      <c r="BX57" s="69">
        <f t="shared" si="131"/>
        <v>-56.643960501921761</v>
      </c>
      <c r="BZ57" t="str">
        <f t="shared" si="146"/>
        <v>42 Secretarial and related occupations</v>
      </c>
      <c r="CA57" s="18">
        <f t="shared" si="155"/>
        <v>4.2462294543425818</v>
      </c>
      <c r="CB57" s="18">
        <f t="shared" si="155"/>
        <v>4.0342899276229209</v>
      </c>
      <c r="CC57" s="18">
        <f t="shared" si="155"/>
        <v>3.7887793138743082</v>
      </c>
      <c r="CD57" s="18">
        <f t="shared" si="155"/>
        <v>1.7098227977261349</v>
      </c>
      <c r="CE57" s="18">
        <f t="shared" si="155"/>
        <v>0.26785508247337692</v>
      </c>
      <c r="CG57" s="68">
        <f t="shared" si="133"/>
        <v>-95.516507199493233</v>
      </c>
      <c r="CH57" s="69">
        <f t="shared" si="134"/>
        <v>15.966309336156078</v>
      </c>
      <c r="CI57" s="69">
        <f t="shared" si="135"/>
        <v>-79.550197863337146</v>
      </c>
      <c r="CK57" t="str">
        <f t="shared" si="147"/>
        <v>42 Secretarial and related occupations</v>
      </c>
      <c r="CL57" s="18">
        <f t="shared" si="156"/>
        <v>2.7205975783037584</v>
      </c>
      <c r="CM57" s="18">
        <f t="shared" si="156"/>
        <v>2.7616649392514265</v>
      </c>
      <c r="CN57" s="18">
        <f t="shared" si="156"/>
        <v>2.9666362485676898</v>
      </c>
      <c r="CO57" s="18">
        <f t="shared" si="156"/>
        <v>2.9426466623804033</v>
      </c>
      <c r="CP57" s="18">
        <f t="shared" si="156"/>
        <v>2.0169573424516813</v>
      </c>
      <c r="CR57" s="68">
        <f t="shared" si="137"/>
        <v>-36.352177280027057</v>
      </c>
      <c r="CS57" s="69">
        <f t="shared" si="138"/>
        <v>29.060610271583364</v>
      </c>
      <c r="CT57" s="69">
        <f t="shared" si="139"/>
        <v>-7.2915670084436908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0.16229730015485958</v>
      </c>
      <c r="C58" s="18">
        <f t="shared" si="148"/>
        <v>0.17454426310727553</v>
      </c>
      <c r="D58" s="18">
        <f t="shared" si="148"/>
        <v>0.14640947194517548</v>
      </c>
      <c r="E58" s="18">
        <f t="shared" si="148"/>
        <v>0.15531883557546469</v>
      </c>
      <c r="F58" s="18">
        <f t="shared" si="148"/>
        <v>0.1618227870906169</v>
      </c>
      <c r="H58" s="68">
        <f t="shared" si="105"/>
        <v>59.699983503766695</v>
      </c>
      <c r="I58" s="69">
        <f t="shared" si="106"/>
        <v>93.177916927237789</v>
      </c>
      <c r="J58" s="69">
        <f t="shared" si="107"/>
        <v>152.87790043100452</v>
      </c>
      <c r="L58" t="str">
        <f t="shared" si="140"/>
        <v>51 Skilled agricultural and related trades</v>
      </c>
      <c r="M58" s="18">
        <f t="shared" si="149"/>
        <v>0.15725594966265383</v>
      </c>
      <c r="N58" s="18">
        <f t="shared" si="149"/>
        <v>0.16219949755713106</v>
      </c>
      <c r="O58" s="18">
        <f t="shared" si="149"/>
        <v>0.1190167095796953</v>
      </c>
      <c r="P58" s="18">
        <f t="shared" si="149"/>
        <v>0.11671927217077056</v>
      </c>
      <c r="Q58" s="18">
        <f t="shared" si="149"/>
        <v>0.12116134736918195</v>
      </c>
      <c r="S58" s="68">
        <f t="shared" si="109"/>
        <v>48.741926242719423</v>
      </c>
      <c r="T58" s="69">
        <f t="shared" si="110"/>
        <v>72.433123832984322</v>
      </c>
      <c r="U58" s="69">
        <f t="shared" si="111"/>
        <v>121.17505007570375</v>
      </c>
      <c r="W58" t="str">
        <f t="shared" si="141"/>
        <v>51 Skilled agricultural and related trades</v>
      </c>
      <c r="X58" s="18">
        <f t="shared" si="150"/>
        <v>0.58207076075802333</v>
      </c>
      <c r="Y58" s="18">
        <f t="shared" si="150"/>
        <v>0.59955953231226689</v>
      </c>
      <c r="Z58" s="18">
        <f t="shared" si="150"/>
        <v>0.56752032797272456</v>
      </c>
      <c r="AA58" s="18">
        <f t="shared" si="150"/>
        <v>0.62153781429147748</v>
      </c>
      <c r="AB58" s="18">
        <f t="shared" si="150"/>
        <v>0.77782306016838687</v>
      </c>
      <c r="AD58" s="68">
        <f t="shared" si="113"/>
        <v>66.969560116367049</v>
      </c>
      <c r="AE58" s="69">
        <f t="shared" si="114"/>
        <v>89.669923403711465</v>
      </c>
      <c r="AF58" s="69">
        <f t="shared" si="115"/>
        <v>156.6394835200785</v>
      </c>
      <c r="AH58" t="str">
        <f t="shared" si="142"/>
        <v>51 Skilled agricultural and related trades</v>
      </c>
      <c r="AI58" s="18">
        <f t="shared" si="151"/>
        <v>0.96565108332612293</v>
      </c>
      <c r="AJ58" s="18">
        <f t="shared" si="151"/>
        <v>1.1202441972528736</v>
      </c>
      <c r="AK58" s="18">
        <f t="shared" si="151"/>
        <v>0.89330953511789712</v>
      </c>
      <c r="AL58" s="18">
        <f t="shared" si="151"/>
        <v>1.0262138623293635</v>
      </c>
      <c r="AM58" s="18">
        <f t="shared" si="151"/>
        <v>1.2421717624370912</v>
      </c>
      <c r="AO58" s="68">
        <f t="shared" si="117"/>
        <v>55.015940051878374</v>
      </c>
      <c r="AP58" s="69">
        <f t="shared" si="118"/>
        <v>91.093058485974126</v>
      </c>
      <c r="AQ58" s="69">
        <f t="shared" si="119"/>
        <v>146.10899853785247</v>
      </c>
      <c r="AS58" t="str">
        <f t="shared" si="143"/>
        <v>51 Skilled agricultural and related trades</v>
      </c>
      <c r="AT58" s="18">
        <f t="shared" si="152"/>
        <v>1.3377287098410493</v>
      </c>
      <c r="AU58" s="18">
        <f t="shared" si="152"/>
        <v>1.6340797625814967</v>
      </c>
      <c r="AV58" s="18">
        <f t="shared" si="152"/>
        <v>1.2793395561110774</v>
      </c>
      <c r="AW58" s="18">
        <f t="shared" si="152"/>
        <v>1.3245726472611201</v>
      </c>
      <c r="AX58" s="18">
        <f t="shared" si="152"/>
        <v>1.5962705638479748</v>
      </c>
      <c r="AZ58" s="68">
        <f t="shared" si="121"/>
        <v>45.851402530067041</v>
      </c>
      <c r="BA58" s="69">
        <f t="shared" si="122"/>
        <v>77.292179647580468</v>
      </c>
      <c r="BB58" s="69">
        <f t="shared" si="123"/>
        <v>123.14358217764752</v>
      </c>
      <c r="BD58" t="str">
        <f t="shared" si="144"/>
        <v>51 Skilled agricultural and related trades</v>
      </c>
      <c r="BE58" s="18">
        <f t="shared" si="153"/>
        <v>0.72254943988985831</v>
      </c>
      <c r="BF58" s="18">
        <f t="shared" si="153"/>
        <v>0.74803943262280848</v>
      </c>
      <c r="BG58" s="18">
        <f t="shared" si="153"/>
        <v>0.5788161901604193</v>
      </c>
      <c r="BH58" s="18">
        <f t="shared" si="153"/>
        <v>0.56526239985287252</v>
      </c>
      <c r="BI58" s="18">
        <f t="shared" si="153"/>
        <v>0.57440047807802153</v>
      </c>
      <c r="BK58" s="68">
        <f t="shared" si="125"/>
        <v>-2.1058201532541809</v>
      </c>
      <c r="BL58" s="69">
        <f t="shared" si="126"/>
        <v>52.01733586254916</v>
      </c>
      <c r="BM58" s="69">
        <f t="shared" si="127"/>
        <v>49.911515709294981</v>
      </c>
      <c r="BO58" t="str">
        <f t="shared" si="145"/>
        <v>51 Skilled agricultural and related trades</v>
      </c>
      <c r="BP58" s="18">
        <f t="shared" si="154"/>
        <v>1.1089158390469078</v>
      </c>
      <c r="BQ58" s="18">
        <f t="shared" si="154"/>
        <v>1.2537213308905499</v>
      </c>
      <c r="BR58" s="18">
        <f t="shared" si="154"/>
        <v>0.96085129583475692</v>
      </c>
      <c r="BS58" s="18">
        <f t="shared" si="154"/>
        <v>1.0072756791621293</v>
      </c>
      <c r="BT58" s="18">
        <f t="shared" si="154"/>
        <v>1.2048075404502896</v>
      </c>
      <c r="BV58" s="68">
        <f t="shared" si="129"/>
        <v>3.702085089818643</v>
      </c>
      <c r="BW58" s="69">
        <f t="shared" si="130"/>
        <v>53.706890465776965</v>
      </c>
      <c r="BX58" s="69">
        <f t="shared" si="131"/>
        <v>57.40897555559561</v>
      </c>
      <c r="BZ58" t="str">
        <f t="shared" si="146"/>
        <v>51 Skilled agricultural and related trades</v>
      </c>
      <c r="CA58" s="18">
        <f t="shared" si="155"/>
        <v>1.3784213891582531</v>
      </c>
      <c r="CB58" s="18">
        <f t="shared" si="155"/>
        <v>1.4227209049240663</v>
      </c>
      <c r="CC58" s="18">
        <f t="shared" si="155"/>
        <v>1.351958184839035</v>
      </c>
      <c r="CD58" s="18">
        <f t="shared" si="155"/>
        <v>1.4732556061435897</v>
      </c>
      <c r="CE58" s="18">
        <f t="shared" si="155"/>
        <v>2.6573758450822322</v>
      </c>
      <c r="CG58" s="68">
        <f t="shared" si="133"/>
        <v>24.653827630598027</v>
      </c>
      <c r="CH58" s="69">
        <f t="shared" si="134"/>
        <v>49.295448051019953</v>
      </c>
      <c r="CI58" s="69">
        <f t="shared" si="135"/>
        <v>73.949275681617976</v>
      </c>
      <c r="CK58" t="str">
        <f t="shared" si="147"/>
        <v>51 Skilled agricultural and related trades</v>
      </c>
      <c r="CL58" s="18">
        <f t="shared" si="156"/>
        <v>2.357291655342737</v>
      </c>
      <c r="CM58" s="18">
        <f t="shared" si="156"/>
        <v>2.8815863967145563</v>
      </c>
      <c r="CN58" s="18">
        <f t="shared" si="156"/>
        <v>2.1193833568351752</v>
      </c>
      <c r="CO58" s="18">
        <f t="shared" si="156"/>
        <v>2.5074466907797488</v>
      </c>
      <c r="CP58" s="18">
        <f t="shared" si="156"/>
        <v>1.7611171421051151</v>
      </c>
      <c r="CR58" s="68">
        <f t="shared" si="137"/>
        <v>-22.208909012596436</v>
      </c>
      <c r="CS58" s="69">
        <f t="shared" si="138"/>
        <v>31.363392449026016</v>
      </c>
      <c r="CT58" s="69">
        <f t="shared" si="139"/>
        <v>9.1544834364295795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0.2132474902196711</v>
      </c>
      <c r="C59" s="18">
        <f t="shared" si="148"/>
        <v>0.1955684416544286</v>
      </c>
      <c r="D59" s="18">
        <f t="shared" si="148"/>
        <v>0.20034863444273196</v>
      </c>
      <c r="E59" s="18">
        <f t="shared" si="148"/>
        <v>0.18530621201570233</v>
      </c>
      <c r="F59" s="18">
        <f t="shared" si="148"/>
        <v>0.20063198921574302</v>
      </c>
      <c r="H59" s="68">
        <f t="shared" si="105"/>
        <v>44.693213216894364</v>
      </c>
      <c r="I59" s="69">
        <f t="shared" si="106"/>
        <v>53.116812572432323</v>
      </c>
      <c r="J59" s="69">
        <f t="shared" si="107"/>
        <v>97.810025789326687</v>
      </c>
      <c r="L59" t="str">
        <f t="shared" si="140"/>
        <v>52 Skilled metal, electrical and electronic trades</v>
      </c>
      <c r="M59" s="18">
        <f t="shared" si="149"/>
        <v>0.56955716380160371</v>
      </c>
      <c r="N59" s="18">
        <f t="shared" si="149"/>
        <v>0.5771403308897004</v>
      </c>
      <c r="O59" s="18">
        <f t="shared" si="149"/>
        <v>0.50159905650713732</v>
      </c>
      <c r="P59" s="18">
        <f t="shared" si="149"/>
        <v>0.62876516851287079</v>
      </c>
      <c r="Q59" s="18">
        <f t="shared" si="149"/>
        <v>0.82449447260473629</v>
      </c>
      <c r="S59" s="68">
        <f t="shared" si="109"/>
        <v>140.16420778747428</v>
      </c>
      <c r="T59" s="69">
        <f t="shared" si="110"/>
        <v>87.575234498388099</v>
      </c>
      <c r="U59" s="69">
        <f t="shared" si="111"/>
        <v>227.73944228586237</v>
      </c>
      <c r="W59" t="str">
        <f t="shared" si="141"/>
        <v>52 Skilled metal, electrical and electronic trades</v>
      </c>
      <c r="X59" s="18">
        <f t="shared" si="150"/>
        <v>0.9341045947145622</v>
      </c>
      <c r="Y59" s="18">
        <f t="shared" si="150"/>
        <v>0.95591646071627612</v>
      </c>
      <c r="Z59" s="18">
        <f t="shared" si="150"/>
        <v>0.79916637980638594</v>
      </c>
      <c r="AA59" s="18">
        <f t="shared" si="150"/>
        <v>0.89864591596894361</v>
      </c>
      <c r="AB59" s="18">
        <f t="shared" si="150"/>
        <v>0.99630819929483372</v>
      </c>
      <c r="AD59" s="68">
        <f t="shared" si="113"/>
        <v>51.877839221004152</v>
      </c>
      <c r="AE59" s="69">
        <f t="shared" si="114"/>
        <v>65.282729761696928</v>
      </c>
      <c r="AF59" s="69">
        <f t="shared" si="115"/>
        <v>117.16056898270108</v>
      </c>
      <c r="AH59" t="str">
        <f t="shared" si="142"/>
        <v>52 Skilled metal, electrical and electronic trades</v>
      </c>
      <c r="AI59" s="18">
        <f t="shared" si="151"/>
        <v>1.0964465742835761</v>
      </c>
      <c r="AJ59" s="18">
        <f t="shared" si="151"/>
        <v>1.2639717182807222</v>
      </c>
      <c r="AK59" s="18">
        <f t="shared" si="151"/>
        <v>1.0902612906605538</v>
      </c>
      <c r="AL59" s="18">
        <f t="shared" si="151"/>
        <v>1.1387300492736012</v>
      </c>
      <c r="AM59" s="18">
        <f t="shared" si="151"/>
        <v>1.2488873243041172</v>
      </c>
      <c r="AO59" s="68">
        <f t="shared" si="117"/>
        <v>27.699542194753267</v>
      </c>
      <c r="AP59" s="69">
        <f t="shared" si="118"/>
        <v>51.817818973456106</v>
      </c>
      <c r="AQ59" s="69">
        <f t="shared" si="119"/>
        <v>79.517361168209376</v>
      </c>
      <c r="AS59" t="str">
        <f t="shared" si="143"/>
        <v>52 Skilled metal, electrical and electronic trades</v>
      </c>
      <c r="AT59" s="18">
        <f t="shared" si="152"/>
        <v>4.5823061311097613</v>
      </c>
      <c r="AU59" s="18">
        <f t="shared" si="152"/>
        <v>4.7468312999226683</v>
      </c>
      <c r="AV59" s="18">
        <f t="shared" si="152"/>
        <v>4.2043919027102419</v>
      </c>
      <c r="AW59" s="18">
        <f t="shared" si="152"/>
        <v>4.2282999341262579</v>
      </c>
      <c r="AX59" s="18">
        <f t="shared" si="152"/>
        <v>4.4728141933296035</v>
      </c>
      <c r="AZ59" s="68">
        <f t="shared" si="121"/>
        <v>24.35624480170064</v>
      </c>
      <c r="BA59" s="69">
        <f t="shared" si="122"/>
        <v>51.236603687179851</v>
      </c>
      <c r="BB59" s="69">
        <f t="shared" si="123"/>
        <v>75.592848488880492</v>
      </c>
      <c r="BD59" t="str">
        <f t="shared" si="144"/>
        <v>52 Skilled metal, electrical and electronic trades</v>
      </c>
      <c r="BE59" s="18">
        <f t="shared" si="153"/>
        <v>6.2784252976526327</v>
      </c>
      <c r="BF59" s="18">
        <f t="shared" si="153"/>
        <v>6.4376113166666746</v>
      </c>
      <c r="BG59" s="18">
        <f t="shared" si="153"/>
        <v>5.846544176382765</v>
      </c>
      <c r="BH59" s="18">
        <f t="shared" si="153"/>
        <v>5.8645989160667096</v>
      </c>
      <c r="BI59" s="18">
        <f t="shared" si="153"/>
        <v>5.6810142758418909</v>
      </c>
      <c r="BK59" s="68">
        <f t="shared" si="125"/>
        <v>-4.1461866818962552</v>
      </c>
      <c r="BL59" s="69">
        <f t="shared" si="126"/>
        <v>33.97939929684393</v>
      </c>
      <c r="BM59" s="69">
        <f t="shared" si="127"/>
        <v>29.83321261494768</v>
      </c>
      <c r="BO59" t="str">
        <f t="shared" si="145"/>
        <v>52 Skilled metal, electrical and electronic trades</v>
      </c>
      <c r="BP59" s="18">
        <f t="shared" si="154"/>
        <v>3.9096553685247213</v>
      </c>
      <c r="BQ59" s="18">
        <f t="shared" si="154"/>
        <v>4.4107402138110983</v>
      </c>
      <c r="BR59" s="18">
        <f t="shared" si="154"/>
        <v>3.8834623027224788</v>
      </c>
      <c r="BS59" s="18">
        <f t="shared" si="154"/>
        <v>3.8421306367883741</v>
      </c>
      <c r="BT59" s="18">
        <f t="shared" si="154"/>
        <v>3.9138221796204804</v>
      </c>
      <c r="BV59" s="68">
        <f t="shared" si="129"/>
        <v>-16.649542460824822</v>
      </c>
      <c r="BW59" s="69">
        <f t="shared" si="130"/>
        <v>33.426825738748825</v>
      </c>
      <c r="BX59" s="69">
        <f t="shared" si="131"/>
        <v>16.77728327792401</v>
      </c>
      <c r="BZ59" t="str">
        <f t="shared" si="146"/>
        <v>52 Skilled metal, electrical and electronic trades</v>
      </c>
      <c r="CA59" s="18">
        <f t="shared" si="155"/>
        <v>3.2657971982127507</v>
      </c>
      <c r="CB59" s="18">
        <f t="shared" si="155"/>
        <v>3.1186709360964562</v>
      </c>
      <c r="CC59" s="18">
        <f t="shared" si="155"/>
        <v>2.99494518081729</v>
      </c>
      <c r="CD59" s="18">
        <f t="shared" si="155"/>
        <v>3.2604669967677844</v>
      </c>
      <c r="CE59" s="18">
        <f t="shared" si="155"/>
        <v>2.7939650326352781</v>
      </c>
      <c r="CG59" s="68">
        <f t="shared" si="133"/>
        <v>-40.837300245356914</v>
      </c>
      <c r="CH59" s="69">
        <f t="shared" si="134"/>
        <v>31.947114052071495</v>
      </c>
      <c r="CI59" s="69">
        <f t="shared" si="135"/>
        <v>-8.8901861932854231</v>
      </c>
      <c r="CK59" t="str">
        <f t="shared" si="147"/>
        <v>52 Skilled metal, electrical and electronic trades</v>
      </c>
      <c r="CL59" s="18">
        <f t="shared" si="156"/>
        <v>3.2184797440794388</v>
      </c>
      <c r="CM59" s="18">
        <f t="shared" si="156"/>
        <v>3.6263673478964051</v>
      </c>
      <c r="CN59" s="18">
        <f t="shared" si="156"/>
        <v>3.2920387933129311</v>
      </c>
      <c r="CO59" s="18">
        <f t="shared" si="156"/>
        <v>3.95467641613071</v>
      </c>
      <c r="CP59" s="18">
        <f t="shared" si="156"/>
        <v>2.9476112857717416</v>
      </c>
      <c r="CR59" s="68">
        <f t="shared" si="137"/>
        <v>-16.178311707613126</v>
      </c>
      <c r="CS59" s="69">
        <f t="shared" si="138"/>
        <v>31.305107786265612</v>
      </c>
      <c r="CT59" s="69">
        <f t="shared" si="139"/>
        <v>15.126796078652486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0.15662454432559708</v>
      </c>
      <c r="C60" s="18">
        <f t="shared" si="148"/>
        <v>8.292032058466596E-2</v>
      </c>
      <c r="D60" s="18">
        <f t="shared" si="148"/>
        <v>6.5898122657264094E-2</v>
      </c>
      <c r="E60" s="18">
        <f t="shared" si="148"/>
        <v>8.8938435324371401E-2</v>
      </c>
      <c r="F60" s="18">
        <f t="shared" si="148"/>
        <v>7.6169453564737588E-2</v>
      </c>
      <c r="H60" s="68">
        <f t="shared" si="105"/>
        <v>67.009880931896433</v>
      </c>
      <c r="I60" s="69">
        <f t="shared" si="106"/>
        <v>71.289016899967123</v>
      </c>
      <c r="J60" s="69">
        <f t="shared" si="107"/>
        <v>138.29889783186354</v>
      </c>
      <c r="L60" t="str">
        <f t="shared" si="140"/>
        <v>53 Skilled construction and building trades</v>
      </c>
      <c r="M60" s="18">
        <f t="shared" si="149"/>
        <v>0.27890021879396615</v>
      </c>
      <c r="N60" s="18">
        <f t="shared" si="149"/>
        <v>0.2590890199698262</v>
      </c>
      <c r="O60" s="18">
        <f t="shared" si="149"/>
        <v>0.24308416160672158</v>
      </c>
      <c r="P60" s="18">
        <f t="shared" si="149"/>
        <v>0.25295596551389604</v>
      </c>
      <c r="Q60" s="18">
        <f t="shared" si="149"/>
        <v>0.24929216154089673</v>
      </c>
      <c r="S60" s="68">
        <f t="shared" si="109"/>
        <v>49.840497678798734</v>
      </c>
      <c r="T60" s="69">
        <f t="shared" si="110"/>
        <v>64.438225102863868</v>
      </c>
      <c r="U60" s="69">
        <f t="shared" si="111"/>
        <v>114.27872278166259</v>
      </c>
      <c r="W60" t="str">
        <f t="shared" si="141"/>
        <v>53 Skilled construction and building trades</v>
      </c>
      <c r="X60" s="18">
        <f t="shared" si="150"/>
        <v>0.53831467166198599</v>
      </c>
      <c r="Y60" s="18">
        <f t="shared" si="150"/>
        <v>0.49763767630598837</v>
      </c>
      <c r="Z60" s="18">
        <f t="shared" si="150"/>
        <v>0.45234738686885623</v>
      </c>
      <c r="AA60" s="18">
        <f t="shared" si="150"/>
        <v>0.50572896730063077</v>
      </c>
      <c r="AB60" s="18">
        <f t="shared" si="150"/>
        <v>0.50198241617403982</v>
      </c>
      <c r="AD60" s="68">
        <f t="shared" si="113"/>
        <v>35.193038598820721</v>
      </c>
      <c r="AE60" s="69">
        <f t="shared" si="114"/>
        <v>64.907628319240104</v>
      </c>
      <c r="AF60" s="69">
        <f t="shared" si="115"/>
        <v>100.10066691806084</v>
      </c>
      <c r="AH60" t="str">
        <f t="shared" si="142"/>
        <v>53 Skilled construction and building trades</v>
      </c>
      <c r="AI60" s="18">
        <f t="shared" si="151"/>
        <v>1.1047671438651905</v>
      </c>
      <c r="AJ60" s="18">
        <f t="shared" si="151"/>
        <v>1.2795649015574306</v>
      </c>
      <c r="AK60" s="18">
        <f t="shared" si="151"/>
        <v>1.153821890778564</v>
      </c>
      <c r="AL60" s="18">
        <f t="shared" si="151"/>
        <v>1.3263601779397267</v>
      </c>
      <c r="AM60" s="18">
        <f t="shared" si="151"/>
        <v>1.3803700926864972</v>
      </c>
      <c r="AO60" s="68">
        <f t="shared" si="117"/>
        <v>33.368553964122917</v>
      </c>
      <c r="AP60" s="69">
        <f t="shared" si="118"/>
        <v>69.004759942681133</v>
      </c>
      <c r="AQ60" s="69">
        <f t="shared" si="119"/>
        <v>102.37331390680407</v>
      </c>
      <c r="AS60" t="str">
        <f t="shared" si="143"/>
        <v>53 Skilled construction and building trades</v>
      </c>
      <c r="AT60" s="18">
        <f t="shared" si="152"/>
        <v>1.7343247237184773</v>
      </c>
      <c r="AU60" s="18">
        <f t="shared" si="152"/>
        <v>1.6235452855996506</v>
      </c>
      <c r="AV60" s="18">
        <f t="shared" si="152"/>
        <v>1.5457921739447593</v>
      </c>
      <c r="AW60" s="18">
        <f t="shared" si="152"/>
        <v>1.7915061166096997</v>
      </c>
      <c r="AX60" s="18">
        <f t="shared" si="152"/>
        <v>1.6808498527228963</v>
      </c>
      <c r="AZ60" s="68">
        <f t="shared" si="121"/>
        <v>27.106496724844114</v>
      </c>
      <c r="BA60" s="69">
        <f t="shared" si="122"/>
        <v>66.654531369020447</v>
      </c>
      <c r="BB60" s="69">
        <f t="shared" si="123"/>
        <v>93.761028093864567</v>
      </c>
      <c r="BD60" t="str">
        <f t="shared" si="144"/>
        <v>53 Skilled construction and building trades</v>
      </c>
      <c r="BE60" s="18">
        <f t="shared" si="153"/>
        <v>4.8128503667253622</v>
      </c>
      <c r="BF60" s="18">
        <f t="shared" si="153"/>
        <v>4.4254392997549834</v>
      </c>
      <c r="BG60" s="18">
        <f t="shared" si="153"/>
        <v>4.153884821043051</v>
      </c>
      <c r="BH60" s="18">
        <f t="shared" si="153"/>
        <v>4.187569678951462</v>
      </c>
      <c r="BI60" s="18">
        <f t="shared" si="153"/>
        <v>3.620850188365083</v>
      </c>
      <c r="BK60" s="68">
        <f t="shared" si="125"/>
        <v>-14.011800377092687</v>
      </c>
      <c r="BL60" s="69">
        <f t="shared" si="126"/>
        <v>35.578871302342904</v>
      </c>
      <c r="BM60" s="69">
        <f t="shared" si="127"/>
        <v>21.567070925250217</v>
      </c>
      <c r="BO60" t="str">
        <f t="shared" si="145"/>
        <v>53 Skilled construction and building trades</v>
      </c>
      <c r="BP60" s="18">
        <f t="shared" si="154"/>
        <v>4.2217518785603705</v>
      </c>
      <c r="BQ60" s="18">
        <f t="shared" si="154"/>
        <v>4.8442219946319804</v>
      </c>
      <c r="BR60" s="18">
        <f t="shared" si="154"/>
        <v>4.4483958397234469</v>
      </c>
      <c r="BS60" s="18">
        <f t="shared" si="154"/>
        <v>5.0483019975447085</v>
      </c>
      <c r="BT60" s="18">
        <f t="shared" si="154"/>
        <v>5.827987302375373</v>
      </c>
      <c r="BV60" s="68">
        <f t="shared" si="129"/>
        <v>8.3530555319807451</v>
      </c>
      <c r="BW60" s="69">
        <f t="shared" si="130"/>
        <v>47.65841245727924</v>
      </c>
      <c r="BX60" s="69">
        <f t="shared" si="131"/>
        <v>56.011467989259991</v>
      </c>
      <c r="BZ60" t="str">
        <f t="shared" si="146"/>
        <v>53 Skilled construction and building trades</v>
      </c>
      <c r="CA60" s="18">
        <f t="shared" si="155"/>
        <v>3.5932019109713629</v>
      </c>
      <c r="CB60" s="18">
        <f t="shared" si="155"/>
        <v>3.3592237211456997</v>
      </c>
      <c r="CC60" s="18">
        <f t="shared" si="155"/>
        <v>3.5024844834271089</v>
      </c>
      <c r="CD60" s="18">
        <f t="shared" si="155"/>
        <v>4.154130508549831</v>
      </c>
      <c r="CE60" s="18">
        <f t="shared" si="155"/>
        <v>5.8256085621796592</v>
      </c>
      <c r="CG60" s="68">
        <f t="shared" si="133"/>
        <v>5.4826361326792972</v>
      </c>
      <c r="CH60" s="69">
        <f t="shared" si="134"/>
        <v>42.69625035516254</v>
      </c>
      <c r="CI60" s="69">
        <f t="shared" si="135"/>
        <v>48.178886487841837</v>
      </c>
      <c r="CK60" t="str">
        <f t="shared" si="147"/>
        <v>53 Skilled construction and building trades</v>
      </c>
      <c r="CL60" s="18">
        <f t="shared" si="156"/>
        <v>5.670655646812806</v>
      </c>
      <c r="CM60" s="18">
        <f t="shared" si="156"/>
        <v>5.2614739179308776</v>
      </c>
      <c r="CN60" s="18">
        <f t="shared" si="156"/>
        <v>4.8736019709017411</v>
      </c>
      <c r="CO60" s="18">
        <f t="shared" si="156"/>
        <v>4.5866638305082876</v>
      </c>
      <c r="CP60" s="18">
        <f t="shared" si="156"/>
        <v>1.5319589059468515</v>
      </c>
      <c r="CR60" s="68">
        <f t="shared" si="137"/>
        <v>-70.572850477373564</v>
      </c>
      <c r="CS60" s="69">
        <f t="shared" si="138"/>
        <v>18.27730444994987</v>
      </c>
      <c r="CT60" s="69">
        <f t="shared" si="139"/>
        <v>-52.295546027423697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0.41295691032676068</v>
      </c>
      <c r="C61" s="18">
        <f t="shared" si="148"/>
        <v>0.36176855082526965</v>
      </c>
      <c r="D61" s="18">
        <f t="shared" si="148"/>
        <v>0.36537169382067958</v>
      </c>
      <c r="E61" s="18">
        <f t="shared" si="148"/>
        <v>0.4070879570539831</v>
      </c>
      <c r="F61" s="18">
        <f t="shared" si="148"/>
        <v>0.44237084612245553</v>
      </c>
      <c r="H61" s="68">
        <f t="shared" si="105"/>
        <v>74.938729385567612</v>
      </c>
      <c r="I61" s="69">
        <f t="shared" si="106"/>
        <v>74.026266561947438</v>
      </c>
      <c r="J61" s="69">
        <f t="shared" si="107"/>
        <v>148.96499594751504</v>
      </c>
      <c r="L61" t="str">
        <f t="shared" si="140"/>
        <v>54 Textiles, printing and other skilled trades</v>
      </c>
      <c r="M61" s="18">
        <f t="shared" si="149"/>
        <v>0.58399430801414831</v>
      </c>
      <c r="N61" s="18">
        <f t="shared" si="149"/>
        <v>0.53197456955744049</v>
      </c>
      <c r="O61" s="18">
        <f t="shared" si="149"/>
        <v>0.53873017511497034</v>
      </c>
      <c r="P61" s="18">
        <f t="shared" si="149"/>
        <v>0.57847135727606891</v>
      </c>
      <c r="Q61" s="18">
        <f t="shared" si="149"/>
        <v>0.6567221646131407</v>
      </c>
      <c r="S61" s="68">
        <f t="shared" si="109"/>
        <v>78.109719152642327</v>
      </c>
      <c r="T61" s="69">
        <f t="shared" si="110"/>
        <v>77.908221066713637</v>
      </c>
      <c r="U61" s="69">
        <f t="shared" si="111"/>
        <v>156.01794021935595</v>
      </c>
      <c r="W61" t="str">
        <f t="shared" si="141"/>
        <v>54 Textiles, printing and other skilled trades</v>
      </c>
      <c r="X61" s="18">
        <f t="shared" si="150"/>
        <v>0.98241579776712684</v>
      </c>
      <c r="Y61" s="18">
        <f t="shared" si="150"/>
        <v>0.9071810158242547</v>
      </c>
      <c r="Z61" s="18">
        <f t="shared" si="150"/>
        <v>0.8582811427967898</v>
      </c>
      <c r="AA61" s="18">
        <f t="shared" si="150"/>
        <v>0.97397731035087676</v>
      </c>
      <c r="AB61" s="18">
        <f t="shared" si="150"/>
        <v>1.0969448265437529</v>
      </c>
      <c r="AD61" s="68">
        <f t="shared" si="113"/>
        <v>55.701617420061275</v>
      </c>
      <c r="AE61" s="69">
        <f t="shared" si="114"/>
        <v>73.263559781453168</v>
      </c>
      <c r="AF61" s="69">
        <f t="shared" si="115"/>
        <v>128.96517720151445</v>
      </c>
      <c r="AH61" t="str">
        <f t="shared" si="142"/>
        <v>54 Textiles, printing and other skilled trades</v>
      </c>
      <c r="AI61" s="18">
        <f t="shared" si="151"/>
        <v>1.2828991211929053</v>
      </c>
      <c r="AJ61" s="18">
        <f t="shared" si="151"/>
        <v>1.2076296109169318</v>
      </c>
      <c r="AK61" s="18">
        <f t="shared" si="151"/>
        <v>1.1759477622413055</v>
      </c>
      <c r="AL61" s="18">
        <f t="shared" si="151"/>
        <v>1.248161069873692</v>
      </c>
      <c r="AM61" s="18">
        <f t="shared" si="151"/>
        <v>1.3793470578435827</v>
      </c>
      <c r="AO61" s="68">
        <f t="shared" si="117"/>
        <v>30.762193860250559</v>
      </c>
      <c r="AP61" s="69">
        <f t="shared" si="118"/>
        <v>62.142625791109971</v>
      </c>
      <c r="AQ61" s="69">
        <f t="shared" si="119"/>
        <v>92.904819651360526</v>
      </c>
      <c r="AS61" t="str">
        <f t="shared" si="143"/>
        <v>54 Textiles, printing and other skilled trades</v>
      </c>
      <c r="AT61" s="18">
        <f t="shared" si="152"/>
        <v>1.5553856352017967</v>
      </c>
      <c r="AU61" s="18">
        <f t="shared" si="152"/>
        <v>1.4118957719875627</v>
      </c>
      <c r="AV61" s="18">
        <f t="shared" si="152"/>
        <v>1.3507610102858674</v>
      </c>
      <c r="AW61" s="18">
        <f t="shared" si="152"/>
        <v>1.5203025972625035</v>
      </c>
      <c r="AX61" s="18">
        <f t="shared" si="152"/>
        <v>1.6544767342798326</v>
      </c>
      <c r="AZ61" s="68">
        <f t="shared" si="121"/>
        <v>43.176611814395983</v>
      </c>
      <c r="BA61" s="69">
        <f t="shared" si="122"/>
        <v>66.218538262496082</v>
      </c>
      <c r="BB61" s="69">
        <f t="shared" si="123"/>
        <v>109.39515007689207</v>
      </c>
      <c r="BD61" t="str">
        <f t="shared" si="144"/>
        <v>54 Textiles, printing and other skilled trades</v>
      </c>
      <c r="BE61" s="18">
        <f t="shared" si="153"/>
        <v>2.9298169740164299</v>
      </c>
      <c r="BF61" s="18">
        <f t="shared" si="153"/>
        <v>2.7273154162231168</v>
      </c>
      <c r="BG61" s="18">
        <f t="shared" si="153"/>
        <v>2.5253093301503236</v>
      </c>
      <c r="BH61" s="18">
        <f t="shared" si="153"/>
        <v>2.77498014989771</v>
      </c>
      <c r="BI61" s="18">
        <f t="shared" si="153"/>
        <v>3.0613161189987412</v>
      </c>
      <c r="BK61" s="68">
        <f t="shared" si="125"/>
        <v>19.584900026095127</v>
      </c>
      <c r="BL61" s="69">
        <f t="shared" si="126"/>
        <v>45.734329394359371</v>
      </c>
      <c r="BM61" s="69">
        <f t="shared" si="127"/>
        <v>65.319229420454491</v>
      </c>
      <c r="BO61" t="str">
        <f t="shared" si="145"/>
        <v>54 Textiles, printing and other skilled trades</v>
      </c>
      <c r="BP61" s="18">
        <f t="shared" si="154"/>
        <v>3.1235790859031631</v>
      </c>
      <c r="BQ61" s="18">
        <f t="shared" si="154"/>
        <v>2.6795754976976465</v>
      </c>
      <c r="BR61" s="18">
        <f t="shared" si="154"/>
        <v>2.6350646940648756</v>
      </c>
      <c r="BS61" s="18">
        <f t="shared" si="154"/>
        <v>2.4115100572551351</v>
      </c>
      <c r="BT61" s="18">
        <f t="shared" si="154"/>
        <v>2.4919873716924066</v>
      </c>
      <c r="BV61" s="68">
        <f t="shared" si="129"/>
        <v>-21.786711393810833</v>
      </c>
      <c r="BW61" s="69">
        <f t="shared" si="130"/>
        <v>33.754919576021308</v>
      </c>
      <c r="BX61" s="69">
        <f t="shared" si="131"/>
        <v>11.968208182210477</v>
      </c>
      <c r="BZ61" t="str">
        <f t="shared" si="146"/>
        <v>54 Textiles, printing and other skilled trades</v>
      </c>
      <c r="CA61" s="18">
        <f t="shared" si="155"/>
        <v>4.0708386913500707</v>
      </c>
      <c r="CB61" s="18">
        <f t="shared" si="155"/>
        <v>3.7063413359719828</v>
      </c>
      <c r="CC61" s="18">
        <f t="shared" si="155"/>
        <v>3.6850522088256503</v>
      </c>
      <c r="CD61" s="18">
        <f t="shared" si="155"/>
        <v>4.0664393499764522</v>
      </c>
      <c r="CE61" s="18">
        <f t="shared" si="155"/>
        <v>5.1534588851173391</v>
      </c>
      <c r="CG61" s="68">
        <f t="shared" si="133"/>
        <v>-11.310733073848056</v>
      </c>
      <c r="CH61" s="69">
        <f t="shared" si="134"/>
        <v>35.987853994105869</v>
      </c>
      <c r="CI61" s="69">
        <f t="shared" si="135"/>
        <v>24.67712092025781</v>
      </c>
      <c r="CK61" t="str">
        <f t="shared" si="147"/>
        <v>54 Textiles, printing and other skilled trades</v>
      </c>
      <c r="CL61" s="18">
        <f t="shared" si="156"/>
        <v>4.7477318292560859</v>
      </c>
      <c r="CM61" s="18">
        <f t="shared" si="156"/>
        <v>4.3088189728119035</v>
      </c>
      <c r="CN61" s="18">
        <f t="shared" si="156"/>
        <v>4.2782861555273906</v>
      </c>
      <c r="CO61" s="18">
        <f t="shared" si="156"/>
        <v>3.397017986276595</v>
      </c>
      <c r="CP61" s="18">
        <f t="shared" si="156"/>
        <v>2.237066150344361</v>
      </c>
      <c r="CR61" s="68">
        <f t="shared" si="137"/>
        <v>-51.049161577878856</v>
      </c>
      <c r="CS61" s="69">
        <f t="shared" si="138"/>
        <v>18.585904118293993</v>
      </c>
      <c r="CT61" s="69">
        <f t="shared" si="139"/>
        <v>-32.46325745958486</v>
      </c>
    </row>
    <row r="62" spans="1:98" x14ac:dyDescent="0.2">
      <c r="A62" t="str">
        <f t="shared" si="103"/>
        <v>61 Caring personal service occupations</v>
      </c>
      <c r="B62" s="18">
        <f t="shared" si="148"/>
        <v>0.36380465045238841</v>
      </c>
      <c r="C62" s="18">
        <f t="shared" si="148"/>
        <v>0.36724106962783326</v>
      </c>
      <c r="D62" s="18">
        <f t="shared" si="148"/>
        <v>0.34731640468463265</v>
      </c>
      <c r="E62" s="18">
        <f t="shared" si="148"/>
        <v>0.41281457548055234</v>
      </c>
      <c r="F62" s="18">
        <f t="shared" si="148"/>
        <v>0.45619936563893071</v>
      </c>
      <c r="H62" s="68">
        <f t="shared" si="105"/>
        <v>89.785814954535255</v>
      </c>
      <c r="I62" s="69">
        <f t="shared" si="106"/>
        <v>82.772303365737329</v>
      </c>
      <c r="J62" s="69">
        <f t="shared" si="107"/>
        <v>172.55811832027257</v>
      </c>
      <c r="L62" t="str">
        <f t="shared" si="140"/>
        <v>61 Caring personal service occupations</v>
      </c>
      <c r="M62" s="18">
        <f t="shared" si="149"/>
        <v>2.7573520133848346</v>
      </c>
      <c r="N62" s="18">
        <f t="shared" si="149"/>
        <v>3.020369199155343</v>
      </c>
      <c r="O62" s="18">
        <f t="shared" si="149"/>
        <v>2.8214943576414053</v>
      </c>
      <c r="P62" s="18">
        <f t="shared" si="149"/>
        <v>3.1809927502816575</v>
      </c>
      <c r="Q62" s="18">
        <f t="shared" si="149"/>
        <v>3.36615641832215</v>
      </c>
      <c r="S62" s="68">
        <f t="shared" si="109"/>
        <v>74.314033877735213</v>
      </c>
      <c r="T62" s="69">
        <f t="shared" si="110"/>
        <v>84.25418131718213</v>
      </c>
      <c r="U62" s="69">
        <f t="shared" si="111"/>
        <v>158.56821519491731</v>
      </c>
      <c r="W62" t="str">
        <f t="shared" si="141"/>
        <v>61 Caring personal service occupations</v>
      </c>
      <c r="X62" s="18">
        <f t="shared" si="150"/>
        <v>4.7547288659605318</v>
      </c>
      <c r="Y62" s="18">
        <f t="shared" si="150"/>
        <v>5.1323202477614585</v>
      </c>
      <c r="Z62" s="18">
        <f t="shared" si="150"/>
        <v>4.8691494306812961</v>
      </c>
      <c r="AA62" s="18">
        <f t="shared" si="150"/>
        <v>5.4435973398622064</v>
      </c>
      <c r="AB62" s="18">
        <f t="shared" si="150"/>
        <v>5.6819840360922296</v>
      </c>
      <c r="AD62" s="68">
        <f t="shared" si="113"/>
        <v>42.162422971780693</v>
      </c>
      <c r="AE62" s="69">
        <f t="shared" si="114"/>
        <v>79.694521580631502</v>
      </c>
      <c r="AF62" s="69">
        <f t="shared" si="115"/>
        <v>121.8569445524122</v>
      </c>
      <c r="AH62" t="str">
        <f t="shared" si="142"/>
        <v>61 Caring personal service occupations</v>
      </c>
      <c r="AI62" s="18">
        <f t="shared" si="151"/>
        <v>14.444852744807985</v>
      </c>
      <c r="AJ62" s="18">
        <f t="shared" si="151"/>
        <v>14.435113588236186</v>
      </c>
      <c r="AK62" s="18">
        <f t="shared" si="151"/>
        <v>13.855614618987108</v>
      </c>
      <c r="AL62" s="18">
        <f t="shared" si="151"/>
        <v>14.566689017330358</v>
      </c>
      <c r="AM62" s="18">
        <f t="shared" si="151"/>
        <v>13.673843082114463</v>
      </c>
      <c r="AO62" s="68">
        <f t="shared" si="117"/>
        <v>10.017423977459384</v>
      </c>
      <c r="AP62" s="69">
        <f t="shared" si="118"/>
        <v>61.247579498805116</v>
      </c>
      <c r="AQ62" s="69">
        <f t="shared" si="119"/>
        <v>71.265003476264496</v>
      </c>
      <c r="AS62" t="str">
        <f t="shared" si="143"/>
        <v>61 Caring personal service occupations</v>
      </c>
      <c r="AT62" s="18">
        <f t="shared" si="152"/>
        <v>8.2543267857582556</v>
      </c>
      <c r="AU62" s="18">
        <f t="shared" si="152"/>
        <v>8.3027460284734822</v>
      </c>
      <c r="AV62" s="18">
        <f t="shared" si="152"/>
        <v>7.9991275251844396</v>
      </c>
      <c r="AW62" s="18">
        <f t="shared" si="152"/>
        <v>8.1742005097703565</v>
      </c>
      <c r="AX62" s="18">
        <f t="shared" si="152"/>
        <v>7.5370064749611023</v>
      </c>
      <c r="AZ62" s="68">
        <f t="shared" si="121"/>
        <v>10.140286183465264</v>
      </c>
      <c r="BA62" s="69">
        <f t="shared" si="122"/>
        <v>62.314970732693666</v>
      </c>
      <c r="BB62" s="69">
        <f t="shared" si="123"/>
        <v>72.45525691615893</v>
      </c>
      <c r="BD62" t="str">
        <f t="shared" si="144"/>
        <v>61 Caring personal service occupations</v>
      </c>
      <c r="BE62" s="18">
        <f t="shared" si="153"/>
        <v>13.524068034180074</v>
      </c>
      <c r="BF62" s="18">
        <f t="shared" si="153"/>
        <v>14.660000656250658</v>
      </c>
      <c r="BG62" s="18">
        <f t="shared" si="153"/>
        <v>14.095083560274011</v>
      </c>
      <c r="BH62" s="18">
        <f t="shared" si="153"/>
        <v>15.2828020019211</v>
      </c>
      <c r="BI62" s="18">
        <f t="shared" si="153"/>
        <v>17.386268023238763</v>
      </c>
      <c r="BK62" s="68">
        <f t="shared" si="125"/>
        <v>21.680634412879911</v>
      </c>
      <c r="BL62" s="69">
        <f t="shared" si="126"/>
        <v>62.913782839413301</v>
      </c>
      <c r="BM62" s="69">
        <f t="shared" si="127"/>
        <v>84.594417252293198</v>
      </c>
      <c r="BO62" t="str">
        <f t="shared" si="145"/>
        <v>61 Caring personal service occupations</v>
      </c>
      <c r="BP62" s="18">
        <f t="shared" si="154"/>
        <v>10.292291453821171</v>
      </c>
      <c r="BQ62" s="18">
        <f t="shared" si="154"/>
        <v>9.6209583409826021</v>
      </c>
      <c r="BR62" s="18">
        <f t="shared" si="154"/>
        <v>9.5990662697386728</v>
      </c>
      <c r="BS62" s="18">
        <f t="shared" si="154"/>
        <v>9.6847455750600471</v>
      </c>
      <c r="BT62" s="18">
        <f t="shared" si="154"/>
        <v>9.2533340537890538</v>
      </c>
      <c r="BV62" s="68">
        <f t="shared" si="129"/>
        <v>-20.274868768955042</v>
      </c>
      <c r="BW62" s="69">
        <f t="shared" si="130"/>
        <v>43.075447770700613</v>
      </c>
      <c r="BX62" s="69">
        <f t="shared" si="131"/>
        <v>22.800579001745579</v>
      </c>
      <c r="BZ62" t="str">
        <f t="shared" si="146"/>
        <v>61 Caring personal service occupations</v>
      </c>
      <c r="CA62" s="18">
        <f t="shared" si="155"/>
        <v>4.9483859364162797</v>
      </c>
      <c r="CB62" s="18">
        <f t="shared" si="155"/>
        <v>3.282199129056286</v>
      </c>
      <c r="CC62" s="18">
        <f t="shared" si="155"/>
        <v>3.0437219002453313</v>
      </c>
      <c r="CD62" s="18">
        <f t="shared" si="155"/>
        <v>2.4476978788706356</v>
      </c>
      <c r="CE62" s="18">
        <f t="shared" si="155"/>
        <v>3.061463394202848</v>
      </c>
      <c r="CG62" s="68">
        <f t="shared" si="133"/>
        <v>-36.211851492066451</v>
      </c>
      <c r="CH62" s="69">
        <f t="shared" si="134"/>
        <v>24.287595808012526</v>
      </c>
      <c r="CI62" s="69">
        <f t="shared" si="135"/>
        <v>-11.924255684053922</v>
      </c>
      <c r="CK62" t="str">
        <f t="shared" si="147"/>
        <v>61 Caring personal service occupations</v>
      </c>
      <c r="CL62" s="18">
        <f t="shared" si="156"/>
        <v>2.0779932613050822</v>
      </c>
      <c r="CM62" s="18">
        <f t="shared" si="156"/>
        <v>1.66120148482598</v>
      </c>
      <c r="CN62" s="18">
        <f t="shared" si="156"/>
        <v>1.8611733427456252</v>
      </c>
      <c r="CO62" s="18">
        <f t="shared" si="156"/>
        <v>2.4854434530545242</v>
      </c>
      <c r="CP62" s="18">
        <f t="shared" si="156"/>
        <v>3.2506529987809354</v>
      </c>
      <c r="CR62" s="68">
        <f t="shared" si="137"/>
        <v>63.506463705851921</v>
      </c>
      <c r="CS62" s="69">
        <f t="shared" si="138"/>
        <v>35.120971122474174</v>
      </c>
      <c r="CT62" s="69">
        <f t="shared" si="139"/>
        <v>98.627434828326102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0.18394781658736406</v>
      </c>
      <c r="C63" s="18">
        <f t="shared" si="148"/>
        <v>0.22271609628647715</v>
      </c>
      <c r="D63" s="18">
        <f t="shared" si="148"/>
        <v>0.21782636229630156</v>
      </c>
      <c r="E63" s="18">
        <f t="shared" si="148"/>
        <v>0.22636380104662174</v>
      </c>
      <c r="F63" s="18">
        <f t="shared" si="148"/>
        <v>0.23669026739886831</v>
      </c>
      <c r="H63" s="68">
        <f t="shared" si="105"/>
        <v>57.00169106781032</v>
      </c>
      <c r="I63" s="69">
        <f t="shared" si="106"/>
        <v>72.980154457672811</v>
      </c>
      <c r="J63" s="69">
        <f t="shared" si="107"/>
        <v>129.98184552548312</v>
      </c>
      <c r="L63" t="str">
        <f t="shared" si="140"/>
        <v>62 Leisure, travel and related personal service occupations</v>
      </c>
      <c r="M63" s="18">
        <f t="shared" si="149"/>
        <v>0.4671602365994742</v>
      </c>
      <c r="N63" s="18">
        <f t="shared" si="149"/>
        <v>0.48249028969204144</v>
      </c>
      <c r="O63" s="18">
        <f t="shared" si="149"/>
        <v>0.43124020540534258</v>
      </c>
      <c r="P63" s="18">
        <f t="shared" si="149"/>
        <v>0.4592172006531875</v>
      </c>
      <c r="Q63" s="18">
        <f t="shared" si="149"/>
        <v>0.48444209212777151</v>
      </c>
      <c r="S63" s="68">
        <f t="shared" si="109"/>
        <v>64.134498762489116</v>
      </c>
      <c r="T63" s="69">
        <f t="shared" si="110"/>
        <v>75.554746675673599</v>
      </c>
      <c r="U63" s="69">
        <f t="shared" si="111"/>
        <v>139.68924543816271</v>
      </c>
      <c r="W63" t="str">
        <f t="shared" si="141"/>
        <v>62 Leisure, travel and related personal service occupations</v>
      </c>
      <c r="X63" s="18">
        <f t="shared" si="150"/>
        <v>1.1386802975042964</v>
      </c>
      <c r="Y63" s="18">
        <f t="shared" si="150"/>
        <v>1.2801520487965741</v>
      </c>
      <c r="Z63" s="18">
        <f t="shared" si="150"/>
        <v>1.1624892373764644</v>
      </c>
      <c r="AA63" s="18">
        <f t="shared" si="150"/>
        <v>1.3409193905607142</v>
      </c>
      <c r="AB63" s="18">
        <f t="shared" si="150"/>
        <v>1.620542201970758</v>
      </c>
      <c r="AD63" s="68">
        <f t="shared" si="113"/>
        <v>69.828007837350427</v>
      </c>
      <c r="AE63" s="69">
        <f t="shared" si="114"/>
        <v>82.519393474160992</v>
      </c>
      <c r="AF63" s="69">
        <f t="shared" si="115"/>
        <v>152.34740131151142</v>
      </c>
      <c r="AH63" t="str">
        <f t="shared" si="142"/>
        <v>62 Leisure, travel and related personal service occupations</v>
      </c>
      <c r="AI63" s="18">
        <f t="shared" si="151"/>
        <v>2.5589668597045025</v>
      </c>
      <c r="AJ63" s="18">
        <f t="shared" si="151"/>
        <v>2.945468270908767</v>
      </c>
      <c r="AK63" s="18">
        <f t="shared" si="151"/>
        <v>2.7164599865120782</v>
      </c>
      <c r="AL63" s="18">
        <f t="shared" si="151"/>
        <v>3.0225119400093439</v>
      </c>
      <c r="AM63" s="18">
        <f t="shared" si="151"/>
        <v>3.5992538502081071</v>
      </c>
      <c r="AO63" s="68">
        <f t="shared" si="117"/>
        <v>47.708620156562361</v>
      </c>
      <c r="AP63" s="69">
        <f t="shared" si="118"/>
        <v>74.418717519722463</v>
      </c>
      <c r="AQ63" s="69">
        <f t="shared" si="119"/>
        <v>122.12733767628482</v>
      </c>
      <c r="AS63" t="str">
        <f t="shared" si="143"/>
        <v>62 Leisure, travel and related personal service occupations</v>
      </c>
      <c r="AT63" s="18">
        <f t="shared" si="152"/>
        <v>3.2755782419677089</v>
      </c>
      <c r="AU63" s="18">
        <f t="shared" si="152"/>
        <v>3.6139500528293449</v>
      </c>
      <c r="AV63" s="18">
        <f t="shared" si="152"/>
        <v>3.5467151160709656</v>
      </c>
      <c r="AW63" s="18">
        <f t="shared" si="152"/>
        <v>3.9881482716941314</v>
      </c>
      <c r="AX63" s="18">
        <f t="shared" si="152"/>
        <v>4.8817172781265539</v>
      </c>
      <c r="AZ63" s="68">
        <f t="shared" si="121"/>
        <v>60.8926670116171</v>
      </c>
      <c r="BA63" s="69">
        <f t="shared" si="122"/>
        <v>80.348131839228799</v>
      </c>
      <c r="BB63" s="69">
        <f t="shared" si="123"/>
        <v>141.24079885084592</v>
      </c>
      <c r="BD63" t="str">
        <f t="shared" si="144"/>
        <v>62 Leisure, travel and related personal service occupations</v>
      </c>
      <c r="BE63" s="18">
        <f t="shared" si="153"/>
        <v>3.4381699041026033</v>
      </c>
      <c r="BF63" s="18">
        <f t="shared" si="153"/>
        <v>3.2905228833981268</v>
      </c>
      <c r="BG63" s="18">
        <f t="shared" si="153"/>
        <v>3.0743751960438273</v>
      </c>
      <c r="BH63" s="18">
        <f t="shared" si="153"/>
        <v>2.9188171434025763</v>
      </c>
      <c r="BI63" s="18">
        <f t="shared" si="153"/>
        <v>2.6656681058009863</v>
      </c>
      <c r="BK63" s="68">
        <f t="shared" si="125"/>
        <v>-14.467344022547362</v>
      </c>
      <c r="BL63" s="69">
        <f t="shared" si="126"/>
        <v>42.255646501860618</v>
      </c>
      <c r="BM63" s="69">
        <f t="shared" si="127"/>
        <v>27.788302479313252</v>
      </c>
      <c r="BO63" t="str">
        <f t="shared" si="145"/>
        <v>62 Leisure, travel and related personal service occupations</v>
      </c>
      <c r="BP63" s="18">
        <f t="shared" si="154"/>
        <v>3.5164454564884164</v>
      </c>
      <c r="BQ63" s="18">
        <f t="shared" si="154"/>
        <v>3.2427536978560516</v>
      </c>
      <c r="BR63" s="18">
        <f t="shared" si="154"/>
        <v>3.1895329058411104</v>
      </c>
      <c r="BS63" s="18">
        <f t="shared" si="154"/>
        <v>2.9581557387716693</v>
      </c>
      <c r="BT63" s="18">
        <f t="shared" si="154"/>
        <v>2.880243678660626</v>
      </c>
      <c r="BV63" s="68">
        <f t="shared" si="129"/>
        <v>-25.315902550521596</v>
      </c>
      <c r="BW63" s="69">
        <f t="shared" si="130"/>
        <v>38.61502052811656</v>
      </c>
      <c r="BX63" s="69">
        <f t="shared" si="131"/>
        <v>13.299117977594962</v>
      </c>
      <c r="BZ63" t="str">
        <f t="shared" si="146"/>
        <v>62 Leisure, travel and related personal service occupations</v>
      </c>
      <c r="CA63" s="18">
        <f t="shared" si="155"/>
        <v>3.2148421538607779</v>
      </c>
      <c r="CB63" s="18">
        <f t="shared" si="155"/>
        <v>3.4836147973451546</v>
      </c>
      <c r="CC63" s="18">
        <f t="shared" si="155"/>
        <v>3.2623291285972043</v>
      </c>
      <c r="CD63" s="18">
        <f t="shared" si="155"/>
        <v>3.4300420475688798</v>
      </c>
      <c r="CE63" s="18">
        <f t="shared" si="155"/>
        <v>3.7756743341215317</v>
      </c>
      <c r="CG63" s="68">
        <f t="shared" si="133"/>
        <v>-26.602266584830549</v>
      </c>
      <c r="CH63" s="69">
        <f t="shared" si="134"/>
        <v>37.715088345347461</v>
      </c>
      <c r="CI63" s="69">
        <f t="shared" si="135"/>
        <v>11.112821760516912</v>
      </c>
      <c r="CK63" t="str">
        <f t="shared" si="147"/>
        <v>62 Leisure, travel and related personal service occupations</v>
      </c>
      <c r="CL63" s="18">
        <f t="shared" si="156"/>
        <v>3.3517724655609737</v>
      </c>
      <c r="CM63" s="18">
        <f t="shared" si="156"/>
        <v>3.2591937546471201</v>
      </c>
      <c r="CN63" s="18">
        <f t="shared" si="156"/>
        <v>3.1805164435338416</v>
      </c>
      <c r="CO63" s="18">
        <f t="shared" si="156"/>
        <v>2.8794935211641617</v>
      </c>
      <c r="CP63" s="18">
        <f t="shared" si="156"/>
        <v>2.840540905401129</v>
      </c>
      <c r="CR63" s="68">
        <f t="shared" si="137"/>
        <v>-16.390709124835762</v>
      </c>
      <c r="CS63" s="69">
        <f t="shared" si="138"/>
        <v>25.34189790387072</v>
      </c>
      <c r="CT63" s="69">
        <f t="shared" si="139"/>
        <v>8.9511887790349576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1.3996804749930963E-2</v>
      </c>
      <c r="C64" s="18">
        <f t="shared" si="148"/>
        <v>1.1030006485587076E-2</v>
      </c>
      <c r="D64" s="18">
        <f t="shared" si="148"/>
        <v>1.1911874968193832E-2</v>
      </c>
      <c r="E64" s="18">
        <f t="shared" si="148"/>
        <v>1.1024108128716438E-2</v>
      </c>
      <c r="F64" s="18">
        <f t="shared" si="148"/>
        <v>1.2097817090141308E-2</v>
      </c>
      <c r="H64" s="68">
        <f t="shared" si="105"/>
        <v>46.744305273787568</v>
      </c>
      <c r="I64" s="69">
        <f t="shared" si="106"/>
        <v>65.961184183740826</v>
      </c>
      <c r="J64" s="69">
        <f t="shared" si="107"/>
        <v>112.7054894575284</v>
      </c>
      <c r="L64" t="str">
        <f t="shared" si="140"/>
        <v>63 Community and civil enforcement occupations</v>
      </c>
      <c r="M64" s="18">
        <f t="shared" si="149"/>
        <v>3.6709762809797195E-2</v>
      </c>
      <c r="N64" s="18">
        <f t="shared" si="149"/>
        <v>2.8664423421657769E-2</v>
      </c>
      <c r="O64" s="18">
        <f t="shared" si="149"/>
        <v>3.9762695661549587E-2</v>
      </c>
      <c r="P64" s="18">
        <f t="shared" si="149"/>
        <v>3.0946711595528077E-2</v>
      </c>
      <c r="Q64" s="18">
        <f t="shared" si="149"/>
        <v>3.5282978649582769E-2</v>
      </c>
      <c r="S64" s="68">
        <f t="shared" si="109"/>
        <v>29.648253032770867</v>
      </c>
      <c r="T64" s="69">
        <f t="shared" si="110"/>
        <v>55.561509341187545</v>
      </c>
      <c r="U64" s="69">
        <f t="shared" si="111"/>
        <v>85.209762373958398</v>
      </c>
      <c r="W64" t="str">
        <f t="shared" si="141"/>
        <v>63 Community and civil enforcement occupations</v>
      </c>
      <c r="X64" s="18">
        <f t="shared" si="150"/>
        <v>9.0294824333347817E-2</v>
      </c>
      <c r="Y64" s="18">
        <f t="shared" si="150"/>
        <v>8.6371135733235446E-2</v>
      </c>
      <c r="Z64" s="18">
        <f t="shared" si="150"/>
        <v>9.562619065394283E-2</v>
      </c>
      <c r="AA64" s="18">
        <f t="shared" si="150"/>
        <v>9.8389865750716676E-2</v>
      </c>
      <c r="AB64" s="18">
        <f t="shared" si="150"/>
        <v>0.10429096153809557</v>
      </c>
      <c r="AD64" s="68">
        <f t="shared" si="113"/>
        <v>32.864123388484039</v>
      </c>
      <c r="AE64" s="69">
        <f t="shared" si="114"/>
        <v>73.461574104635332</v>
      </c>
      <c r="AF64" s="69">
        <f t="shared" si="115"/>
        <v>106.32569749311938</v>
      </c>
      <c r="AH64" t="str">
        <f t="shared" si="142"/>
        <v>63 Community and civil enforcement occupations</v>
      </c>
      <c r="AI64" s="18">
        <f t="shared" si="151"/>
        <v>8.967603805511129E-2</v>
      </c>
      <c r="AJ64" s="18">
        <f t="shared" si="151"/>
        <v>8.3967331597497877E-2</v>
      </c>
      <c r="AK64" s="18">
        <f t="shared" si="151"/>
        <v>0.10890291025967436</v>
      </c>
      <c r="AL64" s="18">
        <f t="shared" si="151"/>
        <v>9.4607585786893544E-2</v>
      </c>
      <c r="AM64" s="18">
        <f t="shared" si="151"/>
        <v>0.10050914926485928</v>
      </c>
      <c r="AO64" s="68">
        <f t="shared" si="117"/>
        <v>2.8875407623580704</v>
      </c>
      <c r="AP64" s="69">
        <f t="shared" si="118"/>
        <v>55.208364507007133</v>
      </c>
      <c r="AQ64" s="69">
        <f t="shared" si="119"/>
        <v>58.095905269365197</v>
      </c>
      <c r="AS64" t="str">
        <f t="shared" si="143"/>
        <v>63 Community and civil enforcement occupations</v>
      </c>
      <c r="AT64" s="18">
        <f t="shared" si="152"/>
        <v>9.4613740057283208E-2</v>
      </c>
      <c r="AU64" s="18">
        <f t="shared" si="152"/>
        <v>7.5117970870004894E-2</v>
      </c>
      <c r="AV64" s="18">
        <f t="shared" si="152"/>
        <v>9.3663415493644903E-2</v>
      </c>
      <c r="AW64" s="18">
        <f t="shared" si="152"/>
        <v>7.3985563820342645E-2</v>
      </c>
      <c r="AX64" s="18">
        <f t="shared" si="152"/>
        <v>6.9367694972456623E-2</v>
      </c>
      <c r="AZ64" s="68">
        <f t="shared" si="121"/>
        <v>-13.428048846833729</v>
      </c>
      <c r="BA64" s="69">
        <f t="shared" si="122"/>
        <v>50.146131755162401</v>
      </c>
      <c r="BB64" s="69">
        <f t="shared" si="123"/>
        <v>36.718082908328668</v>
      </c>
      <c r="BD64" t="str">
        <f t="shared" si="144"/>
        <v>63 Community and civil enforcement occupations</v>
      </c>
      <c r="BE64" s="18">
        <f t="shared" si="153"/>
        <v>0.10231020196474921</v>
      </c>
      <c r="BF64" s="18">
        <f t="shared" si="153"/>
        <v>6.741690152717264E-2</v>
      </c>
      <c r="BG64" s="18">
        <f t="shared" si="153"/>
        <v>9.8888387005928405E-2</v>
      </c>
      <c r="BH64" s="18">
        <f t="shared" si="153"/>
        <v>6.4680841473768319E-2</v>
      </c>
      <c r="BI64" s="18">
        <f t="shared" si="153"/>
        <v>6.7456264524382872E-2</v>
      </c>
      <c r="BK64" s="68">
        <f t="shared" si="125"/>
        <v>-32.708571983087531</v>
      </c>
      <c r="BL64" s="69">
        <f t="shared" si="126"/>
        <v>25.546344183217588</v>
      </c>
      <c r="BM64" s="69">
        <f t="shared" si="127"/>
        <v>-7.1622277998699424</v>
      </c>
      <c r="BO64" t="str">
        <f t="shared" si="145"/>
        <v>63 Community and civil enforcement occupations</v>
      </c>
      <c r="BP64" s="18">
        <f t="shared" si="154"/>
        <v>0.13411000384980637</v>
      </c>
      <c r="BQ64" s="18">
        <f t="shared" si="154"/>
        <v>0.11525689777952677</v>
      </c>
      <c r="BR64" s="18">
        <f t="shared" si="154"/>
        <v>0.15150439462856322</v>
      </c>
      <c r="BS64" s="18">
        <f t="shared" si="154"/>
        <v>0.11464877688726959</v>
      </c>
      <c r="BT64" s="18">
        <f t="shared" si="154"/>
        <v>0.12641223585216613</v>
      </c>
      <c r="BV64" s="68">
        <f t="shared" si="129"/>
        <v>-30.993520087466507</v>
      </c>
      <c r="BW64" s="69">
        <f t="shared" si="130"/>
        <v>30.800696340143407</v>
      </c>
      <c r="BX64" s="69">
        <f t="shared" si="131"/>
        <v>-0.19282374732310043</v>
      </c>
      <c r="BZ64" t="str">
        <f t="shared" si="146"/>
        <v>63 Community and civil enforcement occupations</v>
      </c>
      <c r="CA64" s="18">
        <f t="shared" si="155"/>
        <v>0.16119650973018848</v>
      </c>
      <c r="CB64" s="18">
        <f t="shared" si="155"/>
        <v>0.14535376488826779</v>
      </c>
      <c r="CC64" s="18">
        <f t="shared" si="155"/>
        <v>0.19704166610587914</v>
      </c>
      <c r="CD64" s="18">
        <f t="shared" si="155"/>
        <v>0.17517657597382003</v>
      </c>
      <c r="CE64" s="18">
        <f t="shared" si="155"/>
        <v>0.21511436733598066</v>
      </c>
      <c r="CG64" s="68">
        <f t="shared" si="133"/>
        <v>-30.764753725352445</v>
      </c>
      <c r="CH64" s="69">
        <f t="shared" si="134"/>
        <v>32.009840485013399</v>
      </c>
      <c r="CI64" s="69">
        <f t="shared" si="135"/>
        <v>1.2450867596609547</v>
      </c>
      <c r="CK64" t="str">
        <f t="shared" si="147"/>
        <v>63 Community and civil enforcement occupations</v>
      </c>
      <c r="CL64" s="18">
        <f t="shared" si="156"/>
        <v>0.15552312678619346</v>
      </c>
      <c r="CM64" s="18">
        <f t="shared" si="156"/>
        <v>0.11379407876226817</v>
      </c>
      <c r="CN64" s="18">
        <f t="shared" si="156"/>
        <v>0.17574768909789318</v>
      </c>
      <c r="CO64" s="18">
        <f t="shared" si="156"/>
        <v>0.10360311228052889</v>
      </c>
      <c r="CP64" s="18">
        <f t="shared" si="156"/>
        <v>8.6310878049786544E-2</v>
      </c>
      <c r="CR64" s="68">
        <f t="shared" si="137"/>
        <v>-54.024437748464926</v>
      </c>
      <c r="CS64" s="69">
        <f t="shared" si="138"/>
        <v>13.666021824830862</v>
      </c>
      <c r="CT64" s="69">
        <f t="shared" si="139"/>
        <v>-40.358415923634062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1.0219640242364409</v>
      </c>
      <c r="C65" s="18">
        <f t="shared" si="157"/>
        <v>0.96565335240982819</v>
      </c>
      <c r="D65" s="18">
        <f t="shared" si="157"/>
        <v>0.83047812317522207</v>
      </c>
      <c r="E65" s="18">
        <f t="shared" si="157"/>
        <v>0.79598761676003327</v>
      </c>
      <c r="F65" s="18">
        <f t="shared" si="157"/>
        <v>0.79939721780385342</v>
      </c>
      <c r="H65" s="68">
        <f t="shared" si="105"/>
        <v>39.081320241108038</v>
      </c>
      <c r="I65" s="69">
        <f t="shared" si="106"/>
        <v>56.571444152857751</v>
      </c>
      <c r="J65" s="69">
        <f t="shared" si="107"/>
        <v>95.652764393965782</v>
      </c>
      <c r="L65" t="str">
        <f t="shared" si="140"/>
        <v>71 Sales occupations</v>
      </c>
      <c r="M65" s="18">
        <f t="shared" ref="M65:Q70" si="158">M28/M$35*100</f>
        <v>1.7565611853395082</v>
      </c>
      <c r="N65" s="18">
        <f t="shared" si="158"/>
        <v>1.7070309374789667</v>
      </c>
      <c r="O65" s="18">
        <f t="shared" si="158"/>
        <v>1.7651756998141188</v>
      </c>
      <c r="P65" s="18">
        <f t="shared" si="158"/>
        <v>1.7239728014180948</v>
      </c>
      <c r="Q65" s="18">
        <f t="shared" si="158"/>
        <v>1.8813498914538509</v>
      </c>
      <c r="S65" s="68">
        <f t="shared" si="109"/>
        <v>55.725193434366261</v>
      </c>
      <c r="T65" s="69">
        <f t="shared" si="110"/>
        <v>60.358971703754293</v>
      </c>
      <c r="U65" s="69">
        <f t="shared" si="111"/>
        <v>116.08416513812054</v>
      </c>
      <c r="W65" t="str">
        <f t="shared" si="141"/>
        <v>71 Sales occupations</v>
      </c>
      <c r="X65" s="18">
        <f t="shared" ref="X65:AB70" si="159">X28/X$35*100</f>
        <v>3.5585464904075415</v>
      </c>
      <c r="Y65" s="18">
        <f t="shared" si="159"/>
        <v>3.5858356432770071</v>
      </c>
      <c r="Z65" s="18">
        <f t="shared" si="159"/>
        <v>3.7443928548419896</v>
      </c>
      <c r="AA65" s="18">
        <f t="shared" si="159"/>
        <v>3.7021273476629051</v>
      </c>
      <c r="AB65" s="18">
        <f t="shared" si="159"/>
        <v>4.0191874005603205</v>
      </c>
      <c r="AD65" s="68">
        <f t="shared" si="113"/>
        <v>30.765975822398488</v>
      </c>
      <c r="AE65" s="69">
        <f t="shared" si="114"/>
        <v>59.853049345873721</v>
      </c>
      <c r="AF65" s="69">
        <f t="shared" si="115"/>
        <v>90.619025168272202</v>
      </c>
      <c r="AH65" t="str">
        <f t="shared" si="142"/>
        <v>71 Sales occupations</v>
      </c>
      <c r="AI65" s="18">
        <f t="shared" ref="AI65:AM70" si="160">AI28/AI$35*100</f>
        <v>4.1022800775210415</v>
      </c>
      <c r="AJ65" s="18">
        <f t="shared" si="160"/>
        <v>4.1075671109245748</v>
      </c>
      <c r="AK65" s="18">
        <f t="shared" si="160"/>
        <v>4.289888550261618</v>
      </c>
      <c r="AL65" s="18">
        <f t="shared" si="160"/>
        <v>4.2479911105278108</v>
      </c>
      <c r="AM65" s="18">
        <f t="shared" si="160"/>
        <v>4.4510645437911824</v>
      </c>
      <c r="AO65" s="68">
        <f t="shared" si="117"/>
        <v>15.668354645052215</v>
      </c>
      <c r="AP65" s="69">
        <f t="shared" si="118"/>
        <v>54.709267454411091</v>
      </c>
      <c r="AQ65" s="69">
        <f t="shared" si="119"/>
        <v>70.377622099463295</v>
      </c>
      <c r="AS65" t="str">
        <f t="shared" si="143"/>
        <v>71 Sales occupations</v>
      </c>
      <c r="AT65" s="18">
        <f t="shared" ref="AT65:AX70" si="161">AT28/AT$35*100</f>
        <v>3.7428873043272177</v>
      </c>
      <c r="AU65" s="18">
        <f t="shared" si="161"/>
        <v>3.4237073085141714</v>
      </c>
      <c r="AV65" s="18">
        <f t="shared" si="161"/>
        <v>3.4998374687732854</v>
      </c>
      <c r="AW65" s="18">
        <f t="shared" si="161"/>
        <v>3.275151332385895</v>
      </c>
      <c r="AX65" s="18">
        <f t="shared" si="161"/>
        <v>3.3321370787127838</v>
      </c>
      <c r="AZ65" s="68">
        <f t="shared" si="121"/>
        <v>11.292248218763961</v>
      </c>
      <c r="BA65" s="69">
        <f t="shared" si="122"/>
        <v>45.980885278866715</v>
      </c>
      <c r="BB65" s="69">
        <f t="shared" si="123"/>
        <v>57.273133497630667</v>
      </c>
      <c r="BD65" t="str">
        <f t="shared" si="144"/>
        <v>71 Sales occupations</v>
      </c>
      <c r="BE65" s="18">
        <f t="shared" ref="BE65:BI70" si="162">BE28/BE$35*100</f>
        <v>7.6433594724354066</v>
      </c>
      <c r="BF65" s="18">
        <f t="shared" si="162"/>
        <v>7.4735739160129393</v>
      </c>
      <c r="BG65" s="18">
        <f t="shared" si="162"/>
        <v>7.9425700729943429</v>
      </c>
      <c r="BH65" s="18">
        <f t="shared" si="162"/>
        <v>7.5293493701257681</v>
      </c>
      <c r="BI65" s="18">
        <f t="shared" si="162"/>
        <v>7.7434806419945987</v>
      </c>
      <c r="BK65" s="68">
        <f t="shared" si="125"/>
        <v>-3.8259485093779162</v>
      </c>
      <c r="BL65" s="69">
        <f t="shared" si="126"/>
        <v>41.777611081284874</v>
      </c>
      <c r="BM65" s="69">
        <f t="shared" si="127"/>
        <v>37.951662571906958</v>
      </c>
      <c r="BO65" t="str">
        <f t="shared" si="145"/>
        <v>71 Sales occupations</v>
      </c>
      <c r="BP65" s="18">
        <f t="shared" ref="BP65:BT70" si="163">BP28/BP$35*100</f>
        <v>7.9639996291294466</v>
      </c>
      <c r="BQ65" s="18">
        <f t="shared" si="163"/>
        <v>7.3401700425861254</v>
      </c>
      <c r="BR65" s="18">
        <f t="shared" si="163"/>
        <v>7.7387769643097082</v>
      </c>
      <c r="BS65" s="18">
        <f t="shared" si="163"/>
        <v>6.9204180211929183</v>
      </c>
      <c r="BT65" s="18">
        <f t="shared" si="163"/>
        <v>6.4343038988543944</v>
      </c>
      <c r="BV65" s="68">
        <f t="shared" si="129"/>
        <v>-31.236934296408293</v>
      </c>
      <c r="BW65" s="69">
        <f t="shared" si="130"/>
        <v>34.759092892100817</v>
      </c>
      <c r="BX65" s="69">
        <f t="shared" si="131"/>
        <v>3.5221585956925252</v>
      </c>
      <c r="BZ65" t="str">
        <f t="shared" si="146"/>
        <v>71 Sales occupations</v>
      </c>
      <c r="CA65" s="18">
        <f t="shared" ref="CA65:CE70" si="164">CA28/CA$35*100</f>
        <v>7.9474444261635444</v>
      </c>
      <c r="CB65" s="18">
        <f t="shared" si="164"/>
        <v>8.1366465988901453</v>
      </c>
      <c r="CC65" s="18">
        <f t="shared" si="164"/>
        <v>8.3204818741808548</v>
      </c>
      <c r="CD65" s="18">
        <f t="shared" si="164"/>
        <v>7.2407935084526516</v>
      </c>
      <c r="CE65" s="18">
        <f t="shared" si="164"/>
        <v>4.4479903002354302</v>
      </c>
      <c r="CG65" s="68">
        <f t="shared" si="133"/>
        <v>-66.097537246069564</v>
      </c>
      <c r="CH65" s="69">
        <f t="shared" si="134"/>
        <v>22.605881943672166</v>
      </c>
      <c r="CI65" s="69">
        <f t="shared" si="135"/>
        <v>-43.491655302397398</v>
      </c>
      <c r="CK65" t="str">
        <f t="shared" si="147"/>
        <v>71 Sales occupations</v>
      </c>
      <c r="CL65" s="18">
        <f t="shared" ref="CL65:CP70" si="165">CL28/CL$35*100</f>
        <v>9.5262348332925892</v>
      </c>
      <c r="CM65" s="18">
        <f t="shared" si="165"/>
        <v>9.1645246725711189</v>
      </c>
      <c r="CN65" s="18">
        <f t="shared" si="165"/>
        <v>9.4353580390422067</v>
      </c>
      <c r="CO65" s="18">
        <f t="shared" si="165"/>
        <v>8.5204772396903863</v>
      </c>
      <c r="CP65" s="18">
        <f t="shared" si="165"/>
        <v>6.9993867008065829</v>
      </c>
      <c r="CR65" s="68">
        <f t="shared" si="137"/>
        <v>-30.553119754894574</v>
      </c>
      <c r="CS65" s="69">
        <f t="shared" si="138"/>
        <v>19.915832686453079</v>
      </c>
      <c r="CT65" s="69">
        <f t="shared" si="139"/>
        <v>-10.6372870684415</v>
      </c>
    </row>
    <row r="66" spans="1:98" x14ac:dyDescent="0.2">
      <c r="A66" t="str">
        <f t="shared" si="103"/>
        <v>72 Customer service occupations</v>
      </c>
      <c r="B66" s="18">
        <f t="shared" si="157"/>
        <v>0.30505538964132778</v>
      </c>
      <c r="C66" s="18">
        <f t="shared" si="157"/>
        <v>0.28334159001572551</v>
      </c>
      <c r="D66" s="18">
        <f t="shared" si="157"/>
        <v>0.31063210870778862</v>
      </c>
      <c r="E66" s="18">
        <f t="shared" si="157"/>
        <v>0.40046728034954543</v>
      </c>
      <c r="F66" s="18">
        <f t="shared" si="157"/>
        <v>0.43957374702633262</v>
      </c>
      <c r="H66" s="68">
        <f t="shared" si="105"/>
        <v>104.46537375369169</v>
      </c>
      <c r="I66" s="69">
        <f t="shared" si="106"/>
        <v>72.452722232183092</v>
      </c>
      <c r="J66" s="69">
        <f t="shared" si="107"/>
        <v>176.9180959858748</v>
      </c>
      <c r="L66" t="str">
        <f t="shared" si="140"/>
        <v>72 Customer service occupations</v>
      </c>
      <c r="M66" s="18">
        <f t="shared" si="158"/>
        <v>0.50104677408192189</v>
      </c>
      <c r="N66" s="18">
        <f t="shared" si="158"/>
        <v>0.52485159924670244</v>
      </c>
      <c r="O66" s="18">
        <f t="shared" si="158"/>
        <v>0.51676409710278615</v>
      </c>
      <c r="P66" s="18">
        <f t="shared" si="158"/>
        <v>0.67770442970832701</v>
      </c>
      <c r="Q66" s="18">
        <f t="shared" si="158"/>
        <v>0.74884070782345702</v>
      </c>
      <c r="S66" s="68">
        <f t="shared" si="109"/>
        <v>111.72608091432461</v>
      </c>
      <c r="T66" s="69">
        <f t="shared" si="110"/>
        <v>81.604641789749593</v>
      </c>
      <c r="U66" s="69">
        <f t="shared" si="111"/>
        <v>193.33072270407422</v>
      </c>
      <c r="W66" t="str">
        <f t="shared" si="141"/>
        <v>72 Customer service occupations</v>
      </c>
      <c r="X66" s="18">
        <f t="shared" si="159"/>
        <v>1.0643100615404826</v>
      </c>
      <c r="Y66" s="18">
        <f t="shared" si="159"/>
        <v>1.1384666029161741</v>
      </c>
      <c r="Z66" s="18">
        <f t="shared" si="159"/>
        <v>1.1831402886574924</v>
      </c>
      <c r="AA66" s="18">
        <f t="shared" si="159"/>
        <v>1.5084799123152308</v>
      </c>
      <c r="AB66" s="18">
        <f t="shared" si="159"/>
        <v>1.7447175408649749</v>
      </c>
      <c r="AD66" s="68">
        <f t="shared" si="113"/>
        <v>79.649823383684065</v>
      </c>
      <c r="AE66" s="69">
        <f t="shared" si="114"/>
        <v>74.542223928572767</v>
      </c>
      <c r="AF66" s="69">
        <f t="shared" si="115"/>
        <v>154.19204731225685</v>
      </c>
      <c r="AH66" t="str">
        <f t="shared" si="142"/>
        <v>72 Customer service occupations</v>
      </c>
      <c r="AI66" s="18">
        <f t="shared" si="160"/>
        <v>1.206927893244484</v>
      </c>
      <c r="AJ66" s="18">
        <f t="shared" si="160"/>
        <v>1.4188227756100931</v>
      </c>
      <c r="AK66" s="18">
        <f t="shared" si="160"/>
        <v>1.5813966449657264</v>
      </c>
      <c r="AL66" s="18">
        <f t="shared" si="160"/>
        <v>2.1336413536839736</v>
      </c>
      <c r="AM66" s="18">
        <f t="shared" si="160"/>
        <v>2.4105774350111662</v>
      </c>
      <c r="AO66" s="68">
        <f t="shared" si="117"/>
        <v>69.932696665902768</v>
      </c>
      <c r="AP66" s="69">
        <f t="shared" si="118"/>
        <v>77.990022452864721</v>
      </c>
      <c r="AQ66" s="69">
        <f t="shared" si="119"/>
        <v>147.9227191187675</v>
      </c>
      <c r="AS66" t="str">
        <f t="shared" si="143"/>
        <v>72 Customer service occupations</v>
      </c>
      <c r="AT66" s="18">
        <f t="shared" si="161"/>
        <v>1.4340776881141031</v>
      </c>
      <c r="AU66" s="18">
        <f t="shared" si="161"/>
        <v>1.5302617773688276</v>
      </c>
      <c r="AV66" s="18">
        <f t="shared" si="161"/>
        <v>1.566134545520496</v>
      </c>
      <c r="AW66" s="18">
        <f t="shared" si="161"/>
        <v>1.9628392531909706</v>
      </c>
      <c r="AX66" s="18">
        <f t="shared" si="161"/>
        <v>2.0466211985344027</v>
      </c>
      <c r="AZ66" s="68">
        <f t="shared" si="121"/>
        <v>52.756019011808711</v>
      </c>
      <c r="BA66" s="69">
        <f t="shared" si="122"/>
        <v>67.044981918260689</v>
      </c>
      <c r="BB66" s="69">
        <f t="shared" si="123"/>
        <v>119.80100093006941</v>
      </c>
      <c r="BD66" t="str">
        <f t="shared" si="144"/>
        <v>72 Customer service occupations</v>
      </c>
      <c r="BE66" s="18">
        <f t="shared" si="162"/>
        <v>1.6144933830442076</v>
      </c>
      <c r="BF66" s="18">
        <f t="shared" si="162"/>
        <v>1.7077223540063236</v>
      </c>
      <c r="BG66" s="18">
        <f t="shared" si="162"/>
        <v>1.7669894657295997</v>
      </c>
      <c r="BH66" s="18">
        <f t="shared" si="162"/>
        <v>2.1361064661945464</v>
      </c>
      <c r="BI66" s="18">
        <f t="shared" si="162"/>
        <v>2.3669615773518058</v>
      </c>
      <c r="BK66" s="68">
        <f t="shared" si="125"/>
        <v>32.141732838035928</v>
      </c>
      <c r="BL66" s="69">
        <f t="shared" si="126"/>
        <v>55.226810965646408</v>
      </c>
      <c r="BM66" s="69">
        <f t="shared" si="127"/>
        <v>87.368543803682357</v>
      </c>
      <c r="BO66" t="str">
        <f t="shared" si="145"/>
        <v>72 Customer service occupations</v>
      </c>
      <c r="BP66" s="18">
        <f t="shared" si="163"/>
        <v>1.8328356976885958</v>
      </c>
      <c r="BQ66" s="18">
        <f t="shared" si="163"/>
        <v>1.9089640055179748</v>
      </c>
      <c r="BR66" s="18">
        <f t="shared" si="163"/>
        <v>2.0443724167637223</v>
      </c>
      <c r="BS66" s="18">
        <f t="shared" si="163"/>
        <v>2.5653886952237825</v>
      </c>
      <c r="BT66" s="18">
        <f t="shared" si="163"/>
        <v>2.9013178906970292</v>
      </c>
      <c r="BV66" s="68">
        <f t="shared" si="129"/>
        <v>17.371132541247654</v>
      </c>
      <c r="BW66" s="69">
        <f t="shared" si="130"/>
        <v>53.577953359343077</v>
      </c>
      <c r="BX66" s="69">
        <f t="shared" si="131"/>
        <v>70.949085900590731</v>
      </c>
      <c r="BZ66" t="str">
        <f t="shared" si="146"/>
        <v>72 Customer service occupations</v>
      </c>
      <c r="CA66" s="18">
        <f t="shared" si="164"/>
        <v>1.3742411834706221</v>
      </c>
      <c r="CB66" s="18">
        <f t="shared" si="164"/>
        <v>1.4455814930504562</v>
      </c>
      <c r="CC66" s="18">
        <f t="shared" si="164"/>
        <v>1.5154667542509308</v>
      </c>
      <c r="CD66" s="18">
        <f t="shared" si="164"/>
        <v>1.8372368949271782</v>
      </c>
      <c r="CE66" s="18">
        <f t="shared" si="164"/>
        <v>2.4230676387557306</v>
      </c>
      <c r="CG66" s="68">
        <f t="shared" si="133"/>
        <v>1.3993144666630521</v>
      </c>
      <c r="CH66" s="69">
        <f t="shared" si="134"/>
        <v>35.606658378766497</v>
      </c>
      <c r="CI66" s="69">
        <f t="shared" si="135"/>
        <v>37.005972845429554</v>
      </c>
      <c r="CK66" t="str">
        <f t="shared" si="147"/>
        <v>72 Customer service occupations</v>
      </c>
      <c r="CL66" s="18">
        <f t="shared" si="165"/>
        <v>1.1938502988893283</v>
      </c>
      <c r="CM66" s="18">
        <f t="shared" si="165"/>
        <v>1.6032583509174723</v>
      </c>
      <c r="CN66" s="18">
        <f t="shared" si="165"/>
        <v>1.8410425473763856</v>
      </c>
      <c r="CO66" s="18">
        <f t="shared" si="165"/>
        <v>3.1701575248061928</v>
      </c>
      <c r="CP66" s="18">
        <f t="shared" si="165"/>
        <v>4.2978603578144448</v>
      </c>
      <c r="CR66" s="68">
        <f t="shared" si="137"/>
        <v>118.54436490946543</v>
      </c>
      <c r="CS66" s="69">
        <f t="shared" si="138"/>
        <v>50.231884760930903</v>
      </c>
      <c r="CT66" s="69">
        <f t="shared" si="139"/>
        <v>168.77624967039634</v>
      </c>
    </row>
    <row r="67" spans="1:98" x14ac:dyDescent="0.2">
      <c r="A67" t="str">
        <f t="shared" si="103"/>
        <v>81 Process, plant and machine operatives</v>
      </c>
      <c r="B67" s="18">
        <f t="shared" si="157"/>
        <v>0.24066892588686092</v>
      </c>
      <c r="C67" s="18">
        <f t="shared" si="157"/>
        <v>0.25578282962233601</v>
      </c>
      <c r="D67" s="18">
        <f t="shared" si="157"/>
        <v>0.22530646060981682</v>
      </c>
      <c r="E67" s="18">
        <f t="shared" si="157"/>
        <v>0.28104245402946471</v>
      </c>
      <c r="F67" s="18">
        <f t="shared" si="157"/>
        <v>0.34068074757579625</v>
      </c>
      <c r="H67" s="68">
        <f t="shared" si="105"/>
        <v>118.4783036540064</v>
      </c>
      <c r="I67" s="69">
        <f t="shared" si="106"/>
        <v>81.654583209460824</v>
      </c>
      <c r="J67" s="69">
        <f t="shared" si="107"/>
        <v>200.13288686346721</v>
      </c>
      <c r="L67" t="str">
        <f t="shared" si="140"/>
        <v>81 Process, plant and machine operatives</v>
      </c>
      <c r="M67" s="18">
        <f t="shared" si="158"/>
        <v>0.18116362260740304</v>
      </c>
      <c r="N67" s="18">
        <f t="shared" si="158"/>
        <v>0.19110689569611533</v>
      </c>
      <c r="O67" s="18">
        <f t="shared" si="158"/>
        <v>0.1813193031507403</v>
      </c>
      <c r="P67" s="18">
        <f t="shared" si="158"/>
        <v>0.24096226632445158</v>
      </c>
      <c r="Q67" s="18">
        <f t="shared" si="158"/>
        <v>0.30730898490887359</v>
      </c>
      <c r="S67" s="68">
        <f t="shared" si="109"/>
        <v>147.63296817252603</v>
      </c>
      <c r="T67" s="69">
        <f t="shared" si="110"/>
        <v>83.440270510525366</v>
      </c>
      <c r="U67" s="69">
        <f t="shared" si="111"/>
        <v>231.07323868305141</v>
      </c>
      <c r="W67" t="str">
        <f t="shared" si="141"/>
        <v>81 Process, plant and machine operatives</v>
      </c>
      <c r="X67" s="18">
        <f t="shared" si="159"/>
        <v>0.29242072701398492</v>
      </c>
      <c r="Y67" s="18">
        <f t="shared" si="159"/>
        <v>0.28072768759420103</v>
      </c>
      <c r="Z67" s="18">
        <f t="shared" si="159"/>
        <v>0.26231946646223259</v>
      </c>
      <c r="AA67" s="18">
        <f t="shared" si="159"/>
        <v>0.37181081866238841</v>
      </c>
      <c r="AB67" s="18">
        <f t="shared" si="159"/>
        <v>0.49137848388580307</v>
      </c>
      <c r="AD67" s="68">
        <f t="shared" si="113"/>
        <v>128.20414380896557</v>
      </c>
      <c r="AE67" s="69">
        <f t="shared" si="114"/>
        <v>82.28998033478176</v>
      </c>
      <c r="AF67" s="69">
        <f t="shared" si="115"/>
        <v>210.49412414374734</v>
      </c>
      <c r="AH67" t="str">
        <f t="shared" si="142"/>
        <v>81 Process, plant and machine operatives</v>
      </c>
      <c r="AI67" s="18">
        <f t="shared" si="160"/>
        <v>0.44144165733834562</v>
      </c>
      <c r="AJ67" s="18">
        <f t="shared" si="160"/>
        <v>0.49685669683040895</v>
      </c>
      <c r="AK67" s="18">
        <f t="shared" si="160"/>
        <v>0.47448107216220409</v>
      </c>
      <c r="AL67" s="18">
        <f t="shared" si="160"/>
        <v>0.70701582874968938</v>
      </c>
      <c r="AM67" s="18">
        <f t="shared" si="160"/>
        <v>0.98556334168612114</v>
      </c>
      <c r="AO67" s="68">
        <f t="shared" si="117"/>
        <v>131.55935144314833</v>
      </c>
      <c r="AP67" s="69">
        <f t="shared" si="118"/>
        <v>82.850068193619606</v>
      </c>
      <c r="AQ67" s="69">
        <f t="shared" si="119"/>
        <v>214.40941963676795</v>
      </c>
      <c r="AS67" t="str">
        <f t="shared" si="143"/>
        <v>81 Process, plant and machine operatives</v>
      </c>
      <c r="AT67" s="18">
        <f t="shared" si="161"/>
        <v>1.0660566838319898</v>
      </c>
      <c r="AU67" s="18">
        <f t="shared" si="161"/>
        <v>1.0968266954222738</v>
      </c>
      <c r="AV67" s="18">
        <f t="shared" si="161"/>
        <v>1.019196872018461</v>
      </c>
      <c r="AW67" s="18">
        <f t="shared" si="161"/>
        <v>1.3804036621090878</v>
      </c>
      <c r="AX67" s="18">
        <f t="shared" si="161"/>
        <v>1.6037718260211917</v>
      </c>
      <c r="AZ67" s="68">
        <f t="shared" si="121"/>
        <v>83.939258096582421</v>
      </c>
      <c r="BA67" s="69">
        <f t="shared" si="122"/>
        <v>71.92926003772304</v>
      </c>
      <c r="BB67" s="69">
        <f t="shared" si="123"/>
        <v>155.86851813430548</v>
      </c>
      <c r="BD67" t="str">
        <f t="shared" si="144"/>
        <v>81 Process, plant and machine operatives</v>
      </c>
      <c r="BE67" s="18">
        <f t="shared" si="162"/>
        <v>1.8080084816489495</v>
      </c>
      <c r="BF67" s="18">
        <f t="shared" si="162"/>
        <v>1.9049234042955059</v>
      </c>
      <c r="BG67" s="18">
        <f t="shared" si="162"/>
        <v>1.7634304384423587</v>
      </c>
      <c r="BH67" s="18">
        <f t="shared" si="162"/>
        <v>2.3222587910318002</v>
      </c>
      <c r="BI67" s="18">
        <f t="shared" si="162"/>
        <v>2.6806669730748678</v>
      </c>
      <c r="BK67" s="68">
        <f t="shared" si="125"/>
        <v>49.957185509667582</v>
      </c>
      <c r="BL67" s="69">
        <f t="shared" si="126"/>
        <v>48.607562182279437</v>
      </c>
      <c r="BM67" s="69">
        <f t="shared" si="127"/>
        <v>98.564747691947005</v>
      </c>
      <c r="BO67" t="str">
        <f t="shared" si="145"/>
        <v>81 Process, plant and machine operatives</v>
      </c>
      <c r="BP67" s="18">
        <f t="shared" si="163"/>
        <v>2.3005473214151411</v>
      </c>
      <c r="BQ67" s="18">
        <f t="shared" si="163"/>
        <v>2.6677244514511758</v>
      </c>
      <c r="BR67" s="18">
        <f t="shared" si="163"/>
        <v>2.394460815643781</v>
      </c>
      <c r="BS67" s="18">
        <f t="shared" si="163"/>
        <v>3.1642617538011617</v>
      </c>
      <c r="BT67" s="18">
        <f t="shared" si="163"/>
        <v>3.6828089968086992</v>
      </c>
      <c r="BV67" s="68">
        <f t="shared" si="129"/>
        <v>27.203028971417748</v>
      </c>
      <c r="BW67" s="69">
        <f t="shared" si="130"/>
        <v>47.722952464418363</v>
      </c>
      <c r="BX67" s="69">
        <f t="shared" si="131"/>
        <v>74.925981435836107</v>
      </c>
      <c r="BZ67" t="str">
        <f t="shared" si="146"/>
        <v>81 Process, plant and machine operatives</v>
      </c>
      <c r="CA67" s="18">
        <f t="shared" si="164"/>
        <v>3.0576540354229782</v>
      </c>
      <c r="CB67" s="18">
        <f t="shared" si="164"/>
        <v>2.9506169147485544</v>
      </c>
      <c r="CC67" s="18">
        <f t="shared" si="164"/>
        <v>2.9163227362922135</v>
      </c>
      <c r="CD67" s="18">
        <f t="shared" si="164"/>
        <v>3.3334593137025417</v>
      </c>
      <c r="CE67" s="18">
        <f t="shared" si="164"/>
        <v>2.0361704655653954</v>
      </c>
      <c r="CG67" s="68">
        <f t="shared" si="133"/>
        <v>-55.721342498836378</v>
      </c>
      <c r="CH67" s="69">
        <f t="shared" si="134"/>
        <v>28.015962407423768</v>
      </c>
      <c r="CI67" s="69">
        <f t="shared" si="135"/>
        <v>-27.705380091412607</v>
      </c>
      <c r="CK67" t="str">
        <f t="shared" si="147"/>
        <v>81 Process, plant and machine operatives</v>
      </c>
      <c r="CL67" s="18">
        <f t="shared" si="165"/>
        <v>4.1482391724393821</v>
      </c>
      <c r="CM67" s="18">
        <f t="shared" si="165"/>
        <v>3.553488404049332</v>
      </c>
      <c r="CN67" s="18">
        <f t="shared" si="165"/>
        <v>3.2279264484893861</v>
      </c>
      <c r="CO67" s="18">
        <f t="shared" si="165"/>
        <v>2.1822361052056798</v>
      </c>
      <c r="CP67" s="18">
        <f t="shared" si="165"/>
        <v>1.4506767845822834</v>
      </c>
      <c r="CR67" s="68">
        <f t="shared" si="137"/>
        <v>-57.927514616780549</v>
      </c>
      <c r="CS67" s="69">
        <f t="shared" si="138"/>
        <v>13.983075002170638</v>
      </c>
      <c r="CT67" s="69">
        <f t="shared" si="139"/>
        <v>-43.944439614609912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0.38318338335293733</v>
      </c>
      <c r="C68" s="18">
        <f t="shared" si="157"/>
        <v>0.43368323845636425</v>
      </c>
      <c r="D68" s="18">
        <f t="shared" si="157"/>
        <v>0.36571942174653527</v>
      </c>
      <c r="E68" s="18">
        <f t="shared" si="157"/>
        <v>0.43873296464199618</v>
      </c>
      <c r="F68" s="18">
        <f t="shared" si="157"/>
        <v>0.48952978823597387</v>
      </c>
      <c r="H68" s="68">
        <f t="shared" si="105"/>
        <v>93.404007321284979</v>
      </c>
      <c r="I68" s="69">
        <f t="shared" si="106"/>
        <v>99.737709926275556</v>
      </c>
      <c r="J68" s="69">
        <f t="shared" si="107"/>
        <v>193.14171724756054</v>
      </c>
      <c r="L68" t="str">
        <f t="shared" si="140"/>
        <v>82 Transport and mobile machine drivers and operatives</v>
      </c>
      <c r="M68" s="18">
        <f t="shared" si="158"/>
        <v>0.46026340429071849</v>
      </c>
      <c r="N68" s="18">
        <f t="shared" si="158"/>
        <v>0.5378207949330065</v>
      </c>
      <c r="O68" s="18">
        <f t="shared" si="158"/>
        <v>0.48701485226860569</v>
      </c>
      <c r="P68" s="18">
        <f t="shared" si="158"/>
        <v>0.52437606381199386</v>
      </c>
      <c r="Q68" s="18">
        <f t="shared" si="158"/>
        <v>0.58545252896222466</v>
      </c>
      <c r="S68" s="68">
        <f t="shared" si="109"/>
        <v>75.641333990954848</v>
      </c>
      <c r="T68" s="69">
        <f t="shared" si="110"/>
        <v>88.610581478809038</v>
      </c>
      <c r="U68" s="69">
        <f t="shared" si="111"/>
        <v>164.2519154697639</v>
      </c>
      <c r="W68" t="str">
        <f t="shared" si="141"/>
        <v>82 Transport and mobile machine drivers and operatives</v>
      </c>
      <c r="X68" s="18">
        <f t="shared" si="159"/>
        <v>0.72703219493493665</v>
      </c>
      <c r="Y68" s="18">
        <f t="shared" si="159"/>
        <v>0.85708760084217561</v>
      </c>
      <c r="Z68" s="18">
        <f t="shared" si="159"/>
        <v>0.76852245130267016</v>
      </c>
      <c r="AA68" s="18">
        <f t="shared" si="159"/>
        <v>0.82614622012925132</v>
      </c>
      <c r="AB68" s="18">
        <f t="shared" si="159"/>
        <v>0.95903130408051018</v>
      </c>
      <c r="AD68" s="68">
        <f t="shared" si="113"/>
        <v>52.024692837264773</v>
      </c>
      <c r="AE68" s="69">
        <f t="shared" si="114"/>
        <v>83.337125680159332</v>
      </c>
      <c r="AF68" s="69">
        <f t="shared" si="115"/>
        <v>135.3618185174241</v>
      </c>
      <c r="AH68" t="str">
        <f t="shared" si="142"/>
        <v>82 Transport and mobile machine drivers and operatives</v>
      </c>
      <c r="AI68" s="18">
        <f t="shared" si="160"/>
        <v>1.1184242693766282</v>
      </c>
      <c r="AJ68" s="18">
        <f t="shared" si="160"/>
        <v>1.4241677111034496</v>
      </c>
      <c r="AK68" s="18">
        <f t="shared" si="160"/>
        <v>1.2966359279760933</v>
      </c>
      <c r="AL68" s="18">
        <f t="shared" si="160"/>
        <v>1.5315239226590858</v>
      </c>
      <c r="AM68" s="18">
        <f t="shared" si="160"/>
        <v>1.6987259386298723</v>
      </c>
      <c r="AO68" s="68">
        <f t="shared" si="117"/>
        <v>46.050128236646017</v>
      </c>
      <c r="AP68" s="69">
        <f t="shared" si="118"/>
        <v>84.342845287962618</v>
      </c>
      <c r="AQ68" s="69">
        <f t="shared" si="119"/>
        <v>130.39297352460864</v>
      </c>
      <c r="AS68" t="str">
        <f t="shared" si="143"/>
        <v>82 Transport and mobile machine drivers and operatives</v>
      </c>
      <c r="AT68" s="18">
        <f t="shared" si="161"/>
        <v>2.0418077828932928</v>
      </c>
      <c r="AU68" s="18">
        <f t="shared" si="161"/>
        <v>2.3809339208052549</v>
      </c>
      <c r="AV68" s="18">
        <f t="shared" si="161"/>
        <v>2.2731976477314602</v>
      </c>
      <c r="AW68" s="18">
        <f t="shared" si="161"/>
        <v>2.4971776645955228</v>
      </c>
      <c r="AX68" s="18">
        <f t="shared" si="161"/>
        <v>2.6311334003343232</v>
      </c>
      <c r="AZ68" s="68">
        <f t="shared" si="121"/>
        <v>35.299316444724084</v>
      </c>
      <c r="BA68" s="69">
        <f t="shared" si="122"/>
        <v>80.900102051362111</v>
      </c>
      <c r="BB68" s="69">
        <f t="shared" si="123"/>
        <v>116.1994184960862</v>
      </c>
      <c r="BD68" t="str">
        <f t="shared" si="144"/>
        <v>82 Transport and mobile machine drivers and operatives</v>
      </c>
      <c r="BE68" s="18">
        <f t="shared" si="162"/>
        <v>2.9890313880056105</v>
      </c>
      <c r="BF68" s="18">
        <f t="shared" si="162"/>
        <v>3.313241860895908</v>
      </c>
      <c r="BG68" s="18">
        <f t="shared" si="162"/>
        <v>3.012483501419144</v>
      </c>
      <c r="BH68" s="18">
        <f t="shared" si="162"/>
        <v>3.3984790487092069</v>
      </c>
      <c r="BI68" s="18">
        <f t="shared" si="162"/>
        <v>3.8402555732758565</v>
      </c>
      <c r="BK68" s="68">
        <f t="shared" si="125"/>
        <v>25.75295552502088</v>
      </c>
      <c r="BL68" s="69">
        <f t="shared" si="126"/>
        <v>58.337073483058589</v>
      </c>
      <c r="BM68" s="69">
        <f t="shared" si="127"/>
        <v>84.090029008079469</v>
      </c>
      <c r="BO68" t="str">
        <f t="shared" si="145"/>
        <v>82 Transport and mobile machine drivers and operatives</v>
      </c>
      <c r="BP68" s="18">
        <f t="shared" si="163"/>
        <v>4.3623106677507355</v>
      </c>
      <c r="BQ68" s="18">
        <f t="shared" si="163"/>
        <v>5.2313148027971232</v>
      </c>
      <c r="BR68" s="18">
        <f t="shared" si="163"/>
        <v>4.4727152330905806</v>
      </c>
      <c r="BS68" s="18">
        <f t="shared" si="163"/>
        <v>4.931117188651343</v>
      </c>
      <c r="BT68" s="18">
        <f t="shared" si="163"/>
        <v>5.5669443061490087</v>
      </c>
      <c r="BV68" s="68">
        <f t="shared" si="129"/>
        <v>2.9370267261272653</v>
      </c>
      <c r="BW68" s="69">
        <f t="shared" si="130"/>
        <v>56.275219870432011</v>
      </c>
      <c r="BX68" s="69">
        <f t="shared" si="131"/>
        <v>59.212246596559268</v>
      </c>
      <c r="BZ68" t="str">
        <f t="shared" si="146"/>
        <v>82 Transport and mobile machine drivers and operatives</v>
      </c>
      <c r="CA68" s="18">
        <f t="shared" si="164"/>
        <v>6.5554737484453565</v>
      </c>
      <c r="CB68" s="18">
        <f t="shared" si="164"/>
        <v>6.6751772721461933</v>
      </c>
      <c r="CC68" s="18">
        <f t="shared" si="164"/>
        <v>6.043078831446298</v>
      </c>
      <c r="CD68" s="18">
        <f t="shared" si="164"/>
        <v>6.3454310725192062</v>
      </c>
      <c r="CE68" s="18">
        <f t="shared" si="164"/>
        <v>7.0972844811109157</v>
      </c>
      <c r="CG68" s="68">
        <f t="shared" si="133"/>
        <v>-25.518254024617786</v>
      </c>
      <c r="CH68" s="69">
        <f t="shared" si="134"/>
        <v>41.0677609812344</v>
      </c>
      <c r="CI68" s="69">
        <f t="shared" si="135"/>
        <v>15.549506956616611</v>
      </c>
      <c r="CK68" t="str">
        <f t="shared" si="147"/>
        <v>82 Transport and mobile machine drivers and operatives</v>
      </c>
      <c r="CL68" s="18">
        <f t="shared" si="165"/>
        <v>7.8817196608688898</v>
      </c>
      <c r="CM68" s="18">
        <f t="shared" si="165"/>
        <v>9.32532099231471</v>
      </c>
      <c r="CN68" s="18">
        <f t="shared" si="165"/>
        <v>8.5520108595354341</v>
      </c>
      <c r="CO68" s="18">
        <f t="shared" si="165"/>
        <v>9.6258505284800044</v>
      </c>
      <c r="CP68" s="18">
        <f t="shared" si="165"/>
        <v>8.2005385490009832</v>
      </c>
      <c r="CR68" s="68">
        <f t="shared" si="137"/>
        <v>-10.231231291309385</v>
      </c>
      <c r="CS68" s="69">
        <f t="shared" si="138"/>
        <v>37.945051633595895</v>
      </c>
      <c r="CT68" s="69">
        <f t="shared" si="139"/>
        <v>27.71382034228651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6.2938119543069493E-3</v>
      </c>
      <c r="C69" s="18">
        <f t="shared" si="157"/>
        <v>4.1912053894224716E-3</v>
      </c>
      <c r="D69" s="18">
        <f t="shared" si="157"/>
        <v>3.9485468989589895E-3</v>
      </c>
      <c r="E69" s="18">
        <f t="shared" si="157"/>
        <v>3.0599396778126465E-3</v>
      </c>
      <c r="F69" s="18">
        <f t="shared" si="157"/>
        <v>2.7975711147479477E-3</v>
      </c>
      <c r="H69" s="68">
        <f t="shared" si="105"/>
        <v>2.3712964248174027</v>
      </c>
      <c r="I69" s="69">
        <f t="shared" si="106"/>
        <v>53.65207225665376</v>
      </c>
      <c r="J69" s="69">
        <f t="shared" si="107"/>
        <v>56.023368681471162</v>
      </c>
      <c r="L69" t="str">
        <f t="shared" si="140"/>
        <v>91 Elementary trades and related occupations</v>
      </c>
      <c r="M69" s="18">
        <f t="shared" si="158"/>
        <v>0.11609194240708931</v>
      </c>
      <c r="N69" s="18">
        <f t="shared" si="158"/>
        <v>0.11735142954448501</v>
      </c>
      <c r="O69" s="18">
        <f t="shared" si="158"/>
        <v>0.1019408061455456</v>
      </c>
      <c r="P69" s="18">
        <f t="shared" si="158"/>
        <v>9.179444836489653E-2</v>
      </c>
      <c r="Q69" s="18">
        <f t="shared" si="158"/>
        <v>0.10177219832448417</v>
      </c>
      <c r="S69" s="68">
        <f t="shared" si="109"/>
        <v>45.867432370603012</v>
      </c>
      <c r="T69" s="69">
        <f t="shared" si="110"/>
        <v>55.306803849208308</v>
      </c>
      <c r="U69" s="69">
        <f t="shared" si="111"/>
        <v>101.17423621981132</v>
      </c>
      <c r="W69" t="str">
        <f t="shared" si="141"/>
        <v>91 Elementary trades and related occupations</v>
      </c>
      <c r="X69" s="18">
        <f t="shared" si="159"/>
        <v>0.24588863520795678</v>
      </c>
      <c r="Y69" s="18">
        <f t="shared" si="159"/>
        <v>0.23543058437575048</v>
      </c>
      <c r="Z69" s="18">
        <f t="shared" si="159"/>
        <v>0.21124796760713874</v>
      </c>
      <c r="AA69" s="18">
        <f t="shared" si="159"/>
        <v>0.17376172130476103</v>
      </c>
      <c r="AB69" s="18">
        <f t="shared" si="159"/>
        <v>0.17045113577478377</v>
      </c>
      <c r="AD69" s="68">
        <f t="shared" si="113"/>
        <v>-1.7018666835833771</v>
      </c>
      <c r="AE69" s="69">
        <f t="shared" si="114"/>
        <v>51.816250646696524</v>
      </c>
      <c r="AF69" s="69">
        <f t="shared" si="115"/>
        <v>50.114383963113148</v>
      </c>
      <c r="AH69" t="str">
        <f t="shared" si="142"/>
        <v>91 Elementary trades and related occupations</v>
      </c>
      <c r="AI69" s="18">
        <f t="shared" si="160"/>
        <v>0.65723788565292796</v>
      </c>
      <c r="AJ69" s="18">
        <f t="shared" si="160"/>
        <v>0.70310165144720838</v>
      </c>
      <c r="AK69" s="18">
        <f t="shared" si="160"/>
        <v>0.58788575357044326</v>
      </c>
      <c r="AL69" s="18">
        <f t="shared" si="160"/>
        <v>0.56671184882732517</v>
      </c>
      <c r="AM69" s="18">
        <f t="shared" si="160"/>
        <v>0.67370688389481637</v>
      </c>
      <c r="AO69" s="68">
        <f t="shared" si="117"/>
        <v>27.754064034347657</v>
      </c>
      <c r="AP69" s="69">
        <f t="shared" si="118"/>
        <v>56.390903189632411</v>
      </c>
      <c r="AQ69" s="69">
        <f t="shared" si="119"/>
        <v>84.144967223980089</v>
      </c>
      <c r="AS69" t="str">
        <f t="shared" si="143"/>
        <v>91 Elementary trades and related occupations</v>
      </c>
      <c r="AT69" s="18">
        <f t="shared" si="161"/>
        <v>0.77283722707056612</v>
      </c>
      <c r="AU69" s="18">
        <f t="shared" si="161"/>
        <v>0.69537635779454454</v>
      </c>
      <c r="AV69" s="18">
        <f t="shared" si="161"/>
        <v>0.70029069772516828</v>
      </c>
      <c r="AW69" s="18">
        <f t="shared" si="161"/>
        <v>0.59350761617315984</v>
      </c>
      <c r="AX69" s="18">
        <f t="shared" si="161"/>
        <v>0.57640560422208931</v>
      </c>
      <c r="AZ69" s="68">
        <f t="shared" si="121"/>
        <v>-3.7856677754642853</v>
      </c>
      <c r="BA69" s="69">
        <f t="shared" si="122"/>
        <v>44.644141230747692</v>
      </c>
      <c r="BB69" s="69">
        <f t="shared" si="123"/>
        <v>40.858473455283409</v>
      </c>
      <c r="BD69" t="str">
        <f t="shared" si="144"/>
        <v>91 Elementary trades and related occupations</v>
      </c>
      <c r="BE69" s="18">
        <f t="shared" si="162"/>
        <v>1.078426026723073</v>
      </c>
      <c r="BF69" s="18">
        <f t="shared" si="162"/>
        <v>0.97251514618441315</v>
      </c>
      <c r="BG69" s="18">
        <f t="shared" si="162"/>
        <v>0.91717163897741516</v>
      </c>
      <c r="BH69" s="18">
        <f t="shared" si="162"/>
        <v>0.87144480690001269</v>
      </c>
      <c r="BI69" s="18">
        <f t="shared" si="162"/>
        <v>1.0103953555104652</v>
      </c>
      <c r="BK69" s="68">
        <f t="shared" si="125"/>
        <v>8.6734549047860305</v>
      </c>
      <c r="BL69" s="69">
        <f t="shared" si="126"/>
        <v>33.852942635667922</v>
      </c>
      <c r="BM69" s="69">
        <f t="shared" si="127"/>
        <v>42.526397540453949</v>
      </c>
      <c r="BO69" t="str">
        <f t="shared" si="145"/>
        <v>91 Elementary trades and related occupations</v>
      </c>
      <c r="BP69" s="18">
        <f t="shared" si="163"/>
        <v>1.7308775944258841</v>
      </c>
      <c r="BQ69" s="18">
        <f t="shared" si="163"/>
        <v>1.7021187045986861</v>
      </c>
      <c r="BR69" s="18">
        <f t="shared" si="163"/>
        <v>1.584798632140231</v>
      </c>
      <c r="BS69" s="18">
        <f t="shared" si="163"/>
        <v>1.368141845977074</v>
      </c>
      <c r="BT69" s="18">
        <f t="shared" si="163"/>
        <v>1.5234159562912877</v>
      </c>
      <c r="BV69" s="68">
        <f t="shared" si="129"/>
        <v>-20.49940037943125</v>
      </c>
      <c r="BW69" s="69">
        <f t="shared" si="130"/>
        <v>30.068882112468849</v>
      </c>
      <c r="BX69" s="69">
        <f t="shared" si="131"/>
        <v>9.5694817330375983</v>
      </c>
      <c r="BZ69" t="str">
        <f t="shared" si="146"/>
        <v>91 Elementary trades and related occupations</v>
      </c>
      <c r="CA69" s="18">
        <f t="shared" si="164"/>
        <v>3.2314032896956482</v>
      </c>
      <c r="CB69" s="18">
        <f t="shared" si="164"/>
        <v>2.8657149307775618</v>
      </c>
      <c r="CC69" s="18">
        <f t="shared" si="164"/>
        <v>2.8337004763475764</v>
      </c>
      <c r="CD69" s="18">
        <f t="shared" si="164"/>
        <v>2.4224117499056184</v>
      </c>
      <c r="CE69" s="18">
        <f t="shared" si="164"/>
        <v>2.6599789216722387</v>
      </c>
      <c r="CG69" s="68">
        <f t="shared" si="133"/>
        <v>-40.469415476147056</v>
      </c>
      <c r="CH69" s="69">
        <f t="shared" si="134"/>
        <v>25.838776917179207</v>
      </c>
      <c r="CI69" s="69">
        <f t="shared" si="135"/>
        <v>-14.630638558967854</v>
      </c>
      <c r="CK69" t="str">
        <f t="shared" si="147"/>
        <v>91 Elementary trades and related occupations</v>
      </c>
      <c r="CL69" s="18">
        <f t="shared" si="165"/>
        <v>4.5484855901995154</v>
      </c>
      <c r="CM69" s="18">
        <f t="shared" si="165"/>
        <v>3.911965398498825</v>
      </c>
      <c r="CN69" s="18">
        <f t="shared" si="165"/>
        <v>4.0870696921111671</v>
      </c>
      <c r="CO69" s="18">
        <f t="shared" si="165"/>
        <v>3.1966706792782031</v>
      </c>
      <c r="CP69" s="18">
        <f t="shared" si="165"/>
        <v>2.5529185448867069</v>
      </c>
      <c r="CR69" s="68">
        <f t="shared" si="137"/>
        <v>-41.524216114749734</v>
      </c>
      <c r="CS69" s="69">
        <f t="shared" si="138"/>
        <v>20.443520873221644</v>
      </c>
      <c r="CT69" s="69">
        <f t="shared" si="139"/>
        <v>-21.08069524152809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0.34880494437135023</v>
      </c>
      <c r="C70" s="18">
        <f t="shared" si="157"/>
        <v>0.35738602968122368</v>
      </c>
      <c r="D70" s="18">
        <f t="shared" si="157"/>
        <v>0.35634745807386903</v>
      </c>
      <c r="E70" s="18">
        <f t="shared" si="157"/>
        <v>0.37739778477210645</v>
      </c>
      <c r="F70" s="18">
        <f t="shared" si="157"/>
        <v>0.38282651583804111</v>
      </c>
      <c r="H70" s="68">
        <f t="shared" si="105"/>
        <v>55.225373808254204</v>
      </c>
      <c r="I70" s="69">
        <f t="shared" si="106"/>
        <v>74.021847814147463</v>
      </c>
      <c r="J70" s="69">
        <f t="shared" si="107"/>
        <v>129.24722162240167</v>
      </c>
      <c r="L70" t="str">
        <f t="shared" ref="L70" si="166">A70</f>
        <v>92 Elementary administration and service occupations</v>
      </c>
      <c r="M70" s="18">
        <f t="shared" si="158"/>
        <v>1.5922145697325394</v>
      </c>
      <c r="N70" s="18">
        <f t="shared" si="158"/>
        <v>1.786849292208021</v>
      </c>
      <c r="O70" s="18">
        <f t="shared" si="158"/>
        <v>1.7900458427336852</v>
      </c>
      <c r="P70" s="18">
        <f t="shared" si="158"/>
        <v>2.0268330854737169</v>
      </c>
      <c r="Q70" s="18">
        <f t="shared" si="158"/>
        <v>2.371031302090358</v>
      </c>
      <c r="S70" s="68">
        <f t="shared" si="109"/>
        <v>93.530928687690675</v>
      </c>
      <c r="T70" s="69">
        <f t="shared" si="110"/>
        <v>84.616267436496628</v>
      </c>
      <c r="U70" s="69">
        <f t="shared" si="111"/>
        <v>178.1471961241873</v>
      </c>
      <c r="W70" t="str">
        <f t="shared" ref="W70" si="167">A70</f>
        <v>92 Elementary administration and service occupations</v>
      </c>
      <c r="X70" s="18">
        <f t="shared" si="159"/>
        <v>3.1574729710775138</v>
      </c>
      <c r="Y70" s="18">
        <f t="shared" si="159"/>
        <v>3.5701005944171857</v>
      </c>
      <c r="Z70" s="18">
        <f t="shared" si="159"/>
        <v>3.5209294702729625</v>
      </c>
      <c r="AA70" s="18">
        <f t="shared" si="159"/>
        <v>3.9642735819378445</v>
      </c>
      <c r="AB70" s="18">
        <f t="shared" si="159"/>
        <v>4.6999419008963361</v>
      </c>
      <c r="AD70" s="68">
        <f t="shared" si="113"/>
        <v>62.619669604874694</v>
      </c>
      <c r="AE70" s="69">
        <f t="shared" si="114"/>
        <v>83.295243105766943</v>
      </c>
      <c r="AF70" s="69">
        <f t="shared" si="115"/>
        <v>145.91491271064166</v>
      </c>
      <c r="AH70" t="str">
        <f t="shared" ref="AH70" si="168">L70</f>
        <v>92 Elementary administration and service occupations</v>
      </c>
      <c r="AI70" s="18">
        <f t="shared" si="160"/>
        <v>5.5407504608226521</v>
      </c>
      <c r="AJ70" s="18">
        <f t="shared" si="160"/>
        <v>6.7708908164241066</v>
      </c>
      <c r="AK70" s="18">
        <f t="shared" si="160"/>
        <v>6.7449216856260321</v>
      </c>
      <c r="AL70" s="18">
        <f t="shared" si="160"/>
        <v>7.92635181410611</v>
      </c>
      <c r="AM70" s="18">
        <f t="shared" si="160"/>
        <v>9.6225004208515088</v>
      </c>
      <c r="AO70" s="68">
        <f t="shared" si="117"/>
        <v>59.040489134082229</v>
      </c>
      <c r="AP70" s="69">
        <f t="shared" si="118"/>
        <v>78.967638716309878</v>
      </c>
      <c r="AQ70" s="69">
        <f t="shared" si="119"/>
        <v>138.0081278503921</v>
      </c>
      <c r="AS70" t="str">
        <f t="shared" ref="AS70" si="169">W70</f>
        <v>92 Elementary administration and service occupations</v>
      </c>
      <c r="AT70" s="18">
        <f t="shared" si="161"/>
        <v>5.4014660094572857</v>
      </c>
      <c r="AU70" s="18">
        <f t="shared" si="161"/>
        <v>5.7953363096605068</v>
      </c>
      <c r="AV70" s="18">
        <f t="shared" si="161"/>
        <v>5.9631203277937281</v>
      </c>
      <c r="AW70" s="18">
        <f t="shared" si="161"/>
        <v>6.7645784573953804</v>
      </c>
      <c r="AX70" s="18">
        <f t="shared" si="161"/>
        <v>8.0020890646781098</v>
      </c>
      <c r="AZ70" s="68">
        <f t="shared" si="121"/>
        <v>56.862719741454249</v>
      </c>
      <c r="BA70" s="69">
        <f t="shared" si="122"/>
        <v>77.515516028968833</v>
      </c>
      <c r="BB70" s="69">
        <f t="shared" si="123"/>
        <v>134.37823577042309</v>
      </c>
      <c r="BD70" t="str">
        <f t="shared" ref="BD70" si="170">AH70</f>
        <v>92 Elementary administration and service occupations</v>
      </c>
      <c r="BE70" s="18">
        <f t="shared" si="162"/>
        <v>9.6916347461270345</v>
      </c>
      <c r="BF70" s="18">
        <f t="shared" si="162"/>
        <v>9.2031213945823183</v>
      </c>
      <c r="BG70" s="18">
        <f t="shared" si="162"/>
        <v>8.8606077273856929</v>
      </c>
      <c r="BH70" s="18">
        <f t="shared" si="162"/>
        <v>8.859235735032378</v>
      </c>
      <c r="BI70" s="18">
        <f t="shared" si="162"/>
        <v>8.813032559497632</v>
      </c>
      <c r="BK70" s="68">
        <f t="shared" si="125"/>
        <v>-1.8829201314893111</v>
      </c>
      <c r="BL70" s="69">
        <f t="shared" si="126"/>
        <v>50.07109254148412</v>
      </c>
      <c r="BM70" s="69">
        <f t="shared" si="127"/>
        <v>48.188172409994813</v>
      </c>
      <c r="BO70" t="str">
        <f t="shared" ref="BO70" si="171">AS70</f>
        <v>92 Elementary administration and service occupations</v>
      </c>
      <c r="BP70" s="18">
        <f t="shared" si="163"/>
        <v>14.816813686466586</v>
      </c>
      <c r="BQ70" s="18">
        <f t="shared" si="163"/>
        <v>15.288726155142349</v>
      </c>
      <c r="BR70" s="18">
        <f t="shared" si="163"/>
        <v>14.670284321904809</v>
      </c>
      <c r="BS70" s="18">
        <f t="shared" si="163"/>
        <v>15.706395907580212</v>
      </c>
      <c r="BT70" s="18">
        <f t="shared" si="163"/>
        <v>16.76647571527355</v>
      </c>
      <c r="BV70" s="68">
        <f t="shared" si="129"/>
        <v>-5.4787959547621767</v>
      </c>
      <c r="BW70" s="69">
        <f t="shared" si="130"/>
        <v>46.853398160799365</v>
      </c>
      <c r="BX70" s="69">
        <f t="shared" si="131"/>
        <v>41.374602206037189</v>
      </c>
      <c r="BZ70" t="str">
        <f t="shared" ref="BZ70" si="172">BD70</f>
        <v>92 Elementary administration and service occupations</v>
      </c>
      <c r="CA70" s="18">
        <f t="shared" si="164"/>
        <v>19.452142020462581</v>
      </c>
      <c r="CB70" s="18">
        <f t="shared" si="164"/>
        <v>20.755077646324128</v>
      </c>
      <c r="CC70" s="18">
        <f t="shared" si="164"/>
        <v>19.769374957273556</v>
      </c>
      <c r="CD70" s="18">
        <f t="shared" si="164"/>
        <v>21.167798474005338</v>
      </c>
      <c r="CE70" s="18">
        <f t="shared" si="164"/>
        <v>21.233215879702758</v>
      </c>
      <c r="CG70" s="68">
        <f t="shared" si="133"/>
        <v>-31.885631969301492</v>
      </c>
      <c r="CH70" s="69">
        <f t="shared" si="134"/>
        <v>35.312437020770275</v>
      </c>
      <c r="CI70" s="69">
        <f t="shared" si="135"/>
        <v>3.4268050514687833</v>
      </c>
      <c r="CK70" t="str">
        <f t="shared" ref="CK70" si="173">BO70</f>
        <v>92 Elementary administration and service occupations</v>
      </c>
      <c r="CL70" s="18">
        <f t="shared" si="165"/>
        <v>27.682181651529653</v>
      </c>
      <c r="CM70" s="18">
        <f t="shared" si="165"/>
        <v>24.967588420933108</v>
      </c>
      <c r="CN70" s="18">
        <f t="shared" si="165"/>
        <v>23.885056782570587</v>
      </c>
      <c r="CO70" s="18">
        <f t="shared" si="165"/>
        <v>18.65775532585814</v>
      </c>
      <c r="CP70" s="18">
        <f t="shared" si="165"/>
        <v>14.879138951145713</v>
      </c>
      <c r="CR70" s="68">
        <f t="shared" si="137"/>
        <v>-41.681994976107724</v>
      </c>
      <c r="CS70" s="69">
        <f t="shared" si="138"/>
        <v>17.616343601158334</v>
      </c>
      <c r="CT70" s="69">
        <f t="shared" si="139"/>
        <v>-24.065651374949386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44.488861394697032</v>
      </c>
      <c r="I72" s="67">
        <f>IF(D35&gt;0,I35/D35*100,0)</f>
        <v>59.844854613526067</v>
      </c>
      <c r="J72" s="67">
        <f t="shared" ref="J72" si="175">IF(D35&gt;0,(J35/D35)*100,0)</f>
        <v>104.33371600822309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46.109093554509229</v>
      </c>
      <c r="T72" s="67">
        <f t="shared" ref="T72" si="177">IF(O35&gt;0,T35/O35*100,0)</f>
        <v>63.762031136052521</v>
      </c>
      <c r="U72" s="67">
        <f t="shared" ref="U72" si="178">IF(O35&gt;0,(U35/O35)*100,0)</f>
        <v>109.87112469056177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21.825418107542827</v>
      </c>
      <c r="AE72" s="67">
        <f t="shared" ref="AE72" si="180">IF(Z35&gt;0,AE35/Z35*100,0)</f>
        <v>59.667237609747012</v>
      </c>
      <c r="AF72" s="67">
        <f t="shared" ref="AF72" si="181">IF(Z35&gt;0,(AF35/Z35)*100,0)</f>
        <v>81.492655717289836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11.47992695625326</v>
      </c>
      <c r="AP72" s="67">
        <f t="shared" ref="AP72" si="183">IF(AK35&gt;0,AP35/AK35*100,0)</f>
        <v>55.087916882214138</v>
      </c>
      <c r="AQ72" s="67">
        <f t="shared" ref="AQ72" si="184">IF(AK35&gt;0,(AQ35/AK35)*100,0)</f>
        <v>66.567843838467397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16.89338436536174</v>
      </c>
      <c r="BA72" s="67">
        <f t="shared" ref="BA72" si="186">IF(AV35&gt;0,BA35/AV35*100,0)</f>
        <v>55.885168214853707</v>
      </c>
      <c r="BB72" s="67">
        <f t="shared" ref="BB72" si="187">IF(AV35&gt;0,(BB35/AV35)*100,0)</f>
        <v>72.778552580215447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-1.3532572128609046</v>
      </c>
      <c r="BL72" s="67">
        <f t="shared" ref="BL72" si="189">IF(BG35&gt;0,BL35/BG35*100,0)</f>
        <v>45.290526560967699</v>
      </c>
      <c r="BM72" s="67">
        <f t="shared" ref="BM72" si="190">IF(BG35&gt;0,(BM35/BG35)*100,0)</f>
        <v>43.937269348106796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-17.296099589418443</v>
      </c>
      <c r="BW72" s="67">
        <f t="shared" ref="BW72" si="192">IF(BR35&gt;0,BW35/BR35*100,0)</f>
        <v>40.52514103863178</v>
      </c>
      <c r="BX72" s="67">
        <f t="shared" ref="BX72" si="193">IF(BR35&gt;0,(BX35/BR35)*100,0)</f>
        <v>23.229041449213341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-36.581510346540306</v>
      </c>
      <c r="CH72" s="67">
        <f t="shared" ref="CH72" si="195">IF(CC35&gt;0,CH35/CC35*100,0)</f>
        <v>32.441045759841955</v>
      </c>
      <c r="CI72" s="67">
        <f t="shared" ref="CI72" si="196">IF(CC35&gt;0,(CI35/CC35)*100,0)</f>
        <v>-4.1404645866983527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-6.3837722051351102</v>
      </c>
      <c r="CS72" s="67">
        <f t="shared" ref="CS72" si="198">IF(CN35&gt;0,CS35/CN35*100,0)</f>
        <v>27.730478331199627</v>
      </c>
      <c r="CT72" s="67">
        <f t="shared" ref="CT72" si="199">IF(CN35&gt;0,(CT35/CN35)*100,0)</f>
        <v>21.346706126064515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Oxfordshire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Oxfordshire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Oxfordshire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Oxfordshire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Oxfordshire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Oxfordshire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Oxfordshire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Oxfordshire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Oxfordshire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5.7077593563827467</v>
      </c>
      <c r="C82" s="18">
        <f t="shared" si="210"/>
        <v>12.739065734100841</v>
      </c>
      <c r="D82" s="18">
        <f t="shared" si="210"/>
        <v>0.78422961612962805</v>
      </c>
      <c r="E82" s="18">
        <f t="shared" si="210"/>
        <v>2.7381648166498795</v>
      </c>
      <c r="F82" s="18">
        <f t="shared" ref="F82:F107" si="211">IF(AND(F$6-C$6 &lt;&gt; 0,C8&lt;&gt;0,F8&lt;&gt;0),(EXP(LN(F8/C8)/(F$6-C$6))-1)*100,0)</f>
        <v>2.7181551479503518</v>
      </c>
      <c r="H82" s="18">
        <f t="shared" ref="H82:H107" si="212">IF($F$6-$D$6 &lt;&gt; 0,(EXP(LN(1+(H45/100))/($F$6-$D$6))-1)*100,0)</f>
        <v>2.0826798848935235</v>
      </c>
      <c r="I82" s="18">
        <f t="shared" ref="I82:I107" si="213">IF(D8&gt;0,((1+(I8/D8))^(1/($F$6-$D$6))-1)*100,0)</f>
        <v>3.2294903236359973</v>
      </c>
      <c r="J82" s="18">
        <f t="shared" ref="J82:J107" si="214">IF($F$6-$D$6 &lt;&gt; 0,(EXP(LN(1+(J45/100))/($F$6-$D$6))-1)*100,0)</f>
        <v>4.6351994125152229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8.0485254903459804</v>
      </c>
      <c r="N82" s="18">
        <f t="shared" si="215"/>
        <v>7.9761620823770363</v>
      </c>
      <c r="O82" s="18">
        <f t="shared" si="215"/>
        <v>0.62206235831341328</v>
      </c>
      <c r="P82" s="18">
        <f t="shared" si="215"/>
        <v>2.6902959859151254</v>
      </c>
      <c r="Q82" s="18">
        <f t="shared" ref="Q82:Q107" si="216">IF(AND(Q$6-N$6 &lt;&gt; 0,N8&lt;&gt;0,Q8&lt;&gt;0),(EXP(LN(Q8/N8)/(Q$6-N$6))-1)*100,0)</f>
        <v>2.3600527328985432</v>
      </c>
      <c r="S82" s="18">
        <f t="shared" ref="S82:S107" si="217">IF($F$6-$D$6 &lt;&gt; 0,(EXP(LN(1+(S45/100))/($F$6-$D$6))-1)*100,0)</f>
        <v>1.9962039218993644</v>
      </c>
      <c r="T82" s="18">
        <f t="shared" ref="T82:T107" si="218">IF(O8&gt;0,((1+(T8/O8))^(1/($F$6-$D$6))-1)*100,0)</f>
        <v>3.2248273675615335</v>
      </c>
      <c r="U82" s="18">
        <f t="shared" ref="U82:U107" si="219">IF($F$6-$D$6 &lt;&gt; 0,(EXP(LN(1+(U45/100))/($F$6-$D$6))-1)*100,0)</f>
        <v>4.5702242778733693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5.7666526339901658</v>
      </c>
      <c r="Y82" s="18">
        <f t="shared" si="220"/>
        <v>-4.0438568930697976</v>
      </c>
      <c r="Z82" s="18">
        <f t="shared" si="220"/>
        <v>-0.85440620192112071</v>
      </c>
      <c r="AA82" s="18">
        <f t="shared" si="220"/>
        <v>1.4437369751118867</v>
      </c>
      <c r="AB82" s="18">
        <f t="shared" ref="AB82:AB107" si="221">IF(AND(AB$6-Y$6 &lt;&gt; 0,Y8&lt;&gt;0,AB8&lt;&gt;0),(EXP(LN(AB8/Y8)/(AB$6-Y$6))-1)*100,0)</f>
        <v>0.37042584009052693</v>
      </c>
      <c r="AD82" s="18">
        <f t="shared" ref="AD82:AD107" si="222">IF($F$6-$D$6 &lt;&gt; 0,(EXP(LN(1+(AD45/100))/($F$6-$D$6))-1)*100,0)</f>
        <v>0.67183055124242497</v>
      </c>
      <c r="AE82" s="18">
        <f t="shared" ref="AE82:AE107" si="223">IF(Z8&gt;0,((1+(AE8/Z8))^(1/($F$6-$D$6))-1)*100,0)</f>
        <v>3.0920052505482021</v>
      </c>
      <c r="AF82" s="18">
        <f t="shared" ref="AF82:AF107" si="224">IF($F$6-$D$6 &lt;&gt; 0,(EXP(LN(1+(AF45/100))/($F$6-$D$6))-1)*100,0)</f>
        <v>3.5381182391786892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5.8986333741213759</v>
      </c>
      <c r="AJ82" s="18">
        <f t="shared" si="225"/>
        <v>0.77180691366154353</v>
      </c>
      <c r="AK82" s="18">
        <f t="shared" si="225"/>
        <v>-1.6311522597155514</v>
      </c>
      <c r="AL82" s="18">
        <f t="shared" si="225"/>
        <v>1.0555119569592764</v>
      </c>
      <c r="AM82" s="18">
        <f t="shared" ref="AM82:AM107" si="226">IF(AND(AM$6-AJ$6 &lt;&gt; 0,AJ8&lt;&gt;0,AM8&lt;&gt;0),(EXP(LN(AM8/AJ8)/(AM$6-AJ$6))-1)*100,0)</f>
        <v>0.19053359082621402</v>
      </c>
      <c r="AO82" s="18">
        <f t="shared" ref="AO82:AO107" si="227">IF($F$6-$D$6 &lt;&gt; 0,(EXP(LN(1+(AO45/100))/($F$6-$D$6))-1)*100,0)</f>
        <v>0.15190146504038271</v>
      </c>
      <c r="AP82" s="18">
        <f t="shared" ref="AP82:AP107" si="228">IF(AK8&gt;0,((1+(AP8/AK8))^(1/($F$6-$D$6))-1)*100,0)</f>
        <v>2.7884360779821815</v>
      </c>
      <c r="AQ82" s="18">
        <f t="shared" ref="AQ82:AQ107" si="229">IF($F$6-$D$6 &lt;&gt; 0,(EXP(LN(1+(AQ45/100))/($F$6-$D$6))-1)*100,0)</f>
        <v>2.8921639943972677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5.490098759338502</v>
      </c>
      <c r="AU82" s="18">
        <f t="shared" si="230"/>
        <v>-0.46764744446421425</v>
      </c>
      <c r="AV82" s="18">
        <f t="shared" si="230"/>
        <v>-2.0934516108405687</v>
      </c>
      <c r="AW82" s="18">
        <f t="shared" si="230"/>
        <v>1.1028146840802444</v>
      </c>
      <c r="AX82" s="18">
        <f t="shared" ref="AX82:AX107" si="231">IF(AND(AX$6-AU$6 &lt;&gt; 0,AU8&lt;&gt;0,AX8&lt;&gt;0),(EXP(LN(AX8/AU8)/(AX$6-AU$6))-1)*100,0)</f>
        <v>-4.9585745478086807E-3</v>
      </c>
      <c r="AZ82" s="18">
        <f t="shared" ref="AZ82:AZ107" si="232">IF($F$6-$D$6 &lt;&gt; 0,(EXP(LN(1+(AZ45/100))/($F$6-$D$6))-1)*100,0)</f>
        <v>2.5963715079813099E-2</v>
      </c>
      <c r="BA82" s="18">
        <f t="shared" ref="BA82:BA107" si="233">IF(AV8&gt;0,((1+(BA8/AV8))^(1/($F$6-$D$6))-1)*100,0)</f>
        <v>2.7394803402049028</v>
      </c>
      <c r="BB82" s="18">
        <f t="shared" ref="BB82:BB107" si="234">IF($F$6-$D$6 &lt;&gt; 0,(EXP(LN(1+(BB45/100))/($F$6-$D$6))-1)*100,0)</f>
        <v>2.7572756917441099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2.6040345442709834</v>
      </c>
      <c r="BF82" s="18">
        <f t="shared" si="235"/>
        <v>7.3866505751716494</v>
      </c>
      <c r="BG82" s="18">
        <f t="shared" si="235"/>
        <v>-2.7911446735404022</v>
      </c>
      <c r="BH82" s="18">
        <f t="shared" si="235"/>
        <v>0.64585319756202964</v>
      </c>
      <c r="BI82" s="18">
        <f t="shared" ref="BI82:BI107" si="236">IF(AND(BI$6-BF$6 &lt;&gt; 0,BF8&lt;&gt;0,BI8&lt;&gt;0),(EXP(LN(BI8/BF8)/(BI$6-BF$6))-1)*100,0)</f>
        <v>-3.6859018817747558E-2</v>
      </c>
      <c r="BK82" s="18">
        <f t="shared" ref="BK82:BK107" si="237">IF($F$6-$D$6 &lt;&gt; 0,(EXP(LN(1+(BK45/100))/($F$6-$D$6))-1)*100,0)</f>
        <v>-0.51310723235086231</v>
      </c>
      <c r="BL82" s="18">
        <f t="shared" ref="BL82:BL107" si="238">IF(BG8&gt;0,((1+(BL8/BG8))^(1/($F$6-$D$6))-1)*100,0)</f>
        <v>2.2708250474861691</v>
      </c>
      <c r="BM82" s="18">
        <f t="shared" ref="BM82:BM107" si="239">IF($F$6-$D$6 &lt;&gt; 0,(EXP(LN(1+(BM45/100))/($F$6-$D$6))-1)*100,0)</f>
        <v>1.9000242474324525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3.4917940552450455</v>
      </c>
      <c r="BQ82" s="18">
        <f t="shared" si="240"/>
        <v>-6.7008335724318746</v>
      </c>
      <c r="BR82" s="18">
        <f t="shared" si="240"/>
        <v>-2.5706616822514405</v>
      </c>
      <c r="BS82" s="18">
        <f t="shared" si="240"/>
        <v>-1.7389033323554015</v>
      </c>
      <c r="BT82" s="18">
        <f t="shared" ref="BT82:BT107" si="241">IF(AND(BT$6-BQ$6 &lt;&gt; 0,BQ8&lt;&gt;0,BT8&lt;&gt;0),(EXP(LN(BT8/BQ8)/(BT$6-BQ$6))-1)*100,0)</f>
        <v>-2.3164549303169468</v>
      </c>
      <c r="BV82" s="18">
        <f t="shared" ref="BV82:BV107" si="242">IF($F$6-$D$6 &lt;&gt; 0,(EXP(LN(1+(BV45/100))/($F$6-$D$6))-1)*100,0)</f>
        <v>-2.0169421098063411</v>
      </c>
      <c r="BW82" s="18">
        <f t="shared" ref="BW82:BW107" si="243">IF(BR8&gt;0,((1+(BW8/BR8))^(1/($F$6-$D$6))-1)*100,0)</f>
        <v>2.1662922385330852</v>
      </c>
      <c r="BX82" s="18">
        <f t="shared" ref="BX82:BX107" si="244">IF($F$6-$D$6 &lt;&gt; 0,(EXP(LN(1+(BX45/100))/($F$6-$D$6))-1)*100,0)</f>
        <v>0.73324626836954732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1.4995097079014696</v>
      </c>
      <c r="CB82" s="18">
        <f t="shared" si="245"/>
        <v>-3.2568961593314683</v>
      </c>
      <c r="CC82" s="18">
        <f t="shared" si="245"/>
        <v>-0.63219767091067247</v>
      </c>
      <c r="CD82" s="18">
        <f t="shared" si="245"/>
        <v>-2.4656147182822385</v>
      </c>
      <c r="CE82" s="18">
        <f t="shared" ref="CE82:CE107" si="246">IF(AND(CE$6-CB$6 &lt;&gt; 0,CB8&lt;&gt;0,CE8&lt;&gt;0),(EXP(LN(CE8/CB8)/(CE$6-CB$6))-1)*100,0)</f>
        <v>-1.9462693249701513</v>
      </c>
      <c r="CG82" s="18">
        <f t="shared" ref="CG82:CG107" si="247">IF($F$6-$D$6 &lt;&gt; 0,(EXP(LN(1+(CG45/100))/($F$6-$D$6))-1)*100,0)</f>
        <v>-1.8582655320340646</v>
      </c>
      <c r="CH82" s="18">
        <f t="shared" ref="CH82:CH107" si="248">IF(CC8&gt;0,((1+(CH8/CC8))^(1/($F$6-$D$6))-1)*100,0)</f>
        <v>2.204757650101663</v>
      </c>
      <c r="CI82" s="18">
        <f t="shared" ref="CI82:CI107" si="249">IF($F$6-$D$6 &lt;&gt; 0,(EXP(LN(1+(CI45/100))/($F$6-$D$6))-1)*100,0)</f>
        <v>0.88750940643771425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6.6446671683230152</v>
      </c>
      <c r="CM82" s="18">
        <f t="shared" si="250"/>
        <v>-7.6992148300680459</v>
      </c>
      <c r="CN82" s="18">
        <f t="shared" si="250"/>
        <v>1.0013666322472359</v>
      </c>
      <c r="CO82" s="18">
        <f t="shared" si="250"/>
        <v>2.3520435775951976</v>
      </c>
      <c r="CP82" s="18">
        <f t="shared" ref="CP82:CP107" si="251">IF(AND(CP$6-CM$6 &lt;&gt; 0,CM8&lt;&gt;0,CP8&lt;&gt;0),(EXP(LN(CP8/CM8)/(CP$6-CM$6))-1)*100,0)</f>
        <v>1.2716595389459462</v>
      </c>
      <c r="CR82" s="18">
        <f t="shared" ref="CR82:CR107" si="252">IF($F$6-$D$6 &lt;&gt; 0,(EXP(LN(1+(CR45/100))/($F$6-$D$6))-1)*100,0)</f>
        <v>1.8998228305460829</v>
      </c>
      <c r="CS82" s="18">
        <f t="shared" ref="CS82:CS107" si="253">IF(CN8&gt;0,((1+(CS8/CN8))^(1/($F$6-$D$6))-1)*100,0)</f>
        <v>1.9684871031213635</v>
      </c>
      <c r="CT82" s="18">
        <f t="shared" ref="CT82:CT107" si="254">IF($F$6-$D$6 &lt;&gt; 0,(EXP(LN(1+(CT45/100))/($F$6-$D$6))-1)*100,0)</f>
        <v>3.4606569163500689</v>
      </c>
    </row>
    <row r="83" spans="1:98" x14ac:dyDescent="0.2">
      <c r="A83" t="str">
        <f t="shared" si="209"/>
        <v>12 Other managers and proprietors</v>
      </c>
      <c r="B83" s="18">
        <f t="shared" si="210"/>
        <v>7.0804563471750459</v>
      </c>
      <c r="C83" s="18">
        <f t="shared" si="210"/>
        <v>0.17388756124507854</v>
      </c>
      <c r="D83" s="18">
        <f t="shared" si="210"/>
        <v>7.1867859012198831</v>
      </c>
      <c r="E83" s="18">
        <f t="shared" si="210"/>
        <v>3.3022858627265395</v>
      </c>
      <c r="F83" s="18">
        <f t="shared" si="211"/>
        <v>4.3001673890568526</v>
      </c>
      <c r="H83" s="18">
        <f t="shared" si="212"/>
        <v>4.5812200183749763</v>
      </c>
      <c r="I83" s="18">
        <f t="shared" si="213"/>
        <v>4.6188187888815291</v>
      </c>
      <c r="J83" s="18">
        <f t="shared" si="214"/>
        <v>7.4212276863961701</v>
      </c>
      <c r="L83" t="str">
        <f t="shared" ref="L83:L106" si="255">A83</f>
        <v>12 Other managers and proprietors</v>
      </c>
      <c r="M83" s="18">
        <f t="shared" si="215"/>
        <v>6.2321322969152826</v>
      </c>
      <c r="N83" s="18">
        <f t="shared" si="215"/>
        <v>7.3678911196622288</v>
      </c>
      <c r="O83" s="18">
        <f t="shared" si="215"/>
        <v>6.8510621979917863</v>
      </c>
      <c r="P83" s="18">
        <f t="shared" si="215"/>
        <v>3.4426315628720117</v>
      </c>
      <c r="Q83" s="18">
        <f t="shared" si="216"/>
        <v>4.7394442918189394</v>
      </c>
      <c r="S83" s="18">
        <f t="shared" si="217"/>
        <v>4.5665200079374912</v>
      </c>
      <c r="T83" s="18">
        <f t="shared" si="218"/>
        <v>4.5172778816348957</v>
      </c>
      <c r="U83" s="18">
        <f t="shared" si="219"/>
        <v>7.3410605460086265</v>
      </c>
      <c r="W83" t="str">
        <f t="shared" ref="W83:W106" si="256">A83</f>
        <v>12 Other managers and proprietors</v>
      </c>
      <c r="X83" s="18">
        <f t="shared" si="220"/>
        <v>3.3885656560139976</v>
      </c>
      <c r="Y83" s="18">
        <f t="shared" si="220"/>
        <v>-4.8623703296645671</v>
      </c>
      <c r="Z83" s="18">
        <f t="shared" si="220"/>
        <v>5.2627821912625938</v>
      </c>
      <c r="AA83" s="18">
        <f t="shared" si="220"/>
        <v>2.1978017254581372</v>
      </c>
      <c r="AB83" s="18">
        <f t="shared" si="221"/>
        <v>2.6854429317756834</v>
      </c>
      <c r="AD83" s="18">
        <f t="shared" si="222"/>
        <v>3.2094152983600743</v>
      </c>
      <c r="AE83" s="18">
        <f t="shared" si="223"/>
        <v>4.2839825044922231</v>
      </c>
      <c r="AF83" s="18">
        <f t="shared" si="224"/>
        <v>6.2486945524565352</v>
      </c>
      <c r="AH83" t="str">
        <f t="shared" ref="AH83:AH106" si="257">L83</f>
        <v>12 Other managers and proprietors</v>
      </c>
      <c r="AI83" s="18">
        <f t="shared" si="225"/>
        <v>4.4096987785168684</v>
      </c>
      <c r="AJ83" s="18">
        <f t="shared" si="225"/>
        <v>1.6963849010198206</v>
      </c>
      <c r="AK83" s="18">
        <f t="shared" si="225"/>
        <v>4.190286586545966</v>
      </c>
      <c r="AL83" s="18">
        <f t="shared" si="225"/>
        <v>2.2318698233316558</v>
      </c>
      <c r="AM83" s="18">
        <f t="shared" si="226"/>
        <v>2.806138031771499</v>
      </c>
      <c r="AO83" s="18">
        <f t="shared" si="227"/>
        <v>2.8805507005231101</v>
      </c>
      <c r="AP83" s="18">
        <f t="shared" si="228"/>
        <v>4.1878538437275514</v>
      </c>
      <c r="AQ83" s="18">
        <f t="shared" si="229"/>
        <v>5.9553053331859118</v>
      </c>
      <c r="AS83" t="str">
        <f t="shared" ref="AS83:AS106" si="258">W83</f>
        <v>12 Other managers and proprietors</v>
      </c>
      <c r="AT83" s="18">
        <f t="shared" si="230"/>
        <v>3.2604024564440115</v>
      </c>
      <c r="AU83" s="18">
        <f t="shared" si="230"/>
        <v>-2.3986543602959931</v>
      </c>
      <c r="AV83" s="18">
        <f t="shared" si="230"/>
        <v>4.7994672017876328</v>
      </c>
      <c r="AW83" s="18">
        <f t="shared" si="230"/>
        <v>1.8938412493128665</v>
      </c>
      <c r="AX83" s="18">
        <f t="shared" si="231"/>
        <v>2.5169455177461941</v>
      </c>
      <c r="AZ83" s="18">
        <f t="shared" si="232"/>
        <v>2.8533199865639958</v>
      </c>
      <c r="BA83" s="18">
        <f t="shared" si="233"/>
        <v>4.010475554046522</v>
      </c>
      <c r="BB83" s="18">
        <f t="shared" si="234"/>
        <v>5.7971654830455632</v>
      </c>
      <c r="BD83" t="str">
        <f t="shared" ref="BD83:BD106" si="259">AH83</f>
        <v>12 Other managers and proprietors</v>
      </c>
      <c r="BE83" s="18">
        <f t="shared" si="235"/>
        <v>-1.9004189107560854</v>
      </c>
      <c r="BF83" s="18">
        <f t="shared" si="235"/>
        <v>4.9708661321768988</v>
      </c>
      <c r="BG83" s="18">
        <f t="shared" si="235"/>
        <v>2.6442607427291209</v>
      </c>
      <c r="BH83" s="18">
        <f t="shared" si="235"/>
        <v>0.66200168294194839</v>
      </c>
      <c r="BI83" s="18">
        <f t="shared" si="236"/>
        <v>1.5429695562003465</v>
      </c>
      <c r="BK83" s="18">
        <f t="shared" si="237"/>
        <v>1.3184643057012391</v>
      </c>
      <c r="BL83" s="18">
        <f t="shared" si="238"/>
        <v>3.0388924708574905</v>
      </c>
      <c r="BM83" s="18">
        <f t="shared" si="239"/>
        <v>3.9341817192989126</v>
      </c>
      <c r="BO83" t="str">
        <f t="shared" ref="BO83:BO106" si="260">AS83</f>
        <v>12 Other managers and proprietors</v>
      </c>
      <c r="BP83" s="18">
        <f t="shared" si="240"/>
        <v>0.57062985363109942</v>
      </c>
      <c r="BQ83" s="18">
        <f t="shared" si="240"/>
        <v>-5.8358461252205673</v>
      </c>
      <c r="BR83" s="18">
        <f t="shared" si="240"/>
        <v>4.1084697232904865</v>
      </c>
      <c r="BS83" s="18">
        <f t="shared" si="240"/>
        <v>-6.2305894008041207E-2</v>
      </c>
      <c r="BT83" s="18">
        <f t="shared" si="241"/>
        <v>0.84702083374592618</v>
      </c>
      <c r="BV83" s="18">
        <f t="shared" si="242"/>
        <v>1.3090487124023165</v>
      </c>
      <c r="BW83" s="18">
        <f t="shared" si="243"/>
        <v>3.3592445014930306</v>
      </c>
      <c r="BX83" s="18">
        <f t="shared" si="244"/>
        <v>4.2123920701617967</v>
      </c>
      <c r="BZ83" t="str">
        <f t="shared" ref="BZ83:BZ106" si="261">BD83</f>
        <v>12 Other managers and proprietors</v>
      </c>
      <c r="CA83" s="18">
        <f t="shared" si="245"/>
        <v>-1.2080792106222815</v>
      </c>
      <c r="CB83" s="18">
        <f t="shared" si="245"/>
        <v>-14.871259745755117</v>
      </c>
      <c r="CC83" s="18">
        <f t="shared" si="245"/>
        <v>3.1747076596360113</v>
      </c>
      <c r="CD83" s="18">
        <f t="shared" si="245"/>
        <v>-2.353567586417471</v>
      </c>
      <c r="CE83" s="18">
        <f t="shared" si="246"/>
        <v>-1.5067109191758132</v>
      </c>
      <c r="CG83" s="18">
        <f t="shared" si="247"/>
        <v>-0.54453106903223913</v>
      </c>
      <c r="CH83" s="18">
        <f t="shared" si="248"/>
        <v>2.6534069681944938</v>
      </c>
      <c r="CI83" s="18">
        <f t="shared" si="249"/>
        <v>2.2807408179822408</v>
      </c>
      <c r="CK83" t="str">
        <f t="shared" ref="CK83:CK106" si="262">BO83</f>
        <v>12 Other managers and proprietors</v>
      </c>
      <c r="CL83" s="18">
        <f t="shared" si="250"/>
        <v>2.4134223684925349</v>
      </c>
      <c r="CM83" s="18">
        <f t="shared" si="250"/>
        <v>-12.569621054059411</v>
      </c>
      <c r="CN83" s="18">
        <f t="shared" si="250"/>
        <v>8.192087077540755</v>
      </c>
      <c r="CO83" s="18">
        <f t="shared" si="250"/>
        <v>2.7301954223117653</v>
      </c>
      <c r="CP83" s="18">
        <f t="shared" si="251"/>
        <v>3.3597171746205801</v>
      </c>
      <c r="CR83" s="18">
        <f t="shared" si="252"/>
        <v>4.519480482697702</v>
      </c>
      <c r="CS83" s="18">
        <f t="shared" si="253"/>
        <v>2.8830881982905954</v>
      </c>
      <c r="CT83" s="18">
        <f t="shared" si="254"/>
        <v>6.2202590607018493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5.8305198169255057</v>
      </c>
      <c r="C84" s="18">
        <f t="shared" si="210"/>
        <v>4.4676972150629268</v>
      </c>
      <c r="D84" s="18">
        <f t="shared" si="210"/>
        <v>2.2969783894103868</v>
      </c>
      <c r="E84" s="18">
        <f t="shared" si="210"/>
        <v>2.1390813978147571</v>
      </c>
      <c r="F84" s="18">
        <f t="shared" si="211"/>
        <v>2.3324732147420368</v>
      </c>
      <c r="H84" s="18">
        <f t="shared" si="212"/>
        <v>2.1916866301436855</v>
      </c>
      <c r="I84" s="18">
        <f t="shared" si="213"/>
        <v>2.5533637998832681</v>
      </c>
      <c r="J84" s="18">
        <f t="shared" si="214"/>
        <v>4.1637891041433672</v>
      </c>
      <c r="L84" t="str">
        <f t="shared" si="255"/>
        <v>21 Science, research, engineering and technology professionals</v>
      </c>
      <c r="M84" s="18">
        <f t="shared" si="215"/>
        <v>6.5543450122037328</v>
      </c>
      <c r="N84" s="18">
        <f t="shared" si="215"/>
        <v>11.479100322804147</v>
      </c>
      <c r="O84" s="18">
        <f t="shared" si="215"/>
        <v>3.4157099323035345</v>
      </c>
      <c r="P84" s="18">
        <f t="shared" si="215"/>
        <v>2.7677695180323258</v>
      </c>
      <c r="Q84" s="18">
        <f t="shared" si="216"/>
        <v>3.4947832611346152</v>
      </c>
      <c r="S84" s="18">
        <f t="shared" si="217"/>
        <v>2.9832973284040332</v>
      </c>
      <c r="T84" s="18">
        <f t="shared" si="218"/>
        <v>2.8349992489331566</v>
      </c>
      <c r="U84" s="18">
        <f t="shared" si="219"/>
        <v>4.9871988929840461</v>
      </c>
      <c r="W84" t="str">
        <f t="shared" si="256"/>
        <v>21 Science, research, engineering and technology professionals</v>
      </c>
      <c r="X84" s="18">
        <f t="shared" si="220"/>
        <v>2.7927438386358139</v>
      </c>
      <c r="Y84" s="18">
        <f t="shared" si="220"/>
        <v>-1.8600289026579397</v>
      </c>
      <c r="Z84" s="18">
        <f t="shared" si="220"/>
        <v>0.93005136891000095</v>
      </c>
      <c r="AA84" s="18">
        <f t="shared" si="220"/>
        <v>0.57944652492896154</v>
      </c>
      <c r="AB84" s="18">
        <f t="shared" si="221"/>
        <v>0.53448342040072205</v>
      </c>
      <c r="AD84" s="18">
        <f t="shared" si="222"/>
        <v>0.69617927353302633</v>
      </c>
      <c r="AE84" s="18">
        <f t="shared" si="223"/>
        <v>2.3938937928380311</v>
      </c>
      <c r="AF84" s="18">
        <f t="shared" si="224"/>
        <v>2.9009477511700021</v>
      </c>
      <c r="AH84" t="str">
        <f t="shared" si="257"/>
        <v>21 Science, research, engineering and technology professionals</v>
      </c>
      <c r="AI84" s="18">
        <f t="shared" si="225"/>
        <v>2.7826277115532427</v>
      </c>
      <c r="AJ84" s="18">
        <f t="shared" si="225"/>
        <v>2.8388317859555645</v>
      </c>
      <c r="AK84" s="18">
        <f t="shared" si="225"/>
        <v>1.0381758632581395</v>
      </c>
      <c r="AL84" s="18">
        <f t="shared" si="225"/>
        <v>1.3328495938111029</v>
      </c>
      <c r="AM84" s="18">
        <f t="shared" si="226"/>
        <v>1.3340612269283847</v>
      </c>
      <c r="AO84" s="18">
        <f t="shared" si="227"/>
        <v>1.2345296511957926</v>
      </c>
      <c r="AP84" s="18">
        <f t="shared" si="228"/>
        <v>2.4098815473382329</v>
      </c>
      <c r="AQ84" s="18">
        <f t="shared" si="229"/>
        <v>3.3166807582663438</v>
      </c>
      <c r="AS84" t="str">
        <f t="shared" si="258"/>
        <v>21 Science, research, engineering and technology professionals</v>
      </c>
      <c r="AT84" s="18">
        <f t="shared" si="230"/>
        <v>2.4612006696373534</v>
      </c>
      <c r="AU84" s="18">
        <f t="shared" si="230"/>
        <v>-3.2995882361825379</v>
      </c>
      <c r="AV84" s="18">
        <f t="shared" si="230"/>
        <v>-1.3419955691160057</v>
      </c>
      <c r="AW84" s="18">
        <f t="shared" si="230"/>
        <v>-8.4953751411687151E-2</v>
      </c>
      <c r="AX84" s="18">
        <f t="shared" si="231"/>
        <v>-0.68269396351903211</v>
      </c>
      <c r="AZ84" s="18">
        <f t="shared" si="232"/>
        <v>-0.50573729635069453</v>
      </c>
      <c r="BA84" s="18">
        <f t="shared" si="233"/>
        <v>1.996308090535881</v>
      </c>
      <c r="BB84" s="18">
        <f t="shared" si="234"/>
        <v>1.6163616884813825</v>
      </c>
      <c r="BD84" t="str">
        <f t="shared" si="259"/>
        <v>21 Science, research, engineering and technology professionals</v>
      </c>
      <c r="BE84" s="18">
        <f t="shared" si="235"/>
        <v>0.22331959227634979</v>
      </c>
      <c r="BF84" s="18">
        <f t="shared" si="235"/>
        <v>8.0932822798730708</v>
      </c>
      <c r="BG84" s="18">
        <f t="shared" si="235"/>
        <v>-1.8036198869543663</v>
      </c>
      <c r="BH84" s="18">
        <f t="shared" si="235"/>
        <v>-0.609615266545116</v>
      </c>
      <c r="BI84" s="18">
        <f t="shared" si="236"/>
        <v>-0.46347186419741782</v>
      </c>
      <c r="BK84" s="18">
        <f t="shared" si="237"/>
        <v>-1.0092212976216763</v>
      </c>
      <c r="BL84" s="18">
        <f t="shared" si="238"/>
        <v>1.5392509911490215</v>
      </c>
      <c r="BM84" s="18">
        <f t="shared" si="239"/>
        <v>0.7365299299451511</v>
      </c>
      <c r="BO84" t="str">
        <f t="shared" si="260"/>
        <v>21 Science, research, engineering and technology professionals</v>
      </c>
      <c r="BP84" s="18">
        <f t="shared" si="240"/>
        <v>2.1773108253760443</v>
      </c>
      <c r="BQ84" s="18">
        <f t="shared" si="240"/>
        <v>-4.9302875759520193</v>
      </c>
      <c r="BR84" s="18">
        <f t="shared" si="240"/>
        <v>6.6981245694686109E-2</v>
      </c>
      <c r="BS84" s="18">
        <f t="shared" si="240"/>
        <v>-1.0008585115671487</v>
      </c>
      <c r="BT84" s="18">
        <f t="shared" si="241"/>
        <v>-0.91950820730309912</v>
      </c>
      <c r="BV84" s="18">
        <f t="shared" si="242"/>
        <v>-0.64618410009088523</v>
      </c>
      <c r="BW84" s="18">
        <f t="shared" si="243"/>
        <v>1.8630544496669454</v>
      </c>
      <c r="BX84" s="18">
        <f t="shared" si="244"/>
        <v>1.3695943258329679</v>
      </c>
      <c r="BZ84" t="str">
        <f t="shared" si="261"/>
        <v>21 Science, research, engineering and technology professionals</v>
      </c>
      <c r="CA84" s="18">
        <f t="shared" si="245"/>
        <v>-0.57112791969395893</v>
      </c>
      <c r="CB84" s="18">
        <f t="shared" si="245"/>
        <v>-4.9335854372171255</v>
      </c>
      <c r="CC84" s="18">
        <f t="shared" si="245"/>
        <v>1.4093520736625731</v>
      </c>
      <c r="CD84" s="18">
        <f t="shared" si="245"/>
        <v>-3.6360542372086968</v>
      </c>
      <c r="CE84" s="18">
        <f t="shared" si="246"/>
        <v>-2.1698586042554147</v>
      </c>
      <c r="CG84" s="18">
        <f t="shared" si="247"/>
        <v>-1.9827788903289401</v>
      </c>
      <c r="CH84" s="18">
        <f t="shared" si="248"/>
        <v>1.6668691676817504</v>
      </c>
      <c r="CI84" s="18">
        <f t="shared" si="249"/>
        <v>0.14478346359585448</v>
      </c>
      <c r="CK84" t="str">
        <f t="shared" si="262"/>
        <v>21 Science, research, engineering and technology professionals</v>
      </c>
      <c r="CL84" s="18">
        <f t="shared" si="250"/>
        <v>8.4318732775534357</v>
      </c>
      <c r="CM84" s="18">
        <f t="shared" si="250"/>
        <v>-0.85240280164848858</v>
      </c>
      <c r="CN84" s="18">
        <f t="shared" si="250"/>
        <v>7.8123756250128906</v>
      </c>
      <c r="CO84" s="18">
        <f t="shared" si="250"/>
        <v>4.2138080134136002</v>
      </c>
      <c r="CP84" s="18">
        <f t="shared" si="251"/>
        <v>4.9977204537259512</v>
      </c>
      <c r="CR84" s="18">
        <f t="shared" si="252"/>
        <v>5.399782714905399</v>
      </c>
      <c r="CS84" s="18">
        <f t="shared" si="253"/>
        <v>2.6028033608530565</v>
      </c>
      <c r="CT84" s="18">
        <f t="shared" si="254"/>
        <v>6.7692515181980273</v>
      </c>
    </row>
    <row r="85" spans="1:98" x14ac:dyDescent="0.2">
      <c r="A85" t="str">
        <f t="shared" si="209"/>
        <v>22 Health professionals</v>
      </c>
      <c r="B85" s="18">
        <f t="shared" si="210"/>
        <v>8.6741071934241845</v>
      </c>
      <c r="C85" s="18">
        <f t="shared" si="210"/>
        <v>3.9761703965852657</v>
      </c>
      <c r="D85" s="18">
        <f t="shared" si="210"/>
        <v>3.4621273299800359</v>
      </c>
      <c r="E85" s="18">
        <f t="shared" si="210"/>
        <v>1.9754915573785725</v>
      </c>
      <c r="F85" s="18">
        <f t="shared" si="211"/>
        <v>2.5622245382100894</v>
      </c>
      <c r="H85" s="18">
        <f t="shared" si="212"/>
        <v>2.4686480510079489</v>
      </c>
      <c r="I85" s="18">
        <f t="shared" si="213"/>
        <v>3.3188195826651556</v>
      </c>
      <c r="J85" s="18">
        <f t="shared" si="214"/>
        <v>4.9819025843851117</v>
      </c>
      <c r="L85" t="str">
        <f t="shared" si="255"/>
        <v>22 Health professionals</v>
      </c>
      <c r="M85" s="18">
        <f t="shared" si="215"/>
        <v>8.8792553008642869</v>
      </c>
      <c r="N85" s="18">
        <f t="shared" si="215"/>
        <v>5.2072518612299001</v>
      </c>
      <c r="O85" s="18">
        <f t="shared" si="215"/>
        <v>3.2661848005841154</v>
      </c>
      <c r="P85" s="18">
        <f t="shared" si="215"/>
        <v>1.6750010440315544</v>
      </c>
      <c r="Q85" s="18">
        <f t="shared" si="216"/>
        <v>2.3879003390060216</v>
      </c>
      <c r="S85" s="18">
        <f t="shared" si="217"/>
        <v>2.202652597526078</v>
      </c>
      <c r="T85" s="18">
        <f t="shared" si="218"/>
        <v>3.4630131131356823</v>
      </c>
      <c r="U85" s="18">
        <f t="shared" si="219"/>
        <v>4.9119495761597465</v>
      </c>
      <c r="W85" t="str">
        <f t="shared" si="256"/>
        <v>22 Health professionals</v>
      </c>
      <c r="X85" s="18">
        <f t="shared" si="220"/>
        <v>6.2782843316109505</v>
      </c>
      <c r="Y85" s="18">
        <f t="shared" si="220"/>
        <v>-1.8929775228164414</v>
      </c>
      <c r="Z85" s="18">
        <f t="shared" si="220"/>
        <v>2.0002145529832038</v>
      </c>
      <c r="AA85" s="18">
        <f t="shared" si="220"/>
        <v>0.93441720361662206</v>
      </c>
      <c r="AB85" s="18">
        <f t="shared" si="221"/>
        <v>1.0866129042306216</v>
      </c>
      <c r="AD85" s="18">
        <f t="shared" si="222"/>
        <v>1.2884398176915113</v>
      </c>
      <c r="AE85" s="18">
        <f t="shared" si="223"/>
        <v>3.3755723993919018</v>
      </c>
      <c r="AF85" s="18">
        <f t="shared" si="224"/>
        <v>4.2131049593775671</v>
      </c>
      <c r="AH85" t="str">
        <f t="shared" si="257"/>
        <v>22 Health professionals</v>
      </c>
      <c r="AI85" s="18">
        <f t="shared" si="225"/>
        <v>-3.5379953150477816</v>
      </c>
      <c r="AJ85" s="18">
        <f t="shared" si="225"/>
        <v>-11.966305833417179</v>
      </c>
      <c r="AK85" s="18">
        <f t="shared" si="225"/>
        <v>-9.628544736332767</v>
      </c>
      <c r="AL85" s="18">
        <f t="shared" si="225"/>
        <v>-9.1576077787455681</v>
      </c>
      <c r="AM85" s="18">
        <f t="shared" si="226"/>
        <v>-9.4828892590491094</v>
      </c>
      <c r="AO85" s="18">
        <f t="shared" si="227"/>
        <v>-9.3148588140250066</v>
      </c>
      <c r="AP85" s="18">
        <f t="shared" si="228"/>
        <v>1.2270239807409933</v>
      </c>
      <c r="AQ85" s="18">
        <f t="shared" si="229"/>
        <v>-5.450159492815942</v>
      </c>
      <c r="AS85" t="str">
        <f t="shared" si="258"/>
        <v>22 Health professionals</v>
      </c>
      <c r="AT85" s="18">
        <f t="shared" si="230"/>
        <v>5.8147000192213749</v>
      </c>
      <c r="AU85" s="18">
        <f t="shared" si="230"/>
        <v>10.13077441957979</v>
      </c>
      <c r="AV85" s="18">
        <f t="shared" si="230"/>
        <v>0.5878903869744212</v>
      </c>
      <c r="AW85" s="18">
        <f t="shared" si="230"/>
        <v>0.74476533053027261</v>
      </c>
      <c r="AX85" s="18">
        <f t="shared" si="231"/>
        <v>1.2578916660762163</v>
      </c>
      <c r="AZ85" s="18">
        <f t="shared" si="232"/>
        <v>0.69244651715378858</v>
      </c>
      <c r="BA85" s="18">
        <f t="shared" si="233"/>
        <v>2.936395536468428</v>
      </c>
      <c r="BB85" s="18">
        <f t="shared" si="234"/>
        <v>3.4059354980770618</v>
      </c>
      <c r="BD85" t="str">
        <f t="shared" si="259"/>
        <v>22 Health professionals</v>
      </c>
      <c r="BE85" s="18">
        <f t="shared" si="235"/>
        <v>5.4726743125735666</v>
      </c>
      <c r="BF85" s="18">
        <f t="shared" si="235"/>
        <v>7.8996566698544823</v>
      </c>
      <c r="BG85" s="18">
        <f t="shared" si="235"/>
        <v>1.0895897464129778</v>
      </c>
      <c r="BH85" s="18">
        <f t="shared" si="235"/>
        <v>0.83922972038459331</v>
      </c>
      <c r="BI85" s="18">
        <f t="shared" si="236"/>
        <v>1.3451487122847716</v>
      </c>
      <c r="BK85" s="18">
        <f t="shared" si="237"/>
        <v>0.92261409250993243</v>
      </c>
      <c r="BL85" s="18">
        <f t="shared" si="238"/>
        <v>3.2657080075745082</v>
      </c>
      <c r="BM85" s="18">
        <f t="shared" si="239"/>
        <v>3.8683622591863198</v>
      </c>
      <c r="BO85" t="str">
        <f t="shared" si="260"/>
        <v>22 Health professionals</v>
      </c>
      <c r="BP85" s="18">
        <f t="shared" si="240"/>
        <v>4.0187169212229978</v>
      </c>
      <c r="BQ85" s="18">
        <f t="shared" si="240"/>
        <v>-1.2323161025247997</v>
      </c>
      <c r="BR85" s="18">
        <f t="shared" si="240"/>
        <v>0.3466595330791078</v>
      </c>
      <c r="BS85" s="18">
        <f t="shared" si="240"/>
        <v>-2.096622868424991</v>
      </c>
      <c r="BT85" s="18">
        <f t="shared" si="241"/>
        <v>-1.285343803474881</v>
      </c>
      <c r="BV85" s="18">
        <f t="shared" si="242"/>
        <v>-1.2888779710948262</v>
      </c>
      <c r="BW85" s="18">
        <f t="shared" si="243"/>
        <v>2.5141697231034765</v>
      </c>
      <c r="BX85" s="18">
        <f t="shared" si="244"/>
        <v>1.6300523185979632</v>
      </c>
      <c r="BZ85" t="str">
        <f t="shared" si="261"/>
        <v>22 Health professionals</v>
      </c>
      <c r="CA85" s="18">
        <f t="shared" si="245"/>
        <v>5.7540131148803741</v>
      </c>
      <c r="CB85" s="18">
        <f t="shared" si="245"/>
        <v>-18.796672941805582</v>
      </c>
      <c r="CC85" s="18">
        <f t="shared" si="245"/>
        <v>1.3885230061878806</v>
      </c>
      <c r="CD85" s="18">
        <f t="shared" si="245"/>
        <v>-4.1408464528573719</v>
      </c>
      <c r="CE85" s="18">
        <f t="shared" si="246"/>
        <v>-3.4525391653640769</v>
      </c>
      <c r="CG85" s="18">
        <f t="shared" si="247"/>
        <v>-2.3320680353378198</v>
      </c>
      <c r="CH85" s="18">
        <f t="shared" si="248"/>
        <v>2.302048982941951</v>
      </c>
      <c r="CI85" s="18">
        <f t="shared" si="249"/>
        <v>0.69097785102119058</v>
      </c>
      <c r="CK85" t="str">
        <f t="shared" si="262"/>
        <v>22 Health professionals</v>
      </c>
      <c r="CL85" s="18">
        <f t="shared" si="250"/>
        <v>14.891657884205634</v>
      </c>
      <c r="CM85" s="18">
        <f t="shared" si="250"/>
        <v>0.39421714277410036</v>
      </c>
      <c r="CN85" s="18">
        <f t="shared" si="250"/>
        <v>12.627023845552499</v>
      </c>
      <c r="CO85" s="18">
        <f t="shared" si="250"/>
        <v>7.5380346787442543</v>
      </c>
      <c r="CP85" s="18">
        <f t="shared" si="251"/>
        <v>8.6354125943596713</v>
      </c>
      <c r="CR85" s="18">
        <f t="shared" si="252"/>
        <v>9.2082881402178796</v>
      </c>
      <c r="CS85" s="18">
        <f t="shared" si="253"/>
        <v>4.2639703454490308</v>
      </c>
      <c r="CT85" s="18">
        <f t="shared" si="254"/>
        <v>10.739725173838233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4.2712428806319869</v>
      </c>
      <c r="C86" s="18">
        <f t="shared" si="210"/>
        <v>2.9839476115869346</v>
      </c>
      <c r="D86" s="18">
        <f t="shared" si="210"/>
        <v>2.138861305631079</v>
      </c>
      <c r="E86" s="18">
        <f t="shared" si="210"/>
        <v>1.7233003113413137</v>
      </c>
      <c r="F86" s="18">
        <f t="shared" si="211"/>
        <v>1.9314174202222478</v>
      </c>
      <c r="H86" s="18">
        <f t="shared" si="212"/>
        <v>1.8616324415199781</v>
      </c>
      <c r="I86" s="18">
        <f t="shared" si="213"/>
        <v>3.1498420530506666</v>
      </c>
      <c r="J86" s="18">
        <f t="shared" si="214"/>
        <v>4.4122688687708189</v>
      </c>
      <c r="L86" t="str">
        <f t="shared" si="255"/>
        <v>23 Teaching and other educational professionals</v>
      </c>
      <c r="M86" s="18">
        <f t="shared" si="215"/>
        <v>4.9203452549015259</v>
      </c>
      <c r="N86" s="18">
        <f t="shared" si="215"/>
        <v>-8.761535536656595E-2</v>
      </c>
      <c r="O86" s="18">
        <f t="shared" si="215"/>
        <v>2.0213735597577109</v>
      </c>
      <c r="P86" s="18">
        <f t="shared" si="215"/>
        <v>1.5606802527354802</v>
      </c>
      <c r="Q86" s="18">
        <f t="shared" si="216"/>
        <v>1.6004655499152198</v>
      </c>
      <c r="S86" s="18">
        <f t="shared" si="217"/>
        <v>1.7140130752850258</v>
      </c>
      <c r="T86" s="18">
        <f t="shared" si="218"/>
        <v>3.2577502544052672</v>
      </c>
      <c r="U86" s="18">
        <f t="shared" si="219"/>
        <v>4.4005757539194335</v>
      </c>
      <c r="W86" t="str">
        <f t="shared" si="256"/>
        <v>23 Teaching and other educational professionals</v>
      </c>
      <c r="X86" s="18">
        <f t="shared" si="220"/>
        <v>-0.77643366314850137</v>
      </c>
      <c r="Y86" s="18">
        <f t="shared" si="220"/>
        <v>-5.265747279240629</v>
      </c>
      <c r="Z86" s="18">
        <f t="shared" si="220"/>
        <v>-2.352629741704082</v>
      </c>
      <c r="AA86" s="18">
        <f t="shared" si="220"/>
        <v>-1.2398025388728695</v>
      </c>
      <c r="AB86" s="18">
        <f t="shared" si="221"/>
        <v>-1.8445698691960111</v>
      </c>
      <c r="AD86" s="18">
        <f t="shared" si="222"/>
        <v>-1.6121469839184499</v>
      </c>
      <c r="AE86" s="18">
        <f t="shared" si="223"/>
        <v>2.5233335819348612</v>
      </c>
      <c r="AF86" s="18">
        <f t="shared" si="224"/>
        <v>1.42749034607772</v>
      </c>
      <c r="AH86" t="str">
        <f t="shared" si="257"/>
        <v>23 Teaching and other educational professionals</v>
      </c>
      <c r="AI86" s="18">
        <f t="shared" si="225"/>
        <v>-12.221290773633664</v>
      </c>
      <c r="AJ86" s="18">
        <f t="shared" si="225"/>
        <v>-17.25273510162809</v>
      </c>
      <c r="AK86" s="18">
        <f t="shared" si="225"/>
        <v>-8.9738411695226556</v>
      </c>
      <c r="AL86" s="18">
        <f t="shared" si="225"/>
        <v>-0.21870103483998538</v>
      </c>
      <c r="AM86" s="18">
        <f t="shared" si="226"/>
        <v>-4.1692766110293489</v>
      </c>
      <c r="AO86" s="18">
        <f t="shared" si="227"/>
        <v>-3.2268581662689644</v>
      </c>
      <c r="AP86" s="18">
        <f t="shared" si="228"/>
        <v>1.2321810653482146</v>
      </c>
      <c r="AQ86" s="18">
        <f t="shared" si="229"/>
        <v>-1.3702877507246525</v>
      </c>
      <c r="AS86" t="str">
        <f t="shared" si="258"/>
        <v>23 Teaching and other educational professionals</v>
      </c>
      <c r="AT86" s="18">
        <f t="shared" si="230"/>
        <v>1.3307329380704669</v>
      </c>
      <c r="AU86" s="18">
        <f t="shared" si="230"/>
        <v>-4.7788551900588949</v>
      </c>
      <c r="AV86" s="18">
        <f t="shared" si="230"/>
        <v>-4.073359770358409</v>
      </c>
      <c r="AW86" s="18">
        <f t="shared" si="230"/>
        <v>-1.449139636200103</v>
      </c>
      <c r="AX86" s="18">
        <f t="shared" si="231"/>
        <v>-2.4865301049186384</v>
      </c>
      <c r="AZ86" s="18">
        <f t="shared" si="232"/>
        <v>-2.3317608353220942</v>
      </c>
      <c r="BA86" s="18">
        <f t="shared" si="233"/>
        <v>2.2038060692404882</v>
      </c>
      <c r="BB86" s="18">
        <f t="shared" si="234"/>
        <v>0.56826698079068816</v>
      </c>
      <c r="BD86" t="str">
        <f t="shared" si="259"/>
        <v>23 Teaching and other educational professionals</v>
      </c>
      <c r="BE86" s="18">
        <f t="shared" si="235"/>
        <v>-0.61956903168358668</v>
      </c>
      <c r="BF86" s="18">
        <f t="shared" si="235"/>
        <v>9.1766236288360901</v>
      </c>
      <c r="BG86" s="18">
        <f t="shared" si="235"/>
        <v>0.33945525845353597</v>
      </c>
      <c r="BH86" s="18">
        <f t="shared" si="235"/>
        <v>1.8242099537766565</v>
      </c>
      <c r="BI86" s="18">
        <f t="shared" si="236"/>
        <v>1.800503924192709</v>
      </c>
      <c r="BK86" s="18">
        <f t="shared" si="237"/>
        <v>1.32686648529734</v>
      </c>
      <c r="BL86" s="18">
        <f t="shared" si="238"/>
        <v>2.5180075283206538</v>
      </c>
      <c r="BM86" s="18">
        <f t="shared" si="239"/>
        <v>3.4810020436900624</v>
      </c>
      <c r="BO86" t="str">
        <f t="shared" si="260"/>
        <v>23 Teaching and other educational professionals</v>
      </c>
      <c r="BP86" s="18">
        <f t="shared" si="240"/>
        <v>-0.89710986663419368</v>
      </c>
      <c r="BQ86" s="18">
        <f t="shared" si="240"/>
        <v>-2.5258279126726069</v>
      </c>
      <c r="BR86" s="18">
        <f t="shared" si="240"/>
        <v>-0.76679070526222137</v>
      </c>
      <c r="BS86" s="18">
        <f t="shared" si="240"/>
        <v>-1.1184754587888035</v>
      </c>
      <c r="BT86" s="18">
        <f t="shared" si="241"/>
        <v>-1.097358179094865</v>
      </c>
      <c r="BV86" s="18">
        <f t="shared" si="242"/>
        <v>-1.0013859127289582</v>
      </c>
      <c r="BW86" s="18">
        <f t="shared" si="243"/>
        <v>2.3876722312121901</v>
      </c>
      <c r="BX86" s="18">
        <f t="shared" si="244"/>
        <v>1.6834033742690879</v>
      </c>
      <c r="BZ86" t="str">
        <f t="shared" si="261"/>
        <v>23 Teaching and other educational professionals</v>
      </c>
      <c r="CA86" s="18">
        <f t="shared" si="245"/>
        <v>-0.88347488547838582</v>
      </c>
      <c r="CB86" s="18">
        <f t="shared" si="245"/>
        <v>-7.9589698726291509</v>
      </c>
      <c r="CC86" s="18">
        <f t="shared" si="245"/>
        <v>2.5174167068593434</v>
      </c>
      <c r="CD86" s="18">
        <f t="shared" si="245"/>
        <v>-0.98754199112004448</v>
      </c>
      <c r="CE86" s="18">
        <f t="shared" si="246"/>
        <v>-0.36102296090001484</v>
      </c>
      <c r="CG86" s="18">
        <f t="shared" si="247"/>
        <v>0.16725660653007512</v>
      </c>
      <c r="CH86" s="18">
        <f t="shared" si="248"/>
        <v>2.5794934027087768</v>
      </c>
      <c r="CI86" s="18">
        <f t="shared" si="249"/>
        <v>2.6970212991040743</v>
      </c>
      <c r="CK86" t="str">
        <f t="shared" si="262"/>
        <v>23 Teaching and other educational professionals</v>
      </c>
      <c r="CL86" s="18">
        <f t="shared" si="250"/>
        <v>9.1425608337701405</v>
      </c>
      <c r="CM86" s="18">
        <f t="shared" si="250"/>
        <v>8.4258150546761001</v>
      </c>
      <c r="CN86" s="18">
        <f t="shared" si="250"/>
        <v>7.6096968169012236</v>
      </c>
      <c r="CO86" s="18">
        <f t="shared" si="250"/>
        <v>2.1789373519731647</v>
      </c>
      <c r="CP86" s="18">
        <f t="shared" si="251"/>
        <v>4.2317962217716332</v>
      </c>
      <c r="CR86" s="18">
        <f t="shared" si="252"/>
        <v>3.9580338449408003</v>
      </c>
      <c r="CS86" s="18">
        <f t="shared" si="253"/>
        <v>2.8232619300198936</v>
      </c>
      <c r="CT86" s="18">
        <f t="shared" si="254"/>
        <v>5.7355376345003428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6.3310509997498876</v>
      </c>
      <c r="C87" s="18">
        <f t="shared" si="210"/>
        <v>13.52714012601437</v>
      </c>
      <c r="D87" s="18">
        <f t="shared" si="210"/>
        <v>4.7358344865395585</v>
      </c>
      <c r="E87" s="18">
        <f t="shared" si="210"/>
        <v>3.0976784119000289</v>
      </c>
      <c r="F87" s="18">
        <f t="shared" si="211"/>
        <v>4.2327185877744533</v>
      </c>
      <c r="H87" s="18">
        <f t="shared" si="212"/>
        <v>3.6408635606112627</v>
      </c>
      <c r="I87" s="18">
        <f t="shared" si="213"/>
        <v>3.5279792577699309</v>
      </c>
      <c r="J87" s="18">
        <f t="shared" si="214"/>
        <v>5.986648009933071</v>
      </c>
      <c r="L87" t="str">
        <f t="shared" si="255"/>
        <v>24 Business, media and public service professionals</v>
      </c>
      <c r="M87" s="18">
        <f t="shared" si="215"/>
        <v>6.6183404663685996</v>
      </c>
      <c r="N87" s="18">
        <f t="shared" si="215"/>
        <v>7.3793666465594931</v>
      </c>
      <c r="O87" s="18">
        <f t="shared" si="215"/>
        <v>3.5865899059119855</v>
      </c>
      <c r="P87" s="18">
        <f t="shared" si="215"/>
        <v>2.3198055306181908</v>
      </c>
      <c r="Q87" s="18">
        <f t="shared" si="216"/>
        <v>3.0243121800070938</v>
      </c>
      <c r="S87" s="18">
        <f t="shared" si="217"/>
        <v>2.7403362550406207</v>
      </c>
      <c r="T87" s="18">
        <f t="shared" si="218"/>
        <v>3.342609802116514</v>
      </c>
      <c r="U87" s="18">
        <f t="shared" si="219"/>
        <v>5.1950620771292533</v>
      </c>
      <c r="W87" t="str">
        <f t="shared" si="256"/>
        <v>24 Business, media and public service professionals</v>
      </c>
      <c r="X87" s="18">
        <f t="shared" si="220"/>
        <v>3.1300028655914858</v>
      </c>
      <c r="Y87" s="18">
        <f t="shared" si="220"/>
        <v>2.0354949092991514</v>
      </c>
      <c r="Z87" s="18">
        <f t="shared" si="220"/>
        <v>1.9873729337535506</v>
      </c>
      <c r="AA87" s="18">
        <f t="shared" si="220"/>
        <v>0.91318458292994897</v>
      </c>
      <c r="AB87" s="18">
        <f t="shared" si="221"/>
        <v>1.3176600443563613</v>
      </c>
      <c r="AD87" s="18">
        <f t="shared" si="222"/>
        <v>1.2699843392559806</v>
      </c>
      <c r="AE87" s="18">
        <f t="shared" si="223"/>
        <v>3.0904514130630112</v>
      </c>
      <c r="AF87" s="18">
        <f t="shared" si="224"/>
        <v>3.9461932188933346</v>
      </c>
      <c r="AH87" t="str">
        <f t="shared" si="257"/>
        <v>24 Business, media and public service professionals</v>
      </c>
      <c r="AI87" s="18">
        <f t="shared" si="225"/>
        <v>1.0143827115741022</v>
      </c>
      <c r="AJ87" s="18">
        <f t="shared" si="225"/>
        <v>6.3700363980287111</v>
      </c>
      <c r="AK87" s="18">
        <f t="shared" si="225"/>
        <v>-0.45534554870299004</v>
      </c>
      <c r="AL87" s="18">
        <f t="shared" si="225"/>
        <v>0.81515376377769844</v>
      </c>
      <c r="AM87" s="18">
        <f t="shared" si="226"/>
        <v>0.75357142349485873</v>
      </c>
      <c r="AO87" s="18">
        <f t="shared" si="227"/>
        <v>0.38986241313956338</v>
      </c>
      <c r="AP87" s="18">
        <f t="shared" si="228"/>
        <v>2.196355333237987</v>
      </c>
      <c r="AQ87" s="18">
        <f t="shared" si="229"/>
        <v>2.4861334834535231</v>
      </c>
      <c r="AS87" t="str">
        <f t="shared" si="258"/>
        <v>24 Business, media and public service professionals</v>
      </c>
      <c r="AT87" s="18">
        <f t="shared" si="230"/>
        <v>3.3009975779871858</v>
      </c>
      <c r="AU87" s="18">
        <f t="shared" si="230"/>
        <v>3.3558814791702085</v>
      </c>
      <c r="AV87" s="18">
        <f t="shared" si="230"/>
        <v>1.9172948420798086</v>
      </c>
      <c r="AW87" s="18">
        <f t="shared" si="230"/>
        <v>1.3230177701940793</v>
      </c>
      <c r="AX87" s="18">
        <f t="shared" si="231"/>
        <v>1.6344607549937384</v>
      </c>
      <c r="AZ87" s="18">
        <f t="shared" si="232"/>
        <v>1.5207241024969731</v>
      </c>
      <c r="BA87" s="18">
        <f t="shared" si="233"/>
        <v>2.9863303010527309</v>
      </c>
      <c r="BB87" s="18">
        <f t="shared" si="234"/>
        <v>4.0307039254173338</v>
      </c>
      <c r="BD87" t="str">
        <f t="shared" si="259"/>
        <v>24 Business, media and public service professionals</v>
      </c>
      <c r="BE87" s="18">
        <f t="shared" si="235"/>
        <v>1.3421518529799448</v>
      </c>
      <c r="BF87" s="18">
        <f t="shared" si="235"/>
        <v>13.062863571953409</v>
      </c>
      <c r="BG87" s="18">
        <f t="shared" si="235"/>
        <v>1.589252430846555</v>
      </c>
      <c r="BH87" s="18">
        <f t="shared" si="235"/>
        <v>0.5685374483781036</v>
      </c>
      <c r="BI87" s="18">
        <f t="shared" si="236"/>
        <v>1.6275039574642713</v>
      </c>
      <c r="BK87" s="18">
        <f t="shared" si="237"/>
        <v>0.90763114582459448</v>
      </c>
      <c r="BL87" s="18">
        <f t="shared" si="238"/>
        <v>2.5185498619413327</v>
      </c>
      <c r="BM87" s="18">
        <f t="shared" si="239"/>
        <v>3.1716863928620942</v>
      </c>
      <c r="BO87" t="str">
        <f t="shared" si="260"/>
        <v>24 Business, media and public service professionals</v>
      </c>
      <c r="BP87" s="18">
        <f t="shared" si="240"/>
        <v>2.2653303817904646</v>
      </c>
      <c r="BQ87" s="18">
        <f t="shared" si="240"/>
        <v>-2.1992036481713217</v>
      </c>
      <c r="BR87" s="18">
        <f t="shared" si="240"/>
        <v>1.0392694098900535</v>
      </c>
      <c r="BS87" s="18">
        <f t="shared" si="240"/>
        <v>-1.2304015018192227</v>
      </c>
      <c r="BT87" s="18">
        <f t="shared" si="241"/>
        <v>-0.58792442434492109</v>
      </c>
      <c r="BV87" s="18">
        <f t="shared" si="242"/>
        <v>-0.47956675103073554</v>
      </c>
      <c r="BW87" s="18">
        <f t="shared" si="243"/>
        <v>2.2651975764958587</v>
      </c>
      <c r="BX87" s="18">
        <f t="shared" si="244"/>
        <v>1.9181197752599077</v>
      </c>
      <c r="BZ87" t="str">
        <f t="shared" si="261"/>
        <v>24 Business, media and public service professionals</v>
      </c>
      <c r="CA87" s="18">
        <f t="shared" si="245"/>
        <v>1.2831479516158817</v>
      </c>
      <c r="CB87" s="18">
        <f t="shared" si="245"/>
        <v>-3.842896588344813</v>
      </c>
      <c r="CC87" s="18">
        <f t="shared" si="245"/>
        <v>1.1258534657279995</v>
      </c>
      <c r="CD87" s="18">
        <f t="shared" si="245"/>
        <v>-3.8224786247157416</v>
      </c>
      <c r="CE87" s="18">
        <f t="shared" si="246"/>
        <v>-2.304004845288099</v>
      </c>
      <c r="CG87" s="18">
        <f t="shared" si="247"/>
        <v>-2.200540715428112</v>
      </c>
      <c r="CH87" s="18">
        <f t="shared" si="248"/>
        <v>2.0238795641942753</v>
      </c>
      <c r="CI87" s="18">
        <f t="shared" si="249"/>
        <v>0.43216480099224075</v>
      </c>
      <c r="CK87" t="str">
        <f t="shared" si="262"/>
        <v>24 Business, media and public service professionals</v>
      </c>
      <c r="CL87" s="18">
        <f t="shared" si="250"/>
        <v>7.2956602935009274</v>
      </c>
      <c r="CM87" s="18">
        <f t="shared" si="250"/>
        <v>0.88658887350550053</v>
      </c>
      <c r="CN87" s="18">
        <f t="shared" si="250"/>
        <v>6.5859430140035924</v>
      </c>
      <c r="CO87" s="18">
        <f t="shared" si="250"/>
        <v>4.2872421290451657</v>
      </c>
      <c r="CP87" s="18">
        <f t="shared" si="251"/>
        <v>4.7828743972511578</v>
      </c>
      <c r="CR87" s="18">
        <f t="shared" si="252"/>
        <v>5.0479139226769387</v>
      </c>
      <c r="CS87" s="18">
        <f t="shared" si="253"/>
        <v>2.7292811969619857</v>
      </c>
      <c r="CT87" s="18">
        <f t="shared" si="254"/>
        <v>6.5523396648590637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8.8723683397660125</v>
      </c>
      <c r="C88" s="18">
        <f t="shared" si="210"/>
        <v>12.865871380720195</v>
      </c>
      <c r="D88" s="18">
        <f t="shared" si="210"/>
        <v>1.6753689399095162</v>
      </c>
      <c r="E88" s="18">
        <f t="shared" si="210"/>
        <v>3.8219979988621366</v>
      </c>
      <c r="F88" s="18">
        <f t="shared" si="211"/>
        <v>3.6861987305760513</v>
      </c>
      <c r="H88" s="18">
        <f t="shared" si="212"/>
        <v>3.1014660043499731</v>
      </c>
      <c r="I88" s="18">
        <f t="shared" si="213"/>
        <v>3.1686627732851136</v>
      </c>
      <c r="J88" s="18">
        <f t="shared" si="214"/>
        <v>5.3258243950856432</v>
      </c>
      <c r="L88" t="str">
        <f t="shared" si="255"/>
        <v>31 Science, engineering and technology associate professionals</v>
      </c>
      <c r="M88" s="18">
        <f t="shared" si="215"/>
        <v>7.6607359334262215</v>
      </c>
      <c r="N88" s="18">
        <f t="shared" si="215"/>
        <v>16.755578686479812</v>
      </c>
      <c r="O88" s="18">
        <f t="shared" si="215"/>
        <v>-1.0535034683781697</v>
      </c>
      <c r="P88" s="18">
        <f t="shared" si="215"/>
        <v>2.5645556612526432</v>
      </c>
      <c r="Q88" s="18">
        <f t="shared" si="216"/>
        <v>2.2446984830729599</v>
      </c>
      <c r="S88" s="18">
        <f t="shared" si="217"/>
        <v>1.3440701713265391</v>
      </c>
      <c r="T88" s="18">
        <f t="shared" si="218"/>
        <v>2.5735424520104688</v>
      </c>
      <c r="U88" s="18">
        <f t="shared" si="219"/>
        <v>3.542482467881225</v>
      </c>
      <c r="W88" t="str">
        <f t="shared" si="256"/>
        <v>31 Science, engineering and technology associate professionals</v>
      </c>
      <c r="X88" s="18">
        <f t="shared" si="220"/>
        <v>5.1138620794880962</v>
      </c>
      <c r="Y88" s="18">
        <f t="shared" si="220"/>
        <v>2.5245081073554054</v>
      </c>
      <c r="Z88" s="18">
        <f t="shared" si="220"/>
        <v>-1.654052784533655</v>
      </c>
      <c r="AA88" s="18">
        <f t="shared" si="220"/>
        <v>1.154143820831588</v>
      </c>
      <c r="AB88" s="18">
        <f t="shared" si="221"/>
        <v>0.35243758932739233</v>
      </c>
      <c r="AD88" s="18">
        <f t="shared" si="222"/>
        <v>0.20927995113360076</v>
      </c>
      <c r="AE88" s="18">
        <f t="shared" si="223"/>
        <v>2.4491981464988211</v>
      </c>
      <c r="AF88" s="18">
        <f t="shared" si="224"/>
        <v>2.5990045243726723</v>
      </c>
      <c r="AH88" t="str">
        <f t="shared" si="257"/>
        <v>31 Science, engineering and technology associate professionals</v>
      </c>
      <c r="AI88" s="18">
        <f t="shared" si="225"/>
        <v>5.3545492628162217</v>
      </c>
      <c r="AJ88" s="18">
        <f t="shared" si="225"/>
        <v>9.6046959977042601</v>
      </c>
      <c r="AK88" s="18">
        <f t="shared" si="225"/>
        <v>0.19819906192977133</v>
      </c>
      <c r="AL88" s="18">
        <f t="shared" si="225"/>
        <v>2.7977639016740108</v>
      </c>
      <c r="AM88" s="18">
        <f t="shared" si="226"/>
        <v>2.3877121128990986</v>
      </c>
      <c r="AO88" s="18">
        <f t="shared" si="227"/>
        <v>1.9238336670052369</v>
      </c>
      <c r="AP88" s="18">
        <f t="shared" si="228"/>
        <v>2.9039608212354961</v>
      </c>
      <c r="AQ88" s="18">
        <f t="shared" si="229"/>
        <v>4.2507640099043842</v>
      </c>
      <c r="AS88" t="str">
        <f t="shared" si="258"/>
        <v>31 Science, engineering and technology associate professionals</v>
      </c>
      <c r="AT88" s="18">
        <f t="shared" si="230"/>
        <v>2.6348794833418454</v>
      </c>
      <c r="AU88" s="18">
        <f t="shared" si="230"/>
        <v>0.88415167809541284</v>
      </c>
      <c r="AV88" s="18">
        <f t="shared" si="230"/>
        <v>-4.1659175224170175</v>
      </c>
      <c r="AW88" s="18">
        <f t="shared" si="230"/>
        <v>-0.43248450358035484</v>
      </c>
      <c r="AX88" s="18">
        <f t="shared" si="231"/>
        <v>-1.5337327156460523</v>
      </c>
      <c r="AZ88" s="18">
        <f t="shared" si="232"/>
        <v>-1.6928490455874856</v>
      </c>
      <c r="BA88" s="18">
        <f t="shared" si="233"/>
        <v>1.8463834104034849</v>
      </c>
      <c r="BB88" s="18">
        <f t="shared" si="234"/>
        <v>0.575226068072765</v>
      </c>
      <c r="BD88" t="str">
        <f t="shared" si="259"/>
        <v>31 Science, engineering and technology associate professionals</v>
      </c>
      <c r="BE88" s="18">
        <f t="shared" si="235"/>
        <v>-0.64249262115734229</v>
      </c>
      <c r="BF88" s="18">
        <f t="shared" si="235"/>
        <v>16.227705184716989</v>
      </c>
      <c r="BG88" s="18">
        <f t="shared" si="235"/>
        <v>-6.450759704381726</v>
      </c>
      <c r="BH88" s="18">
        <f t="shared" si="235"/>
        <v>-2.8964211947214991</v>
      </c>
      <c r="BI88" s="18">
        <f t="shared" si="236"/>
        <v>-2.9369442996314277</v>
      </c>
      <c r="BK88" s="18">
        <f t="shared" si="237"/>
        <v>-4.095957754642809</v>
      </c>
      <c r="BL88" s="18">
        <f t="shared" si="238"/>
        <v>1.4964913381394718</v>
      </c>
      <c r="BM88" s="18">
        <f t="shared" si="239"/>
        <v>-1.6125736506514943</v>
      </c>
      <c r="BO88" t="str">
        <f t="shared" si="260"/>
        <v>31 Science, engineering and technology associate professionals</v>
      </c>
      <c r="BP88" s="18">
        <f t="shared" si="240"/>
        <v>3.784849595435702</v>
      </c>
      <c r="BQ88" s="18">
        <f t="shared" si="240"/>
        <v>0.49123116421354585</v>
      </c>
      <c r="BR88" s="18">
        <f t="shared" si="240"/>
        <v>-3.514848264199244</v>
      </c>
      <c r="BS88" s="18">
        <f t="shared" si="240"/>
        <v>-0.88000513938331082</v>
      </c>
      <c r="BT88" s="18">
        <f t="shared" si="241"/>
        <v>-1.6265945172146523</v>
      </c>
      <c r="BV88" s="18">
        <f t="shared" si="242"/>
        <v>-1.7661854466432425</v>
      </c>
      <c r="BW88" s="18">
        <f t="shared" si="243"/>
        <v>1.8304042263810549</v>
      </c>
      <c r="BX88" s="18">
        <f t="shared" si="244"/>
        <v>0.50282064142730398</v>
      </c>
      <c r="BZ88" t="str">
        <f t="shared" si="261"/>
        <v>31 Science, engineering and technology associate professionals</v>
      </c>
      <c r="CA88" s="18">
        <f t="shared" si="245"/>
        <v>1.3293887818675021</v>
      </c>
      <c r="CB88" s="18">
        <f t="shared" si="245"/>
        <v>3.5093971669168722</v>
      </c>
      <c r="CC88" s="18">
        <f t="shared" si="245"/>
        <v>-2.1397023435868801</v>
      </c>
      <c r="CD88" s="18">
        <f t="shared" si="245"/>
        <v>-1.9684062665459634</v>
      </c>
      <c r="CE88" s="18">
        <f t="shared" si="246"/>
        <v>-1.6884446284140875</v>
      </c>
      <c r="CG88" s="18">
        <f t="shared" si="247"/>
        <v>-2.0255382484595241</v>
      </c>
      <c r="CH88" s="18">
        <f t="shared" si="248"/>
        <v>1.7294679660960321</v>
      </c>
      <c r="CI88" s="18">
        <f t="shared" si="249"/>
        <v>0.19072756652216416</v>
      </c>
      <c r="CK88" t="str">
        <f t="shared" si="262"/>
        <v>31 Science, engineering and technology associate professionals</v>
      </c>
      <c r="CL88" s="18">
        <f t="shared" si="250"/>
        <v>9.1572311575664145</v>
      </c>
      <c r="CM88" s="18">
        <f t="shared" si="250"/>
        <v>18.058120311324277</v>
      </c>
      <c r="CN88" s="18">
        <f t="shared" si="250"/>
        <v>5.4739681539345275</v>
      </c>
      <c r="CO88" s="18">
        <f t="shared" si="250"/>
        <v>6.0111214111292943</v>
      </c>
      <c r="CP88" s="18">
        <f t="shared" si="251"/>
        <v>6.5573805937318985</v>
      </c>
      <c r="CR88" s="18">
        <f t="shared" si="252"/>
        <v>5.831767056807502</v>
      </c>
      <c r="CS88" s="18">
        <f t="shared" si="253"/>
        <v>2.9798478489766689</v>
      </c>
      <c r="CT88" s="18">
        <f t="shared" si="254"/>
        <v>7.3400811044419756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6.726335166568953</v>
      </c>
      <c r="C89" s="18">
        <f t="shared" si="210"/>
        <v>-3.2981691683449998</v>
      </c>
      <c r="D89" s="18">
        <f t="shared" si="210"/>
        <v>5.0743637484763626</v>
      </c>
      <c r="E89" s="18">
        <f t="shared" si="210"/>
        <v>3.01148400528084</v>
      </c>
      <c r="F89" s="18">
        <f t="shared" si="211"/>
        <v>3.2430761990327905</v>
      </c>
      <c r="H89" s="18">
        <f t="shared" si="212"/>
        <v>3.6945709070541399</v>
      </c>
      <c r="I89" s="18">
        <f t="shared" si="213"/>
        <v>4.1902905447045669</v>
      </c>
      <c r="J89" s="18">
        <f t="shared" si="214"/>
        <v>6.5065871639866657</v>
      </c>
      <c r="L89" t="str">
        <f t="shared" si="255"/>
        <v>32 Health and social care associate professionals</v>
      </c>
      <c r="M89" s="18">
        <f t="shared" si="215"/>
        <v>8.5459794166303116</v>
      </c>
      <c r="N89" s="18">
        <f t="shared" si="215"/>
        <v>5.0370382339485431</v>
      </c>
      <c r="O89" s="18">
        <f t="shared" si="215"/>
        <v>3.2601047446260134</v>
      </c>
      <c r="P89" s="18">
        <f t="shared" si="215"/>
        <v>2.4287432856660462</v>
      </c>
      <c r="Q89" s="18">
        <f t="shared" si="216"/>
        <v>2.8493336515942325</v>
      </c>
      <c r="S89" s="18">
        <f t="shared" si="217"/>
        <v>2.7051173863539946</v>
      </c>
      <c r="T89" s="18">
        <f t="shared" si="218"/>
        <v>3.7790968273500258</v>
      </c>
      <c r="U89" s="18">
        <f t="shared" si="219"/>
        <v>5.5135937145778025</v>
      </c>
      <c r="W89" t="str">
        <f t="shared" si="256"/>
        <v>32 Health and social care associate professionals</v>
      </c>
      <c r="X89" s="18">
        <f t="shared" si="220"/>
        <v>5.9041326675176142</v>
      </c>
      <c r="Y89" s="18">
        <f t="shared" si="220"/>
        <v>0.35977695578024438</v>
      </c>
      <c r="Z89" s="18">
        <f t="shared" si="220"/>
        <v>1.7313123710604117</v>
      </c>
      <c r="AA89" s="18">
        <f t="shared" si="220"/>
        <v>1.5213493631890174</v>
      </c>
      <c r="AB89" s="18">
        <f t="shared" si="221"/>
        <v>1.5138785285595979</v>
      </c>
      <c r="AD89" s="18">
        <f t="shared" si="222"/>
        <v>1.5912888391328872</v>
      </c>
      <c r="AE89" s="18">
        <f t="shared" si="223"/>
        <v>3.6610230971770186</v>
      </c>
      <c r="AF89" s="18">
        <f t="shared" si="224"/>
        <v>4.6665911128623172</v>
      </c>
      <c r="AH89" t="str">
        <f t="shared" si="257"/>
        <v>32 Health and social care associate professionals</v>
      </c>
      <c r="AI89" s="18">
        <f t="shared" si="225"/>
        <v>-1.6089899314351008</v>
      </c>
      <c r="AJ89" s="18">
        <f t="shared" si="225"/>
        <v>-5.0129311406363453</v>
      </c>
      <c r="AK89" s="18">
        <f t="shared" si="225"/>
        <v>-6.1942597106199653</v>
      </c>
      <c r="AL89" s="18">
        <f t="shared" si="225"/>
        <v>-4.6228603187824842</v>
      </c>
      <c r="AM89" s="18">
        <f t="shared" si="226"/>
        <v>-5.1410296302796699</v>
      </c>
      <c r="AO89" s="18">
        <f t="shared" si="227"/>
        <v>-5.149563384710798</v>
      </c>
      <c r="AP89" s="18">
        <f t="shared" si="228"/>
        <v>1.6921528882650083</v>
      </c>
      <c r="AQ89" s="18">
        <f t="shared" si="229"/>
        <v>-1.9990236994078425</v>
      </c>
      <c r="AS89" t="str">
        <f t="shared" si="258"/>
        <v>32 Health and social care associate professionals</v>
      </c>
      <c r="AT89" s="18">
        <f t="shared" si="230"/>
        <v>4.497817350037181</v>
      </c>
      <c r="AU89" s="18">
        <f t="shared" si="230"/>
        <v>10.718238126176715</v>
      </c>
      <c r="AV89" s="18">
        <f t="shared" si="230"/>
        <v>-1.1348531879063817</v>
      </c>
      <c r="AW89" s="18">
        <f t="shared" si="230"/>
        <v>0.71058474844114539</v>
      </c>
      <c r="AX89" s="18">
        <f t="shared" si="231"/>
        <v>0.72485509078330512</v>
      </c>
      <c r="AZ89" s="18">
        <f t="shared" si="232"/>
        <v>9.1642699255856108E-2</v>
      </c>
      <c r="BA89" s="18">
        <f t="shared" si="233"/>
        <v>2.9876844820249548</v>
      </c>
      <c r="BB89" s="18">
        <f t="shared" si="234"/>
        <v>3.0485113515710704</v>
      </c>
      <c r="BD89" t="str">
        <f t="shared" si="259"/>
        <v>32 Health and social care associate professionals</v>
      </c>
      <c r="BE89" s="18">
        <f t="shared" si="235"/>
        <v>4.6382747662328194</v>
      </c>
      <c r="BF89" s="18">
        <f t="shared" si="235"/>
        <v>9.7087446684316134</v>
      </c>
      <c r="BG89" s="18">
        <f t="shared" si="235"/>
        <v>-0.35866404196510659</v>
      </c>
      <c r="BH89" s="18">
        <f t="shared" si="235"/>
        <v>1.4211820884394655</v>
      </c>
      <c r="BI89" s="18">
        <f t="shared" si="236"/>
        <v>1.3579579321798096</v>
      </c>
      <c r="BK89" s="18">
        <f t="shared" si="237"/>
        <v>0.82439529474638285</v>
      </c>
      <c r="BL89" s="18">
        <f t="shared" si="238"/>
        <v>3.2483054947360923</v>
      </c>
      <c r="BM89" s="18">
        <f t="shared" si="239"/>
        <v>3.786682502091665</v>
      </c>
      <c r="BO89" t="str">
        <f t="shared" si="260"/>
        <v>32 Health and social care associate professionals</v>
      </c>
      <c r="BP89" s="18">
        <f t="shared" si="240"/>
        <v>2.143167389292322</v>
      </c>
      <c r="BQ89" s="18">
        <f t="shared" si="240"/>
        <v>-8.4777085485820969E-3</v>
      </c>
      <c r="BR89" s="18">
        <f t="shared" si="240"/>
        <v>-1.4928419211272304</v>
      </c>
      <c r="BS89" s="18">
        <f t="shared" si="240"/>
        <v>-2.0637276558112871</v>
      </c>
      <c r="BT89" s="18">
        <f t="shared" si="241"/>
        <v>-1.7582445195990504</v>
      </c>
      <c r="BV89" s="18">
        <f t="shared" si="242"/>
        <v>-1.8738009716407822</v>
      </c>
      <c r="BW89" s="18">
        <f t="shared" si="243"/>
        <v>2.4875643055069174</v>
      </c>
      <c r="BX89" s="18">
        <f t="shared" si="244"/>
        <v>1.2151826646562114</v>
      </c>
      <c r="BZ89" t="str">
        <f t="shared" si="261"/>
        <v>32 Health and social care associate professionals</v>
      </c>
      <c r="CA89" s="18">
        <f t="shared" si="245"/>
        <v>-1.0844063372526191</v>
      </c>
      <c r="CB89" s="18">
        <f t="shared" si="245"/>
        <v>-16.993714569520478</v>
      </c>
      <c r="CC89" s="18">
        <f t="shared" si="245"/>
        <v>-2.2708445019363421</v>
      </c>
      <c r="CD89" s="18">
        <f t="shared" si="245"/>
        <v>-4.2551037564722227</v>
      </c>
      <c r="CE89" s="18">
        <f t="shared" si="246"/>
        <v>-4.4954082739574242</v>
      </c>
      <c r="CG89" s="18">
        <f t="shared" si="247"/>
        <v>-3.59820129768883</v>
      </c>
      <c r="CH89" s="18">
        <f t="shared" si="248"/>
        <v>2.0023249675697352</v>
      </c>
      <c r="CI89" s="18">
        <f t="shared" si="249"/>
        <v>-0.52942314988569938</v>
      </c>
      <c r="CK89" t="str">
        <f t="shared" si="262"/>
        <v>32 Health and social care associate professionals</v>
      </c>
      <c r="CL89" s="18">
        <f t="shared" si="250"/>
        <v>7.8466810735435155</v>
      </c>
      <c r="CM89" s="18">
        <f t="shared" si="250"/>
        <v>3.1514435421830855</v>
      </c>
      <c r="CN89" s="18">
        <f t="shared" si="250"/>
        <v>8.3604244742982115</v>
      </c>
      <c r="CO89" s="18">
        <f t="shared" si="250"/>
        <v>6.8909695296434537</v>
      </c>
      <c r="CP89" s="18">
        <f t="shared" si="251"/>
        <v>7.1093626429981294</v>
      </c>
      <c r="CR89" s="18">
        <f t="shared" si="252"/>
        <v>7.3785602827421082</v>
      </c>
      <c r="CS89" s="18">
        <f t="shared" si="253"/>
        <v>3.7343921872349028</v>
      </c>
      <c r="CT89" s="18">
        <f t="shared" si="254"/>
        <v>8.9996456363402153</v>
      </c>
    </row>
    <row r="90" spans="1:98" x14ac:dyDescent="0.2">
      <c r="A90" t="str">
        <f t="shared" si="209"/>
        <v>33 Protective service occupations</v>
      </c>
      <c r="B90" s="18">
        <f t="shared" si="210"/>
        <v>0.3237750070512746</v>
      </c>
      <c r="C90" s="18">
        <f t="shared" si="210"/>
        <v>13.578581607121642</v>
      </c>
      <c r="D90" s="18">
        <f t="shared" si="210"/>
        <v>7.4605861983538135</v>
      </c>
      <c r="E90" s="18">
        <f t="shared" si="210"/>
        <v>3.9664657606403031</v>
      </c>
      <c r="F90" s="18">
        <f t="shared" si="211"/>
        <v>5.6281575907608739</v>
      </c>
      <c r="H90" s="18">
        <f t="shared" si="212"/>
        <v>5.1183629855050095</v>
      </c>
      <c r="I90" s="18">
        <f t="shared" si="213"/>
        <v>3.045035163991705</v>
      </c>
      <c r="J90" s="18">
        <f t="shared" si="214"/>
        <v>6.7997258970673435</v>
      </c>
      <c r="L90" t="str">
        <f t="shared" si="255"/>
        <v>33 Protective service occupations</v>
      </c>
      <c r="M90" s="18">
        <f t="shared" si="215"/>
        <v>3.7651785852942155</v>
      </c>
      <c r="N90" s="18">
        <f t="shared" si="215"/>
        <v>22.832211444223937</v>
      </c>
      <c r="O90" s="18">
        <f t="shared" si="215"/>
        <v>6.5406378814286459</v>
      </c>
      <c r="P90" s="18">
        <f t="shared" si="215"/>
        <v>4.420486383393496</v>
      </c>
      <c r="Q90" s="18">
        <f t="shared" si="216"/>
        <v>6.1503952896797998</v>
      </c>
      <c r="S90" s="18">
        <f t="shared" si="217"/>
        <v>5.1224737254996766</v>
      </c>
      <c r="T90" s="18">
        <f t="shared" si="218"/>
        <v>2.8692132791777514</v>
      </c>
      <c r="U90" s="18">
        <f t="shared" si="219"/>
        <v>6.6970642000807379</v>
      </c>
      <c r="W90" t="str">
        <f t="shared" si="256"/>
        <v>33 Protective service occupations</v>
      </c>
      <c r="X90" s="18">
        <f t="shared" si="220"/>
        <v>3.6424565026159206</v>
      </c>
      <c r="Y90" s="18">
        <f t="shared" si="220"/>
        <v>8.8294750847538683</v>
      </c>
      <c r="Z90" s="18">
        <f t="shared" si="220"/>
        <v>5.5191422572436144</v>
      </c>
      <c r="AA90" s="18">
        <f t="shared" si="220"/>
        <v>3.2532433938674998</v>
      </c>
      <c r="AB90" s="18">
        <f t="shared" si="221"/>
        <v>4.2983622305957425</v>
      </c>
      <c r="AD90" s="18">
        <f t="shared" si="222"/>
        <v>4.0030843722338671</v>
      </c>
      <c r="AE90" s="18">
        <f t="shared" si="223"/>
        <v>3.2391624805504282</v>
      </c>
      <c r="AF90" s="18">
        <f t="shared" si="224"/>
        <v>6.0537933509302144</v>
      </c>
      <c r="AH90" t="str">
        <f t="shared" si="257"/>
        <v>33 Protective service occupations</v>
      </c>
      <c r="AI90" s="18">
        <f t="shared" si="225"/>
        <v>2.8601848390909401</v>
      </c>
      <c r="AJ90" s="18">
        <f t="shared" si="225"/>
        <v>8.5172678618337105</v>
      </c>
      <c r="AK90" s="18">
        <f t="shared" si="225"/>
        <v>4.5552952397300839</v>
      </c>
      <c r="AL90" s="18">
        <f t="shared" si="225"/>
        <v>2.7199359320076777</v>
      </c>
      <c r="AM90" s="18">
        <f t="shared" si="226"/>
        <v>3.645040555685175</v>
      </c>
      <c r="AO90" s="18">
        <f t="shared" si="227"/>
        <v>3.3281143922435641</v>
      </c>
      <c r="AP90" s="18">
        <f t="shared" si="228"/>
        <v>2.792009302469034</v>
      </c>
      <c r="AQ90" s="18">
        <f t="shared" si="229"/>
        <v>5.2209841614702768</v>
      </c>
      <c r="AS90" t="str">
        <f t="shared" si="258"/>
        <v>33 Protective service occupations</v>
      </c>
      <c r="AT90" s="18">
        <f t="shared" si="230"/>
        <v>-1.1134523145631015</v>
      </c>
      <c r="AU90" s="18">
        <f t="shared" si="230"/>
        <v>6.683088082722044</v>
      </c>
      <c r="AV90" s="18">
        <f t="shared" si="230"/>
        <v>2.0845997339525857</v>
      </c>
      <c r="AW90" s="18">
        <f t="shared" si="230"/>
        <v>1.2121991161039958</v>
      </c>
      <c r="AX90" s="18">
        <f t="shared" si="231"/>
        <v>1.8184740221101725</v>
      </c>
      <c r="AZ90" s="18">
        <f t="shared" si="232"/>
        <v>1.5021677807554257</v>
      </c>
      <c r="BA90" s="18">
        <f t="shared" si="233"/>
        <v>2.3626479644661691</v>
      </c>
      <c r="BB90" s="18">
        <f t="shared" si="234"/>
        <v>3.478313949940004</v>
      </c>
      <c r="BD90" t="str">
        <f t="shared" si="259"/>
        <v>33 Protective service occupations</v>
      </c>
      <c r="BE90" s="18">
        <f t="shared" si="235"/>
        <v>-3.7248835071118203</v>
      </c>
      <c r="BF90" s="18">
        <f t="shared" si="235"/>
        <v>10.46258056112257</v>
      </c>
      <c r="BG90" s="18">
        <f t="shared" si="235"/>
        <v>2.4635353150570749</v>
      </c>
      <c r="BH90" s="18">
        <f t="shared" si="235"/>
        <v>3.7222442151430002E-2</v>
      </c>
      <c r="BI90" s="18">
        <f t="shared" si="236"/>
        <v>1.4156275173297761</v>
      </c>
      <c r="BK90" s="18">
        <f t="shared" si="237"/>
        <v>0.83954143460200914</v>
      </c>
      <c r="BL90" s="18">
        <f t="shared" si="238"/>
        <v>1.6865835780424554</v>
      </c>
      <c r="BM90" s="18">
        <f t="shared" si="239"/>
        <v>2.3592947522159013</v>
      </c>
      <c r="BO90" t="str">
        <f t="shared" si="260"/>
        <v>33 Protective service occupations</v>
      </c>
      <c r="BP90" s="18">
        <f t="shared" si="240"/>
        <v>-0.17909766259351922</v>
      </c>
      <c r="BQ90" s="18">
        <f t="shared" si="240"/>
        <v>-4.9380651568825211</v>
      </c>
      <c r="BR90" s="18">
        <f t="shared" si="240"/>
        <v>2.4570954724647986</v>
      </c>
      <c r="BS90" s="18">
        <f t="shared" si="240"/>
        <v>-1.5985296047795305</v>
      </c>
      <c r="BT90" s="18">
        <f t="shared" si="241"/>
        <v>-0.56350774322669883</v>
      </c>
      <c r="BV90" s="18">
        <f t="shared" si="242"/>
        <v>-0.26481320947143727</v>
      </c>
      <c r="BW90" s="18">
        <f t="shared" si="243"/>
        <v>1.8160337821585326</v>
      </c>
      <c r="BX90" s="18">
        <f t="shared" si="244"/>
        <v>1.6111116409874393</v>
      </c>
      <c r="BZ90" t="str">
        <f t="shared" si="261"/>
        <v>33 Protective service occupations</v>
      </c>
      <c r="CA90" s="18">
        <f t="shared" si="245"/>
        <v>-2.4122322155640696</v>
      </c>
      <c r="CB90" s="18">
        <f t="shared" si="245"/>
        <v>-2.2603952936527505</v>
      </c>
      <c r="CC90" s="18">
        <f t="shared" si="245"/>
        <v>3.0847934527160614</v>
      </c>
      <c r="CD90" s="18">
        <f t="shared" si="245"/>
        <v>-2.4441863845774181</v>
      </c>
      <c r="CE90" s="18">
        <f t="shared" si="246"/>
        <v>-0.73733126404841309</v>
      </c>
      <c r="CG90" s="18">
        <f t="shared" si="247"/>
        <v>-0.63495385714088526</v>
      </c>
      <c r="CH90" s="18">
        <f t="shared" si="248"/>
        <v>2.192838439478062</v>
      </c>
      <c r="CI90" s="18">
        <f t="shared" si="249"/>
        <v>1.7300631549390877</v>
      </c>
      <c r="CK90" t="str">
        <f t="shared" si="262"/>
        <v>33 Protective service occupations</v>
      </c>
      <c r="CL90" s="18">
        <f t="shared" si="250"/>
        <v>-2.5872820003655095</v>
      </c>
      <c r="CM90" s="18">
        <f t="shared" si="250"/>
        <v>-4.7306398420116409</v>
      </c>
      <c r="CN90" s="18">
        <f t="shared" si="250"/>
        <v>-7.7123910190767697</v>
      </c>
      <c r="CO90" s="18">
        <f t="shared" si="250"/>
        <v>0.32753198310353504</v>
      </c>
      <c r="CP90" s="18">
        <f t="shared" si="251"/>
        <v>-2.5729687115184086</v>
      </c>
      <c r="CR90" s="18">
        <f t="shared" si="252"/>
        <v>-2.4273985801512077</v>
      </c>
      <c r="CS90" s="18">
        <f t="shared" si="253"/>
        <v>0.8913220250210907</v>
      </c>
      <c r="CT90" s="18">
        <f t="shared" si="254"/>
        <v>-1.2022857588000591</v>
      </c>
    </row>
    <row r="91" spans="1:98" x14ac:dyDescent="0.2">
      <c r="A91" t="str">
        <f t="shared" si="209"/>
        <v>34 Culture, media and sports occupations</v>
      </c>
      <c r="B91" s="18">
        <f t="shared" si="210"/>
        <v>6.3910207814780851</v>
      </c>
      <c r="C91" s="18">
        <f t="shared" si="210"/>
        <v>5.8752286383573438</v>
      </c>
      <c r="D91" s="18">
        <f t="shared" si="210"/>
        <v>1.5859955236732004</v>
      </c>
      <c r="E91" s="18">
        <f t="shared" si="210"/>
        <v>2.2491517808525652</v>
      </c>
      <c r="F91" s="18">
        <f t="shared" si="211"/>
        <v>2.2639454143450699</v>
      </c>
      <c r="H91" s="18">
        <f t="shared" si="212"/>
        <v>2.0276200739889338</v>
      </c>
      <c r="I91" s="18">
        <f t="shared" si="213"/>
        <v>3.2815102680649355</v>
      </c>
      <c r="J91" s="18">
        <f t="shared" si="214"/>
        <v>4.6395781855594453</v>
      </c>
      <c r="L91" t="str">
        <f t="shared" si="255"/>
        <v>34 Culture, media and sports occupations</v>
      </c>
      <c r="M91" s="18">
        <f t="shared" si="215"/>
        <v>1.2557020589625489</v>
      </c>
      <c r="N91" s="18">
        <f t="shared" si="215"/>
        <v>22.003463463263383</v>
      </c>
      <c r="O91" s="18">
        <f t="shared" si="215"/>
        <v>2.1001312827736873</v>
      </c>
      <c r="P91" s="18">
        <f t="shared" si="215"/>
        <v>2.4526043743023695</v>
      </c>
      <c r="Q91" s="18">
        <f t="shared" si="216"/>
        <v>3.4655702298366897</v>
      </c>
      <c r="S91" s="18">
        <f t="shared" si="217"/>
        <v>2.3349783488167963</v>
      </c>
      <c r="T91" s="18">
        <f t="shared" si="218"/>
        <v>3.3201162813737417</v>
      </c>
      <c r="U91" s="18">
        <f t="shared" si="219"/>
        <v>4.888003629006854</v>
      </c>
      <c r="W91" t="str">
        <f t="shared" si="256"/>
        <v>34 Culture, media and sports occupations</v>
      </c>
      <c r="X91" s="18">
        <f t="shared" si="220"/>
        <v>-0.79920371155864922</v>
      </c>
      <c r="Y91" s="18">
        <f t="shared" si="220"/>
        <v>5.6685702716885444E-2</v>
      </c>
      <c r="Z91" s="18">
        <f t="shared" si="220"/>
        <v>-0.35068461305761689</v>
      </c>
      <c r="AA91" s="18">
        <f t="shared" si="220"/>
        <v>0.82677238792725483</v>
      </c>
      <c r="AB91" s="18">
        <f t="shared" si="221"/>
        <v>0.40920360772342956</v>
      </c>
      <c r="AD91" s="18">
        <f t="shared" si="222"/>
        <v>0.43274891252575998</v>
      </c>
      <c r="AE91" s="18">
        <f t="shared" si="223"/>
        <v>2.7036114842100334</v>
      </c>
      <c r="AF91" s="18">
        <f t="shared" si="224"/>
        <v>3.0044357321637571</v>
      </c>
      <c r="AH91" t="str">
        <f t="shared" si="257"/>
        <v>34 Culture, media and sports occupations</v>
      </c>
      <c r="AI91" s="18">
        <f t="shared" si="225"/>
        <v>0.23050727179538821</v>
      </c>
      <c r="AJ91" s="18">
        <f t="shared" si="225"/>
        <v>14.408596427075416</v>
      </c>
      <c r="AK91" s="18">
        <f t="shared" si="225"/>
        <v>-1.3662119710365017</v>
      </c>
      <c r="AL91" s="18">
        <f t="shared" si="225"/>
        <v>1.9204621096992058</v>
      </c>
      <c r="AM91" s="18">
        <f t="shared" si="226"/>
        <v>1.6131854837598381</v>
      </c>
      <c r="AO91" s="18">
        <f t="shared" si="227"/>
        <v>0.81291214734697803</v>
      </c>
      <c r="AP91" s="18">
        <f t="shared" si="228"/>
        <v>2.5477168384804294</v>
      </c>
      <c r="AQ91" s="18">
        <f t="shared" si="229"/>
        <v>3.1293315300152003</v>
      </c>
      <c r="AS91" t="str">
        <f t="shared" si="258"/>
        <v>34 Culture, media and sports occupations</v>
      </c>
      <c r="AT91" s="18">
        <f t="shared" si="230"/>
        <v>-1.5387987372346257</v>
      </c>
      <c r="AU91" s="18">
        <f t="shared" si="230"/>
        <v>-0.79394810805448746</v>
      </c>
      <c r="AV91" s="18">
        <f t="shared" si="230"/>
        <v>-1.9822571945826595</v>
      </c>
      <c r="AW91" s="18">
        <f t="shared" si="230"/>
        <v>0.10007441402597461</v>
      </c>
      <c r="AX91" s="18">
        <f t="shared" si="231"/>
        <v>-0.61110699037191241</v>
      </c>
      <c r="AZ91" s="18">
        <f t="shared" si="232"/>
        <v>-0.59890560772921653</v>
      </c>
      <c r="BA91" s="18">
        <f t="shared" si="233"/>
        <v>2.4026455020502713</v>
      </c>
      <c r="BB91" s="18">
        <f t="shared" si="234"/>
        <v>1.9785809080639316</v>
      </c>
      <c r="BD91" t="str">
        <f t="shared" si="259"/>
        <v>34 Culture, media and sports occupations</v>
      </c>
      <c r="BE91" s="18">
        <f t="shared" si="235"/>
        <v>-5.4126213692266667</v>
      </c>
      <c r="BF91" s="18">
        <f t="shared" si="235"/>
        <v>9.8986076356346597</v>
      </c>
      <c r="BG91" s="18">
        <f t="shared" si="235"/>
        <v>-2.3187766208613292</v>
      </c>
      <c r="BH91" s="18">
        <f t="shared" si="235"/>
        <v>-2.2959377940234837E-2</v>
      </c>
      <c r="BI91" s="18">
        <f t="shared" si="236"/>
        <v>-0.15745313087007773</v>
      </c>
      <c r="BK91" s="18">
        <f t="shared" si="237"/>
        <v>-0.7941654497319206</v>
      </c>
      <c r="BL91" s="18">
        <f t="shared" si="238"/>
        <v>1.9046943106963088</v>
      </c>
      <c r="BM91" s="18">
        <f t="shared" si="239"/>
        <v>1.3034395202314641</v>
      </c>
      <c r="BO91" t="str">
        <f t="shared" si="260"/>
        <v>34 Culture, media and sports occupations</v>
      </c>
      <c r="BP91" s="18">
        <f t="shared" si="240"/>
        <v>-6.4279769040337387</v>
      </c>
      <c r="BQ91" s="18">
        <f t="shared" si="240"/>
        <v>-7.6741033453793133</v>
      </c>
      <c r="BR91" s="18">
        <f t="shared" si="240"/>
        <v>-4.0671668327049932</v>
      </c>
      <c r="BS91" s="18">
        <f t="shared" si="240"/>
        <v>-4.3333628198725327</v>
      </c>
      <c r="BT91" s="18">
        <f t="shared" si="241"/>
        <v>-4.4627336327111689</v>
      </c>
      <c r="BV91" s="18">
        <f t="shared" si="242"/>
        <v>-4.2447129971912361</v>
      </c>
      <c r="BW91" s="18">
        <f t="shared" si="243"/>
        <v>1.6375374342688653</v>
      </c>
      <c r="BX91" s="18">
        <f t="shared" si="244"/>
        <v>-1.4962537326985048</v>
      </c>
      <c r="BZ91" t="str">
        <f t="shared" si="261"/>
        <v>34 Culture, media and sports occupations</v>
      </c>
      <c r="CA91" s="18">
        <f t="shared" si="245"/>
        <v>-4.1329711580598065</v>
      </c>
      <c r="CB91" s="18">
        <f t="shared" si="245"/>
        <v>-9.2330245596019331</v>
      </c>
      <c r="CC91" s="18">
        <f t="shared" si="245"/>
        <v>-2.0603096974271873</v>
      </c>
      <c r="CD91" s="18">
        <f t="shared" si="245"/>
        <v>-4.6743160957830927</v>
      </c>
      <c r="CE91" s="18">
        <f t="shared" si="246"/>
        <v>-4.1590081382987147</v>
      </c>
      <c r="CG91" s="18">
        <f t="shared" si="247"/>
        <v>-3.810826012279056</v>
      </c>
      <c r="CH91" s="18">
        <f t="shared" si="248"/>
        <v>1.7178856663647046</v>
      </c>
      <c r="CI91" s="18">
        <f t="shared" si="249"/>
        <v>-1.0820158291868109</v>
      </c>
      <c r="CK91" t="str">
        <f t="shared" si="262"/>
        <v>34 Culture, media and sports occupations</v>
      </c>
      <c r="CL91" s="18">
        <f t="shared" si="250"/>
        <v>2.8038281506396645</v>
      </c>
      <c r="CM91" s="18">
        <f t="shared" si="250"/>
        <v>-4.8491319792931868</v>
      </c>
      <c r="CN91" s="18">
        <f t="shared" si="250"/>
        <v>4.3287244573737782</v>
      </c>
      <c r="CO91" s="18">
        <f t="shared" si="250"/>
        <v>3.7898591662306025</v>
      </c>
      <c r="CP91" s="18">
        <f t="shared" si="251"/>
        <v>3.3948343661998059</v>
      </c>
      <c r="CR91" s="18">
        <f t="shared" si="252"/>
        <v>3.9691709648144169</v>
      </c>
      <c r="CS91" s="18">
        <f t="shared" si="253"/>
        <v>2.3336292696908512</v>
      </c>
      <c r="CT91" s="18">
        <f t="shared" si="254"/>
        <v>5.4173530750405874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5.1628929234214027</v>
      </c>
      <c r="C92" s="18">
        <f t="shared" si="210"/>
        <v>11.620476866358365</v>
      </c>
      <c r="D92" s="18">
        <f t="shared" si="210"/>
        <v>2.4933838653844465</v>
      </c>
      <c r="E92" s="18">
        <f t="shared" si="210"/>
        <v>2.9172119768806404</v>
      </c>
      <c r="F92" s="18">
        <f t="shared" si="211"/>
        <v>3.3074037891100305</v>
      </c>
      <c r="H92" s="18">
        <f t="shared" si="212"/>
        <v>2.7757415630193627</v>
      </c>
      <c r="I92" s="18">
        <f t="shared" si="213"/>
        <v>3.2105208998160384</v>
      </c>
      <c r="J92" s="18">
        <f t="shared" si="214"/>
        <v>5.1180849410698004</v>
      </c>
      <c r="L92" t="str">
        <f t="shared" si="255"/>
        <v>35 Business and public service associate professionals</v>
      </c>
      <c r="M92" s="18">
        <f t="shared" si="215"/>
        <v>5.5556901917969359</v>
      </c>
      <c r="N92" s="18">
        <f t="shared" si="215"/>
        <v>5.3854505971882016</v>
      </c>
      <c r="O92" s="18">
        <f t="shared" si="215"/>
        <v>2.0153361488065791</v>
      </c>
      <c r="P92" s="18">
        <f t="shared" si="215"/>
        <v>2.2644764730661793</v>
      </c>
      <c r="Q92" s="18">
        <f t="shared" si="216"/>
        <v>2.3787324995914849</v>
      </c>
      <c r="S92" s="18">
        <f t="shared" si="217"/>
        <v>2.181362166392331</v>
      </c>
      <c r="T92" s="18">
        <f t="shared" si="218"/>
        <v>3.137594154279566</v>
      </c>
      <c r="U92" s="18">
        <f t="shared" si="219"/>
        <v>4.6299367362774735</v>
      </c>
      <c r="W92" t="str">
        <f t="shared" si="256"/>
        <v>35 Business and public service associate professionals</v>
      </c>
      <c r="X92" s="18">
        <f t="shared" si="220"/>
        <v>2.7566082874904696</v>
      </c>
      <c r="Y92" s="18">
        <f t="shared" si="220"/>
        <v>-2.2498411668512297</v>
      </c>
      <c r="Z92" s="18">
        <f t="shared" si="220"/>
        <v>-0.29697044121622662</v>
      </c>
      <c r="AA92" s="18">
        <f t="shared" si="220"/>
        <v>0.74019759521526396</v>
      </c>
      <c r="AB92" s="18">
        <f t="shared" si="221"/>
        <v>0.22601240978858961</v>
      </c>
      <c r="AD92" s="18">
        <f t="shared" si="222"/>
        <v>0.39328162370919628</v>
      </c>
      <c r="AE92" s="18">
        <f t="shared" si="223"/>
        <v>2.7937448094794259</v>
      </c>
      <c r="AF92" s="18">
        <f t="shared" si="224"/>
        <v>3.0636219920244789</v>
      </c>
      <c r="AH92" t="str">
        <f t="shared" si="257"/>
        <v>35 Business and public service associate professionals</v>
      </c>
      <c r="AI92" s="18">
        <f t="shared" si="225"/>
        <v>2.9686741524285853</v>
      </c>
      <c r="AJ92" s="18">
        <f t="shared" si="225"/>
        <v>2.5437818727213735</v>
      </c>
      <c r="AK92" s="18">
        <f t="shared" si="225"/>
        <v>-0.56254398384417703</v>
      </c>
      <c r="AL92" s="18">
        <f t="shared" si="225"/>
        <v>1.0050420581586783</v>
      </c>
      <c r="AM92" s="18">
        <f t="shared" si="226"/>
        <v>0.60756045858636476</v>
      </c>
      <c r="AO92" s="18">
        <f t="shared" si="227"/>
        <v>0.47978663221888151</v>
      </c>
      <c r="AP92" s="18">
        <f t="shared" si="228"/>
        <v>2.6791065917143975</v>
      </c>
      <c r="AQ92" s="18">
        <f t="shared" si="229"/>
        <v>3.0140708869069277</v>
      </c>
      <c r="AS92" t="str">
        <f t="shared" si="258"/>
        <v>35 Business and public service associate professionals</v>
      </c>
      <c r="AT92" s="18">
        <f t="shared" si="230"/>
        <v>2.9989579696337643</v>
      </c>
      <c r="AU92" s="18">
        <f t="shared" si="230"/>
        <v>0.90339776439725128</v>
      </c>
      <c r="AV92" s="18">
        <f t="shared" si="230"/>
        <v>-0.78275220255094036</v>
      </c>
      <c r="AW92" s="18">
        <f t="shared" si="230"/>
        <v>0.94506180691324992</v>
      </c>
      <c r="AX92" s="18">
        <f t="shared" si="231"/>
        <v>0.39932160708648912</v>
      </c>
      <c r="AZ92" s="18">
        <f t="shared" si="232"/>
        <v>0.36580620466228897</v>
      </c>
      <c r="BA92" s="18">
        <f t="shared" si="233"/>
        <v>2.6209797872147833</v>
      </c>
      <c r="BB92" s="18">
        <f t="shared" si="234"/>
        <v>2.8777106667195351</v>
      </c>
      <c r="BD92" t="str">
        <f t="shared" si="259"/>
        <v>35 Business and public service associate professionals</v>
      </c>
      <c r="BE92" s="18">
        <f t="shared" si="235"/>
        <v>-2.939564881190293E-2</v>
      </c>
      <c r="BF92" s="18">
        <f t="shared" si="235"/>
        <v>9.3852609716771553</v>
      </c>
      <c r="BG92" s="18">
        <f t="shared" si="235"/>
        <v>-2.1185976325537759</v>
      </c>
      <c r="BH92" s="18">
        <f t="shared" si="235"/>
        <v>-0.23568946883951725</v>
      </c>
      <c r="BI92" s="18">
        <f t="shared" si="236"/>
        <v>-0.25566572319758452</v>
      </c>
      <c r="BK92" s="18">
        <f t="shared" si="237"/>
        <v>-0.86731603027766502</v>
      </c>
      <c r="BL92" s="18">
        <f t="shared" si="238"/>
        <v>2.2270148391660083</v>
      </c>
      <c r="BM92" s="18">
        <f t="shared" si="239"/>
        <v>1.6009702367637324</v>
      </c>
      <c r="BO92" t="str">
        <f t="shared" si="260"/>
        <v>35 Business and public service associate professionals</v>
      </c>
      <c r="BP92" s="18">
        <f t="shared" si="240"/>
        <v>0.44954369517249404</v>
      </c>
      <c r="BQ92" s="18">
        <f t="shared" si="240"/>
        <v>-3.8540850121231762</v>
      </c>
      <c r="BR92" s="18">
        <f t="shared" si="240"/>
        <v>-2.0542055292127714</v>
      </c>
      <c r="BS92" s="18">
        <f t="shared" si="240"/>
        <v>-1.688253318456312</v>
      </c>
      <c r="BT92" s="18">
        <f t="shared" si="241"/>
        <v>-1.9393832696960045</v>
      </c>
      <c r="BV92" s="18">
        <f t="shared" si="242"/>
        <v>-1.8103890589030835</v>
      </c>
      <c r="BW92" s="18">
        <f t="shared" si="243"/>
        <v>1.9260607909760807</v>
      </c>
      <c r="BX92" s="18">
        <f t="shared" si="244"/>
        <v>0.58603687279521477</v>
      </c>
      <c r="BZ92" t="str">
        <f t="shared" si="261"/>
        <v>35 Business and public service associate professionals</v>
      </c>
      <c r="CA92" s="18">
        <f t="shared" si="245"/>
        <v>-1.0244879299391108</v>
      </c>
      <c r="CB92" s="18">
        <f t="shared" si="245"/>
        <v>-8.8583881438399672</v>
      </c>
      <c r="CC92" s="18">
        <f t="shared" si="245"/>
        <v>-2.4462948236791626</v>
      </c>
      <c r="CD92" s="18">
        <f t="shared" si="245"/>
        <v>-4.3178750180377312</v>
      </c>
      <c r="CE92" s="18">
        <f t="shared" si="246"/>
        <v>-4.0289537734596426</v>
      </c>
      <c r="CG92" s="18">
        <f t="shared" si="247"/>
        <v>-3.6980389686740667</v>
      </c>
      <c r="CH92" s="18">
        <f t="shared" si="248"/>
        <v>1.6285347967350594</v>
      </c>
      <c r="CI92" s="18">
        <f t="shared" si="249"/>
        <v>-1.1366213024782246</v>
      </c>
      <c r="CK92" t="str">
        <f t="shared" si="262"/>
        <v>35 Business and public service associate professionals</v>
      </c>
      <c r="CL92" s="18">
        <f t="shared" si="250"/>
        <v>4.3462504283244163</v>
      </c>
      <c r="CM92" s="18">
        <f t="shared" si="250"/>
        <v>5.8312013088146486E-3</v>
      </c>
      <c r="CN92" s="18">
        <f t="shared" si="250"/>
        <v>2.1669868077100585</v>
      </c>
      <c r="CO92" s="18">
        <f t="shared" si="250"/>
        <v>3.8004928622465073</v>
      </c>
      <c r="CP92" s="18">
        <f t="shared" si="251"/>
        <v>3.0471002726578877</v>
      </c>
      <c r="CR92" s="18">
        <f t="shared" si="252"/>
        <v>3.2531093352416551</v>
      </c>
      <c r="CS92" s="18">
        <f t="shared" si="253"/>
        <v>2.1154601911276716</v>
      </c>
      <c r="CT92" s="18">
        <f t="shared" si="254"/>
        <v>4.6779033954294613</v>
      </c>
    </row>
    <row r="93" spans="1:98" x14ac:dyDescent="0.2">
      <c r="A93" t="str">
        <f t="shared" si="209"/>
        <v>41 Administrative occupations</v>
      </c>
      <c r="B93" s="18">
        <f t="shared" si="210"/>
        <v>3.5599234618583608</v>
      </c>
      <c r="C93" s="18">
        <f t="shared" si="210"/>
        <v>17.476160446041543</v>
      </c>
      <c r="D93" s="18">
        <f t="shared" si="210"/>
        <v>2.4452089655928599</v>
      </c>
      <c r="E93" s="18">
        <f t="shared" si="210"/>
        <v>3.2331331908248107</v>
      </c>
      <c r="F93" s="18">
        <f t="shared" si="211"/>
        <v>3.8215344540325269</v>
      </c>
      <c r="H93" s="18">
        <f t="shared" si="212"/>
        <v>2.9698207333091586</v>
      </c>
      <c r="I93" s="18">
        <f t="shared" si="213"/>
        <v>3.459322251907615</v>
      </c>
      <c r="J93" s="18">
        <f t="shared" si="214"/>
        <v>5.4499206987137283</v>
      </c>
      <c r="L93" t="str">
        <f t="shared" si="255"/>
        <v>41 Administrative occupations</v>
      </c>
      <c r="M93" s="18">
        <f t="shared" si="215"/>
        <v>4.916451590982418</v>
      </c>
      <c r="N93" s="18">
        <f t="shared" si="215"/>
        <v>6.6618982916673009</v>
      </c>
      <c r="O93" s="18">
        <f t="shared" si="215"/>
        <v>2.2108186366637916</v>
      </c>
      <c r="P93" s="18">
        <f t="shared" si="215"/>
        <v>2.5664931575026584</v>
      </c>
      <c r="Q93" s="18">
        <f t="shared" si="216"/>
        <v>2.7062315106868962</v>
      </c>
      <c r="S93" s="18">
        <f t="shared" si="217"/>
        <v>2.4477976760596487</v>
      </c>
      <c r="T93" s="18">
        <f t="shared" si="218"/>
        <v>3.4143802499058129</v>
      </c>
      <c r="U93" s="18">
        <f t="shared" si="219"/>
        <v>5.0437297438499673</v>
      </c>
      <c r="W93" t="str">
        <f t="shared" si="256"/>
        <v>41 Administrative occupations</v>
      </c>
      <c r="X93" s="18">
        <f t="shared" si="220"/>
        <v>2.1548598033781063</v>
      </c>
      <c r="Y93" s="18">
        <f t="shared" si="220"/>
        <v>2.6525467104615341</v>
      </c>
      <c r="Z93" s="18">
        <f t="shared" si="220"/>
        <v>0.32293311576538919</v>
      </c>
      <c r="AA93" s="18">
        <f t="shared" si="220"/>
        <v>1.3445012009489554</v>
      </c>
      <c r="AB93" s="18">
        <f t="shared" si="221"/>
        <v>1.1051541178172197</v>
      </c>
      <c r="AD93" s="18">
        <f t="shared" si="222"/>
        <v>1.0028278814081526</v>
      </c>
      <c r="AE93" s="18">
        <f t="shared" si="223"/>
        <v>3.1357307721274541</v>
      </c>
      <c r="AF93" s="18">
        <f t="shared" si="224"/>
        <v>3.8032374544259007</v>
      </c>
      <c r="AH93" t="str">
        <f t="shared" si="257"/>
        <v>41 Administrative occupations</v>
      </c>
      <c r="AI93" s="18">
        <f t="shared" si="225"/>
        <v>2.4478817907425343</v>
      </c>
      <c r="AJ93" s="18">
        <f t="shared" si="225"/>
        <v>4.7716185945642975</v>
      </c>
      <c r="AK93" s="18">
        <f t="shared" si="225"/>
        <v>-1.3758971041777368E-2</v>
      </c>
      <c r="AL93" s="18">
        <f t="shared" si="225"/>
        <v>1.0922791899754758</v>
      </c>
      <c r="AM93" s="18">
        <f t="shared" si="226"/>
        <v>0.97068354810614377</v>
      </c>
      <c r="AO93" s="18">
        <f t="shared" si="227"/>
        <v>0.72224701172356465</v>
      </c>
      <c r="AP93" s="18">
        <f t="shared" si="228"/>
        <v>3.19183162987422</v>
      </c>
      <c r="AQ93" s="18">
        <f t="shared" si="229"/>
        <v>3.6657717219830577</v>
      </c>
      <c r="AS93" t="str">
        <f t="shared" si="258"/>
        <v>41 Administrative occupations</v>
      </c>
      <c r="AT93" s="18">
        <f t="shared" si="230"/>
        <v>2.2724124059513295</v>
      </c>
      <c r="AU93" s="18">
        <f t="shared" si="230"/>
        <v>4.5799823265759487</v>
      </c>
      <c r="AV93" s="18">
        <f t="shared" si="230"/>
        <v>-0.7824854629216671</v>
      </c>
      <c r="AW93" s="18">
        <f t="shared" si="230"/>
        <v>1.2814756687428819</v>
      </c>
      <c r="AX93" s="18">
        <f t="shared" si="231"/>
        <v>0.83368881183920607</v>
      </c>
      <c r="AZ93" s="18">
        <f t="shared" si="232"/>
        <v>0.58876161256462556</v>
      </c>
      <c r="BA93" s="18">
        <f t="shared" si="233"/>
        <v>2.9750613898604561</v>
      </c>
      <c r="BB93" s="18">
        <f t="shared" si="234"/>
        <v>3.3712862784583519</v>
      </c>
      <c r="BD93" t="str">
        <f t="shared" si="259"/>
        <v>41 Administrative occupations</v>
      </c>
      <c r="BE93" s="18">
        <f t="shared" si="235"/>
        <v>-1.8471806764354892</v>
      </c>
      <c r="BF93" s="18">
        <f t="shared" si="235"/>
        <v>8.198410560746261</v>
      </c>
      <c r="BG93" s="18">
        <f t="shared" si="235"/>
        <v>-3.5574386182362083</v>
      </c>
      <c r="BH93" s="18">
        <f t="shared" si="235"/>
        <v>-2.9396823118088444</v>
      </c>
      <c r="BI93" s="18">
        <f t="shared" si="236"/>
        <v>-2.4732273300195118</v>
      </c>
      <c r="BK93" s="18">
        <f t="shared" si="237"/>
        <v>-3.1460394998576557</v>
      </c>
      <c r="BL93" s="18">
        <f t="shared" si="238"/>
        <v>2.2087575694903716</v>
      </c>
      <c r="BM93" s="18">
        <f t="shared" si="239"/>
        <v>4.5741118139419612E-2</v>
      </c>
      <c r="BO93" t="str">
        <f t="shared" si="260"/>
        <v>41 Administrative occupations</v>
      </c>
      <c r="BP93" s="18">
        <f t="shared" si="240"/>
        <v>-2.7000738043374661</v>
      </c>
      <c r="BQ93" s="18">
        <f t="shared" si="240"/>
        <v>-0.65546097040555251</v>
      </c>
      <c r="BR93" s="18">
        <f t="shared" si="240"/>
        <v>-3.7503728265873559</v>
      </c>
      <c r="BS93" s="18">
        <f t="shared" si="240"/>
        <v>-4.2601164266626634</v>
      </c>
      <c r="BT93" s="18">
        <f t="shared" si="241"/>
        <v>-3.8793355458798473</v>
      </c>
      <c r="BV93" s="18">
        <f t="shared" si="242"/>
        <v>-4.0905025606078222</v>
      </c>
      <c r="BW93" s="18">
        <f t="shared" si="243"/>
        <v>1.8191116213890579</v>
      </c>
      <c r="BX93" s="18">
        <f t="shared" si="244"/>
        <v>-1.1166771914585705</v>
      </c>
      <c r="BZ93" t="str">
        <f t="shared" si="261"/>
        <v>41 Administrative occupations</v>
      </c>
      <c r="CA93" s="18">
        <f t="shared" si="245"/>
        <v>-2.4824060256404712</v>
      </c>
      <c r="CB93" s="18">
        <f t="shared" si="245"/>
        <v>-14.564853783373122</v>
      </c>
      <c r="CC93" s="18">
        <f t="shared" si="245"/>
        <v>-6.6195514258680195</v>
      </c>
      <c r="CD93" s="18">
        <f t="shared" si="245"/>
        <v>-10.5376677623643</v>
      </c>
      <c r="CE93" s="18">
        <f t="shared" si="246"/>
        <v>-9.5918866272320269</v>
      </c>
      <c r="CG93" s="18">
        <f t="shared" si="247"/>
        <v>-9.2502447366670015</v>
      </c>
      <c r="CH93" s="18">
        <f t="shared" si="248"/>
        <v>1.2912060389256963</v>
      </c>
      <c r="CI93" s="18">
        <f t="shared" si="249"/>
        <v>-5.2493807867789233</v>
      </c>
      <c r="CK93" t="str">
        <f t="shared" si="262"/>
        <v>41 Administrative occupations</v>
      </c>
      <c r="CL93" s="18">
        <f t="shared" si="250"/>
        <v>2.7615186312259343</v>
      </c>
      <c r="CM93" s="18">
        <f t="shared" si="250"/>
        <v>-6.8772312822576342</v>
      </c>
      <c r="CN93" s="18">
        <f t="shared" si="250"/>
        <v>-5.7618103264770788</v>
      </c>
      <c r="CO93" s="18">
        <f t="shared" si="250"/>
        <v>-0.87636322904418584</v>
      </c>
      <c r="CP93" s="18">
        <f t="shared" si="251"/>
        <v>-2.8097550183432962</v>
      </c>
      <c r="CR93" s="18">
        <f t="shared" si="252"/>
        <v>-2.5323571406766665</v>
      </c>
      <c r="CS93" s="18">
        <f t="shared" si="253"/>
        <v>1.2538327427904949</v>
      </c>
      <c r="CT93" s="18">
        <f t="shared" si="254"/>
        <v>-0.80265283839187074</v>
      </c>
    </row>
    <row r="94" spans="1:98" x14ac:dyDescent="0.2">
      <c r="A94" t="str">
        <f t="shared" si="209"/>
        <v>42 Secretarial and related occupations</v>
      </c>
      <c r="B94" s="18">
        <f t="shared" si="210"/>
        <v>6.9961727161929721</v>
      </c>
      <c r="C94" s="18">
        <f t="shared" si="210"/>
        <v>0.33831703358722098</v>
      </c>
      <c r="D94" s="18">
        <f t="shared" si="210"/>
        <v>9.7899210270792061</v>
      </c>
      <c r="E94" s="18">
        <f t="shared" si="210"/>
        <v>6.6995146987583132</v>
      </c>
      <c r="F94" s="18">
        <f t="shared" si="211"/>
        <v>7.2430053578373732</v>
      </c>
      <c r="H94" s="18">
        <f t="shared" si="212"/>
        <v>7.7198616569603029</v>
      </c>
      <c r="I94" s="18">
        <f t="shared" si="213"/>
        <v>5.7189209452382928</v>
      </c>
      <c r="J94" s="18">
        <f t="shared" si="214"/>
        <v>10.304238179581393</v>
      </c>
      <c r="L94" t="str">
        <f t="shared" si="255"/>
        <v>42 Secretarial and related occupations</v>
      </c>
      <c r="M94" s="18">
        <f t="shared" si="215"/>
        <v>3.7184042719680122</v>
      </c>
      <c r="N94" s="18">
        <f t="shared" si="215"/>
        <v>4.2478177249544169</v>
      </c>
      <c r="O94" s="18">
        <f t="shared" si="215"/>
        <v>8.5320414177495465</v>
      </c>
      <c r="P94" s="18">
        <f t="shared" si="215"/>
        <v>1.8228979092393738</v>
      </c>
      <c r="Q94" s="18">
        <f t="shared" si="216"/>
        <v>4.0266133824547579</v>
      </c>
      <c r="S94" s="18">
        <f t="shared" si="217"/>
        <v>4.0118831262197174</v>
      </c>
      <c r="T94" s="18">
        <f t="shared" si="218"/>
        <v>4.4062594013715817</v>
      </c>
      <c r="U94" s="18">
        <f t="shared" si="219"/>
        <v>6.8812003350950723</v>
      </c>
      <c r="W94" t="str">
        <f t="shared" si="256"/>
        <v>42 Secretarial and related occupations</v>
      </c>
      <c r="X94" s="18">
        <f t="shared" si="220"/>
        <v>0.68178971169323699</v>
      </c>
      <c r="Y94" s="18">
        <f t="shared" si="220"/>
        <v>0.70857528063421604</v>
      </c>
      <c r="Z94" s="18">
        <f t="shared" si="220"/>
        <v>7.2966957982447012</v>
      </c>
      <c r="AA94" s="18">
        <f t="shared" si="220"/>
        <v>4.0407674083838607</v>
      </c>
      <c r="AB94" s="18">
        <f t="shared" si="221"/>
        <v>4.8339872020641605</v>
      </c>
      <c r="AD94" s="18">
        <f t="shared" si="222"/>
        <v>5.1149482009378522</v>
      </c>
      <c r="AE94" s="18">
        <f t="shared" si="223"/>
        <v>4.5947222055543024</v>
      </c>
      <c r="AF94" s="18">
        <f t="shared" si="224"/>
        <v>7.7764512845655887</v>
      </c>
      <c r="AH94" t="str">
        <f t="shared" si="257"/>
        <v>42 Secretarial and related occupations</v>
      </c>
      <c r="AI94" s="18">
        <f t="shared" si="225"/>
        <v>0.42311800918586329</v>
      </c>
      <c r="AJ94" s="18">
        <f t="shared" si="225"/>
        <v>2.6437061132767115</v>
      </c>
      <c r="AK94" s="18">
        <f t="shared" si="225"/>
        <v>5.9608693702367432</v>
      </c>
      <c r="AL94" s="18">
        <f t="shared" si="225"/>
        <v>2.2057808723785044</v>
      </c>
      <c r="AM94" s="18">
        <f t="shared" si="226"/>
        <v>3.3923498753544834</v>
      </c>
      <c r="AO94" s="18">
        <f t="shared" si="227"/>
        <v>3.4424531652123003</v>
      </c>
      <c r="AP94" s="18">
        <f t="shared" si="228"/>
        <v>4.1131304773786237</v>
      </c>
      <c r="AQ94" s="18">
        <f t="shared" si="229"/>
        <v>6.2762830851734064</v>
      </c>
      <c r="AS94" t="str">
        <f t="shared" si="258"/>
        <v>42 Secretarial and related occupations</v>
      </c>
      <c r="AT94" s="18">
        <f t="shared" si="230"/>
        <v>0.2927822397322144</v>
      </c>
      <c r="AU94" s="18">
        <f t="shared" si="230"/>
        <v>2.3771364823047758</v>
      </c>
      <c r="AV94" s="18">
        <f t="shared" si="230"/>
        <v>5.0507806266231636</v>
      </c>
      <c r="AW94" s="18">
        <f t="shared" si="230"/>
        <v>0.79121217761375373</v>
      </c>
      <c r="AX94" s="18">
        <f t="shared" si="231"/>
        <v>2.2031143927402796</v>
      </c>
      <c r="AZ94" s="18">
        <f t="shared" si="232"/>
        <v>2.1915234431868491</v>
      </c>
      <c r="BA94" s="18">
        <f t="shared" si="233"/>
        <v>3.7169687037580612</v>
      </c>
      <c r="BB94" s="18">
        <f t="shared" si="234"/>
        <v>5.1141447207390334</v>
      </c>
      <c r="BD94" t="str">
        <f t="shared" si="259"/>
        <v>42 Secretarial and related occupations</v>
      </c>
      <c r="BE94" s="18">
        <f t="shared" si="235"/>
        <v>-3.0854942724502732</v>
      </c>
      <c r="BF94" s="18">
        <f t="shared" si="235"/>
        <v>3.5227069151174684</v>
      </c>
      <c r="BG94" s="18">
        <f t="shared" si="235"/>
        <v>0.47381798821111154</v>
      </c>
      <c r="BH94" s="18">
        <f t="shared" si="235"/>
        <v>-14.654475764097342</v>
      </c>
      <c r="BI94" s="18">
        <f t="shared" si="236"/>
        <v>-9.0988812538370105</v>
      </c>
      <c r="BK94" s="18">
        <f t="shared" si="237"/>
        <v>-9.8833991171897058</v>
      </c>
      <c r="BL94" s="18">
        <f t="shared" si="238"/>
        <v>2.0784654010797876</v>
      </c>
      <c r="BM94" s="18">
        <f t="shared" si="239"/>
        <v>-3.662232843728308</v>
      </c>
      <c r="BO94" t="str">
        <f t="shared" si="260"/>
        <v>42 Secretarial and related occupations</v>
      </c>
      <c r="BP94" s="18">
        <f t="shared" si="240"/>
        <v>-7.0862622075181569</v>
      </c>
      <c r="BQ94" s="18">
        <f t="shared" si="240"/>
        <v>-3.8186608580979664</v>
      </c>
      <c r="BR94" s="18">
        <f t="shared" si="240"/>
        <v>-4.3531867012778331</v>
      </c>
      <c r="BS94" s="18">
        <f t="shared" si="240"/>
        <v>-14.425732811683577</v>
      </c>
      <c r="BT94" s="18">
        <f t="shared" si="241"/>
        <v>-10.748155106826562</v>
      </c>
      <c r="BV94" s="18">
        <f t="shared" si="242"/>
        <v>-11.191958172648931</v>
      </c>
      <c r="BW94" s="18">
        <f t="shared" si="243"/>
        <v>1.5794316441244405</v>
      </c>
      <c r="BX94" s="18">
        <f t="shared" si="244"/>
        <v>-5.4191294907031899</v>
      </c>
      <c r="BZ94" t="str">
        <f t="shared" si="261"/>
        <v>42 Secretarial and related occupations</v>
      </c>
      <c r="CA94" s="18">
        <f t="shared" si="245"/>
        <v>-2.617029148873673</v>
      </c>
      <c r="CB94" s="18">
        <f t="shared" si="245"/>
        <v>-19.358776426298597</v>
      </c>
      <c r="CC94" s="18">
        <f t="shared" si="245"/>
        <v>-15.773658817517045</v>
      </c>
      <c r="CD94" s="18">
        <f t="shared" si="245"/>
        <v>-20.120069182951607</v>
      </c>
      <c r="CE94" s="18">
        <f t="shared" si="246"/>
        <v>-18.738310190855522</v>
      </c>
      <c r="CG94" s="18">
        <f t="shared" si="247"/>
        <v>-18.696776439005692</v>
      </c>
      <c r="CH94" s="18">
        <f t="shared" si="248"/>
        <v>0.99242234435819032</v>
      </c>
      <c r="CI94" s="18">
        <f t="shared" si="249"/>
        <v>-10.040726247508491</v>
      </c>
      <c r="CK94" t="str">
        <f t="shared" si="262"/>
        <v>42 Secretarial and related occupations</v>
      </c>
      <c r="CL94" s="18">
        <f t="shared" si="250"/>
        <v>1.9258432636119815</v>
      </c>
      <c r="CM94" s="18">
        <f t="shared" si="250"/>
        <v>-7.0615735761357161</v>
      </c>
      <c r="CN94" s="18">
        <f t="shared" si="250"/>
        <v>-0.99400205131624508</v>
      </c>
      <c r="CO94" s="18">
        <f t="shared" si="250"/>
        <v>-3.9388896301211118</v>
      </c>
      <c r="CP94" s="18">
        <f t="shared" si="251"/>
        <v>-3.2282312017411829</v>
      </c>
      <c r="CR94" s="18">
        <f t="shared" si="252"/>
        <v>-2.9671240811794619</v>
      </c>
      <c r="CS94" s="18">
        <f t="shared" si="253"/>
        <v>1.7152913993755847</v>
      </c>
      <c r="CT94" s="18">
        <f t="shared" si="254"/>
        <v>-0.50346664841450783</v>
      </c>
    </row>
    <row r="95" spans="1:98" x14ac:dyDescent="0.2">
      <c r="A95" t="str">
        <f t="shared" si="209"/>
        <v>51 Skilled agricultural and related trades</v>
      </c>
      <c r="B95" s="18">
        <f t="shared" si="210"/>
        <v>7.614510643632677</v>
      </c>
      <c r="C95" s="18">
        <f t="shared" si="210"/>
        <v>-11.274591493895025</v>
      </c>
      <c r="D95" s="18">
        <f t="shared" si="210"/>
        <v>3.9601769538250453</v>
      </c>
      <c r="E95" s="18">
        <f t="shared" si="210"/>
        <v>2.777247388967341</v>
      </c>
      <c r="F95" s="18">
        <f t="shared" si="211"/>
        <v>2.2020377231977806</v>
      </c>
      <c r="H95" s="18">
        <f t="shared" si="212"/>
        <v>3.1700540547308753</v>
      </c>
      <c r="I95" s="18">
        <f t="shared" si="213"/>
        <v>4.4873781821405112</v>
      </c>
      <c r="J95" s="18">
        <f t="shared" si="214"/>
        <v>6.3801810544029447</v>
      </c>
      <c r="L95" t="str">
        <f t="shared" si="255"/>
        <v>51 Skilled agricultural and related trades</v>
      </c>
      <c r="M95" s="18">
        <f t="shared" si="215"/>
        <v>6.90035937207929</v>
      </c>
      <c r="N95" s="18">
        <f t="shared" si="215"/>
        <v>-22.453761915054027</v>
      </c>
      <c r="O95" s="18">
        <f t="shared" si="215"/>
        <v>2.4901323702992473</v>
      </c>
      <c r="P95" s="18">
        <f t="shared" si="215"/>
        <v>2.7785090004130097</v>
      </c>
      <c r="Q95" s="18">
        <f t="shared" si="216"/>
        <v>0.89615900293045225</v>
      </c>
      <c r="S95" s="18">
        <f t="shared" si="217"/>
        <v>2.6822934134080878</v>
      </c>
      <c r="T95" s="18">
        <f t="shared" si="218"/>
        <v>3.6990345483502995</v>
      </c>
      <c r="U95" s="18">
        <f t="shared" si="219"/>
        <v>5.434418943486552</v>
      </c>
      <c r="W95" t="str">
        <f t="shared" si="256"/>
        <v>51 Skilled agricultural and related trades</v>
      </c>
      <c r="X95" s="18">
        <f t="shared" si="220"/>
        <v>4.0696975063344132</v>
      </c>
      <c r="Y95" s="18">
        <f t="shared" si="220"/>
        <v>-7.2359629768081852</v>
      </c>
      <c r="Z95" s="18">
        <f t="shared" si="220"/>
        <v>3.1235523464346659</v>
      </c>
      <c r="AA95" s="18">
        <f t="shared" si="220"/>
        <v>3.6536972878512319</v>
      </c>
      <c r="AB95" s="18">
        <f t="shared" si="221"/>
        <v>2.7722959800055902</v>
      </c>
      <c r="AD95" s="18">
        <f t="shared" si="222"/>
        <v>3.4766801742028175</v>
      </c>
      <c r="AE95" s="18">
        <f t="shared" si="223"/>
        <v>4.3597983485793579</v>
      </c>
      <c r="AF95" s="18">
        <f t="shared" si="224"/>
        <v>6.4849500489559508</v>
      </c>
      <c r="AH95" t="str">
        <f t="shared" si="257"/>
        <v>51 Skilled agricultural and related trades</v>
      </c>
      <c r="AI95" s="18">
        <f t="shared" si="225"/>
        <v>5.6331169418462945</v>
      </c>
      <c r="AJ95" s="18">
        <f t="shared" si="225"/>
        <v>-21.741018431928417</v>
      </c>
      <c r="AK95" s="18">
        <f t="shared" si="225"/>
        <v>2.7890144640561276</v>
      </c>
      <c r="AL95" s="18">
        <f t="shared" si="225"/>
        <v>3.0538650713593407</v>
      </c>
      <c r="AM95" s="18">
        <f t="shared" si="226"/>
        <v>1.2148904496802393</v>
      </c>
      <c r="AO95" s="18">
        <f t="shared" si="227"/>
        <v>2.9655057972391319</v>
      </c>
      <c r="AP95" s="18">
        <f t="shared" si="228"/>
        <v>4.4118187399082354</v>
      </c>
      <c r="AQ95" s="18">
        <f t="shared" si="229"/>
        <v>6.1879327760948399</v>
      </c>
      <c r="AS95" t="str">
        <f t="shared" si="258"/>
        <v>51 Skilled agricultural and related trades</v>
      </c>
      <c r="AT95" s="18">
        <f t="shared" si="230"/>
        <v>8.6842059089454082</v>
      </c>
      <c r="AU95" s="18">
        <f t="shared" si="230"/>
        <v>-22.463720384845033</v>
      </c>
      <c r="AV95" s="18">
        <f t="shared" si="230"/>
        <v>1.2313050367329437</v>
      </c>
      <c r="AW95" s="18">
        <f t="shared" si="230"/>
        <v>3.2128197764195843</v>
      </c>
      <c r="AX95" s="18">
        <f t="shared" si="231"/>
        <v>0.77167399609845422</v>
      </c>
      <c r="AZ95" s="18">
        <f t="shared" si="232"/>
        <v>2.5480423294435894</v>
      </c>
      <c r="BA95" s="18">
        <f t="shared" si="233"/>
        <v>3.8913298121560747</v>
      </c>
      <c r="BB95" s="18">
        <f t="shared" si="234"/>
        <v>5.4967206933707713</v>
      </c>
      <c r="BD95" t="str">
        <f t="shared" si="259"/>
        <v>51 Skilled agricultural and related trades</v>
      </c>
      <c r="BE95" s="18">
        <f t="shared" si="235"/>
        <v>0.9652601207848166</v>
      </c>
      <c r="BF95" s="18">
        <f t="shared" si="235"/>
        <v>-20.161108756175171</v>
      </c>
      <c r="BG95" s="18">
        <f t="shared" si="235"/>
        <v>-0.80330144555267324</v>
      </c>
      <c r="BH95" s="18">
        <f t="shared" si="235"/>
        <v>0.1906232211017711</v>
      </c>
      <c r="BI95" s="18">
        <f t="shared" si="236"/>
        <v>-1.528464384409467</v>
      </c>
      <c r="BK95" s="18">
        <f t="shared" si="237"/>
        <v>-0.14178664229923532</v>
      </c>
      <c r="BL95" s="18">
        <f t="shared" si="238"/>
        <v>2.8315087416507012</v>
      </c>
      <c r="BM95" s="18">
        <f t="shared" si="239"/>
        <v>2.7359244056880394</v>
      </c>
      <c r="BO95" t="str">
        <f t="shared" si="260"/>
        <v>51 Skilled agricultural and related trades</v>
      </c>
      <c r="BP95" s="18">
        <f t="shared" si="240"/>
        <v>3.5650881477717</v>
      </c>
      <c r="BQ95" s="18">
        <f t="shared" si="240"/>
        <v>-30.428883526129447</v>
      </c>
      <c r="BR95" s="18">
        <f t="shared" si="240"/>
        <v>0.44763017819438033</v>
      </c>
      <c r="BS95" s="18">
        <f t="shared" si="240"/>
        <v>0.14030304558683149</v>
      </c>
      <c r="BT95" s="18">
        <f t="shared" si="241"/>
        <v>-2.0197532465114798</v>
      </c>
      <c r="BV95" s="18">
        <f t="shared" si="242"/>
        <v>0.24264080406219968</v>
      </c>
      <c r="BW95" s="18">
        <f t="shared" si="243"/>
        <v>2.9073091875128965</v>
      </c>
      <c r="BX95" s="18">
        <f t="shared" si="244"/>
        <v>3.0707175505543916</v>
      </c>
      <c r="BZ95" t="str">
        <f t="shared" si="261"/>
        <v>51 Skilled agricultural and related trades</v>
      </c>
      <c r="CA95" s="18">
        <f t="shared" si="245"/>
        <v>-0.57936448903113114</v>
      </c>
      <c r="CB95" s="18">
        <f t="shared" si="245"/>
        <v>-18.404078478664708</v>
      </c>
      <c r="CC95" s="18">
        <f t="shared" si="245"/>
        <v>0.46633164790252923</v>
      </c>
      <c r="CD95" s="18">
        <f t="shared" si="245"/>
        <v>1.9906334951899751</v>
      </c>
      <c r="CE95" s="18">
        <f t="shared" si="246"/>
        <v>0.10617772812564485</v>
      </c>
      <c r="CG95" s="18">
        <f t="shared" si="247"/>
        <v>1.4799803764058872</v>
      </c>
      <c r="CH95" s="18">
        <f t="shared" si="248"/>
        <v>2.7077237774409291</v>
      </c>
      <c r="CI95" s="18">
        <f t="shared" si="249"/>
        <v>3.7595727957379976</v>
      </c>
      <c r="CK95" t="str">
        <f t="shared" si="262"/>
        <v>51 Skilled agricultural and related trades</v>
      </c>
      <c r="CL95" s="18">
        <f t="shared" si="250"/>
        <v>6.7731916995367181</v>
      </c>
      <c r="CM95" s="18">
        <f t="shared" si="250"/>
        <v>-36.367369517887674</v>
      </c>
      <c r="CN95" s="18">
        <f t="shared" si="250"/>
        <v>2.5583865210364376</v>
      </c>
      <c r="CO95" s="18">
        <f t="shared" si="250"/>
        <v>-3.7041887307390886</v>
      </c>
      <c r="CP95" s="18">
        <f t="shared" si="251"/>
        <v>-4.2997419801319321</v>
      </c>
      <c r="CR95" s="18">
        <f t="shared" si="252"/>
        <v>-1.6603501751767946</v>
      </c>
      <c r="CS95" s="18">
        <f t="shared" si="253"/>
        <v>1.8352866894490116</v>
      </c>
      <c r="CT95" s="18">
        <f t="shared" si="254"/>
        <v>0.5856681829791599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3.4131997190208319</v>
      </c>
      <c r="C96" s="18">
        <f t="shared" si="210"/>
        <v>8.3607553886591681</v>
      </c>
      <c r="D96" s="18">
        <f t="shared" si="210"/>
        <v>1.1478691501155991</v>
      </c>
      <c r="E96" s="18">
        <f t="shared" si="210"/>
        <v>3.1730922269787243</v>
      </c>
      <c r="F96" s="18">
        <f t="shared" si="211"/>
        <v>2.8507615083464222</v>
      </c>
      <c r="H96" s="18">
        <f t="shared" si="212"/>
        <v>2.4935519637233172</v>
      </c>
      <c r="I96" s="18">
        <f t="shared" si="213"/>
        <v>2.880924603507462</v>
      </c>
      <c r="J96" s="18">
        <f t="shared" si="214"/>
        <v>4.6525672693970899</v>
      </c>
      <c r="L96" t="str">
        <f t="shared" si="255"/>
        <v>52 Skilled metal, electrical and electronic trades</v>
      </c>
      <c r="M96" s="18">
        <f t="shared" si="215"/>
        <v>6.4276779603912759</v>
      </c>
      <c r="N96" s="18">
        <f t="shared" si="215"/>
        <v>-8.1503329570554293</v>
      </c>
      <c r="O96" s="18">
        <f t="shared" si="215"/>
        <v>7.6468883550614208</v>
      </c>
      <c r="P96" s="18">
        <f t="shared" si="215"/>
        <v>5.2083205795740328</v>
      </c>
      <c r="Q96" s="18">
        <f t="shared" si="216"/>
        <v>5.068883399246249</v>
      </c>
      <c r="S96" s="18">
        <f t="shared" si="217"/>
        <v>6.0149758944147536</v>
      </c>
      <c r="T96" s="18">
        <f t="shared" si="218"/>
        <v>4.2825638140104871</v>
      </c>
      <c r="U96" s="18">
        <f t="shared" si="219"/>
        <v>8.2352141321607739</v>
      </c>
      <c r="W96" t="str">
        <f t="shared" si="256"/>
        <v>52 Skilled metal, electrical and electronic trades</v>
      </c>
      <c r="X96" s="18">
        <f t="shared" si="220"/>
        <v>3.9001723836116442</v>
      </c>
      <c r="Y96" s="18">
        <f t="shared" si="220"/>
        <v>-18.069086768229216</v>
      </c>
      <c r="Z96" s="18">
        <f t="shared" si="220"/>
        <v>3.669479505357498</v>
      </c>
      <c r="AA96" s="18">
        <f t="shared" si="220"/>
        <v>2.405664955232889</v>
      </c>
      <c r="AB96" s="18">
        <f t="shared" si="221"/>
        <v>1.3757050898000722</v>
      </c>
      <c r="AD96" s="18">
        <f t="shared" si="222"/>
        <v>2.8252152504150807</v>
      </c>
      <c r="AE96" s="18">
        <f t="shared" si="223"/>
        <v>3.4066570644891936</v>
      </c>
      <c r="AF96" s="18">
        <f t="shared" si="224"/>
        <v>5.3057449447624139</v>
      </c>
      <c r="AH96" t="str">
        <f t="shared" si="257"/>
        <v>52 Skilled metal, electrical and electronic trades</v>
      </c>
      <c r="AI96" s="18">
        <f t="shared" si="225"/>
        <v>5.4664790366470317</v>
      </c>
      <c r="AJ96" s="18">
        <f t="shared" si="225"/>
        <v>-15.347817119836481</v>
      </c>
      <c r="AK96" s="18">
        <f t="shared" si="225"/>
        <v>0.85038448813230527</v>
      </c>
      <c r="AL96" s="18">
        <f t="shared" si="225"/>
        <v>2.042280260115481</v>
      </c>
      <c r="AM96" s="18">
        <f t="shared" si="226"/>
        <v>0.48800376247373212</v>
      </c>
      <c r="AO96" s="18">
        <f t="shared" si="227"/>
        <v>1.6434246825171472</v>
      </c>
      <c r="AP96" s="18">
        <f t="shared" si="228"/>
        <v>2.8225057336235038</v>
      </c>
      <c r="AQ96" s="18">
        <f t="shared" si="229"/>
        <v>3.9777535873241066</v>
      </c>
      <c r="AS96" t="str">
        <f t="shared" si="258"/>
        <v>52 Skilled metal, electrical and electronic trades</v>
      </c>
      <c r="AT96" s="18">
        <f t="shared" si="230"/>
        <v>4.2965781761373112</v>
      </c>
      <c r="AU96" s="18">
        <f t="shared" si="230"/>
        <v>-12.281383045603821</v>
      </c>
      <c r="AV96" s="18">
        <f t="shared" si="230"/>
        <v>0.6443417675920271</v>
      </c>
      <c r="AW96" s="18">
        <f t="shared" si="230"/>
        <v>1.8760453326107429</v>
      </c>
      <c r="AX96" s="18">
        <f t="shared" si="231"/>
        <v>0.54488018537188765</v>
      </c>
      <c r="AZ96" s="18">
        <f t="shared" si="232"/>
        <v>1.4638116552579961</v>
      </c>
      <c r="BA96" s="18">
        <f t="shared" si="233"/>
        <v>2.7962158703561446</v>
      </c>
      <c r="BB96" s="18">
        <f t="shared" si="234"/>
        <v>3.8246450250593922</v>
      </c>
      <c r="BD96" t="str">
        <f t="shared" si="259"/>
        <v>52 Skilled metal, electrical and electronic trades</v>
      </c>
      <c r="BE96" s="18">
        <f t="shared" si="235"/>
        <v>0.72244110486594515</v>
      </c>
      <c r="BF96" s="18">
        <f t="shared" si="235"/>
        <v>-6.2928342076720156</v>
      </c>
      <c r="BG96" s="18">
        <f t="shared" si="235"/>
        <v>-0.27061318369180354</v>
      </c>
      <c r="BH96" s="18">
        <f t="shared" si="235"/>
        <v>-0.28755509511315669</v>
      </c>
      <c r="BI96" s="18">
        <f t="shared" si="236"/>
        <v>-0.66863870189391994</v>
      </c>
      <c r="BK96" s="18">
        <f t="shared" si="237"/>
        <v>-0.28190811111596936</v>
      </c>
      <c r="BL96" s="18">
        <f t="shared" si="238"/>
        <v>1.9692445392419211</v>
      </c>
      <c r="BM96" s="18">
        <f t="shared" si="239"/>
        <v>1.7557720059901527</v>
      </c>
      <c r="BO96" t="str">
        <f t="shared" si="260"/>
        <v>52 Skilled metal, electrical and electronic trades</v>
      </c>
      <c r="BP96" s="18">
        <f t="shared" si="240"/>
        <v>3.5096935311894839</v>
      </c>
      <c r="BQ96" s="18">
        <f t="shared" si="240"/>
        <v>-20.07522499906662</v>
      </c>
      <c r="BR96" s="18">
        <f t="shared" si="240"/>
        <v>-0.70854651054803597</v>
      </c>
      <c r="BS96" s="18">
        <f t="shared" si="240"/>
        <v>-1.4549385364807099</v>
      </c>
      <c r="BT96" s="18">
        <f t="shared" si="241"/>
        <v>-2.5067971331398931</v>
      </c>
      <c r="BV96" s="18">
        <f t="shared" si="242"/>
        <v>-1.2067667048875963</v>
      </c>
      <c r="BW96" s="18">
        <f t="shared" si="243"/>
        <v>1.9411535318004436</v>
      </c>
      <c r="BX96" s="18">
        <f t="shared" si="244"/>
        <v>1.0393532934899419</v>
      </c>
      <c r="BZ96" t="str">
        <f t="shared" si="261"/>
        <v>52 Skilled metal, electrical and electronic trades</v>
      </c>
      <c r="CA96" s="18">
        <f t="shared" si="245"/>
        <v>-2.4926861124787147</v>
      </c>
      <c r="CB96" s="18">
        <f t="shared" si="245"/>
        <v>-17.539829265508942</v>
      </c>
      <c r="CC96" s="18">
        <f t="shared" si="245"/>
        <v>0.44672065710444908</v>
      </c>
      <c r="CD96" s="18">
        <f t="shared" si="245"/>
        <v>-5.3246504922788374</v>
      </c>
      <c r="CE96" s="18">
        <f t="shared" si="246"/>
        <v>-4.3867097662685932</v>
      </c>
      <c r="CG96" s="18">
        <f t="shared" si="247"/>
        <v>-3.438678898284131</v>
      </c>
      <c r="CH96" s="18">
        <f t="shared" si="248"/>
        <v>1.8653917498352879</v>
      </c>
      <c r="CI96" s="18">
        <f t="shared" si="249"/>
        <v>-0.61877539675165849</v>
      </c>
      <c r="CK96" t="str">
        <f t="shared" si="262"/>
        <v>52 Skilled metal, electrical and electronic trades</v>
      </c>
      <c r="CL96" s="18">
        <f t="shared" si="250"/>
        <v>4.6195619434853841</v>
      </c>
      <c r="CM96" s="18">
        <f t="shared" si="250"/>
        <v>-21.459230656729879</v>
      </c>
      <c r="CN96" s="18">
        <f t="shared" si="250"/>
        <v>2.871706424326681</v>
      </c>
      <c r="CO96" s="18">
        <f t="shared" si="250"/>
        <v>-3.13036386451504</v>
      </c>
      <c r="CP96" s="18">
        <f t="shared" si="251"/>
        <v>-2.5788566562498616</v>
      </c>
      <c r="CR96" s="18">
        <f t="shared" si="252"/>
        <v>-1.1696287135328554</v>
      </c>
      <c r="CS96" s="18">
        <f t="shared" si="253"/>
        <v>1.8322738436594266</v>
      </c>
      <c r="CT96" s="18">
        <f t="shared" si="254"/>
        <v>0.9435160418264088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-9.8589625339847053</v>
      </c>
      <c r="C97" s="18">
        <f t="shared" si="210"/>
        <v>-15.938626409154189</v>
      </c>
      <c r="D97" s="18">
        <f t="shared" si="210"/>
        <v>9.0885849195876833</v>
      </c>
      <c r="E97" s="18">
        <f t="shared" si="210"/>
        <v>0.78236896249330723</v>
      </c>
      <c r="F97" s="18">
        <f t="shared" si="211"/>
        <v>2.1430132528912349</v>
      </c>
      <c r="H97" s="18">
        <f t="shared" si="212"/>
        <v>3.4783458646501009</v>
      </c>
      <c r="I97" s="18">
        <f t="shared" si="213"/>
        <v>3.6530218403273862</v>
      </c>
      <c r="J97" s="18">
        <f t="shared" si="214"/>
        <v>5.959882714641096</v>
      </c>
      <c r="L97" t="str">
        <f t="shared" si="255"/>
        <v>53 Skilled construction and building trades</v>
      </c>
      <c r="M97" s="18">
        <f t="shared" si="215"/>
        <v>4.1402458937534137</v>
      </c>
      <c r="N97" s="18">
        <f t="shared" si="215"/>
        <v>-0.84606501601912631</v>
      </c>
      <c r="O97" s="18">
        <f t="shared" si="215"/>
        <v>3.7129005415342586</v>
      </c>
      <c r="P97" s="18">
        <f t="shared" si="215"/>
        <v>2.2460479506367648</v>
      </c>
      <c r="Q97" s="18">
        <f t="shared" si="216"/>
        <v>2.5052708614892838</v>
      </c>
      <c r="S97" s="18">
        <f t="shared" si="217"/>
        <v>2.7326790617220986</v>
      </c>
      <c r="T97" s="18">
        <f t="shared" si="218"/>
        <v>3.3713493560876273</v>
      </c>
      <c r="U97" s="18">
        <f t="shared" si="219"/>
        <v>5.2119984619873216</v>
      </c>
      <c r="W97" t="str">
        <f t="shared" si="256"/>
        <v>53 Skilled construction and building trades</v>
      </c>
      <c r="X97" s="18">
        <f t="shared" si="220"/>
        <v>1.2929966252425595</v>
      </c>
      <c r="Y97" s="18">
        <f t="shared" si="220"/>
        <v>-10.918122249300144</v>
      </c>
      <c r="Z97" s="18">
        <f t="shared" si="220"/>
        <v>3.5499245932948842</v>
      </c>
      <c r="AA97" s="18">
        <f t="shared" si="220"/>
        <v>1.2792646528947849</v>
      </c>
      <c r="AB97" s="18">
        <f t="shared" si="221"/>
        <v>1.1687725277690353</v>
      </c>
      <c r="AD97" s="18">
        <f t="shared" si="222"/>
        <v>2.0305643033341259</v>
      </c>
      <c r="AE97" s="18">
        <f t="shared" si="223"/>
        <v>3.3909953653015856</v>
      </c>
      <c r="AF97" s="18">
        <f t="shared" si="224"/>
        <v>4.7329257192553209</v>
      </c>
      <c r="AH97" t="str">
        <f t="shared" si="257"/>
        <v>53 Skilled construction and building trades</v>
      </c>
      <c r="AI97" s="18">
        <f t="shared" si="225"/>
        <v>5.5905055879152066</v>
      </c>
      <c r="AJ97" s="18">
        <f t="shared" si="225"/>
        <v>-11.504460616886059</v>
      </c>
      <c r="AK97" s="18">
        <f t="shared" si="225"/>
        <v>2.8025910083419259</v>
      </c>
      <c r="AL97" s="18">
        <f t="shared" si="225"/>
        <v>1.5087112253876489</v>
      </c>
      <c r="AM97" s="18">
        <f t="shared" si="226"/>
        <v>1.0411839541153656</v>
      </c>
      <c r="AO97" s="18">
        <f t="shared" si="227"/>
        <v>1.9381848619383968</v>
      </c>
      <c r="AP97" s="18">
        <f t="shared" si="228"/>
        <v>3.5602910761625806</v>
      </c>
      <c r="AQ97" s="18">
        <f t="shared" si="229"/>
        <v>4.8118088722583829</v>
      </c>
      <c r="AS97" t="str">
        <f t="shared" si="258"/>
        <v>53 Skilled construction and building trades</v>
      </c>
      <c r="AT97" s="18">
        <f t="shared" si="230"/>
        <v>1.688919701163516</v>
      </c>
      <c r="AU97" s="18">
        <f t="shared" si="230"/>
        <v>-5.7070812178424362</v>
      </c>
      <c r="AV97" s="18">
        <f t="shared" si="230"/>
        <v>3.5405059868029332</v>
      </c>
      <c r="AW97" s="18">
        <f t="shared" si="230"/>
        <v>0.66109106602605383</v>
      </c>
      <c r="AX97" s="18">
        <f t="shared" si="231"/>
        <v>1.1382481422436141</v>
      </c>
      <c r="AZ97" s="18">
        <f t="shared" si="232"/>
        <v>1.6118870054591339</v>
      </c>
      <c r="BA97" s="18">
        <f t="shared" si="233"/>
        <v>3.463653102733022</v>
      </c>
      <c r="BB97" s="18">
        <f t="shared" si="234"/>
        <v>4.5083750949481916</v>
      </c>
      <c r="BD97" t="str">
        <f t="shared" si="259"/>
        <v>53 Skilled construction and building trades</v>
      </c>
      <c r="BE97" s="18">
        <f t="shared" si="235"/>
        <v>-1.9841648203753448</v>
      </c>
      <c r="BF97" s="18">
        <f t="shared" si="235"/>
        <v>-3.1507234639465032</v>
      </c>
      <c r="BG97" s="18">
        <f t="shared" si="235"/>
        <v>-0.17096982723304732</v>
      </c>
      <c r="BH97" s="18">
        <f t="shared" si="235"/>
        <v>-1.4139515209226294</v>
      </c>
      <c r="BI97" s="18">
        <f t="shared" si="236"/>
        <v>-1.1370757347558991</v>
      </c>
      <c r="BK97" s="18">
        <f t="shared" si="237"/>
        <v>-1.001353485971157</v>
      </c>
      <c r="BL97" s="18">
        <f t="shared" si="238"/>
        <v>2.0499510976975444</v>
      </c>
      <c r="BM97" s="18">
        <f t="shared" si="239"/>
        <v>1.3104855624128442</v>
      </c>
      <c r="BO97" t="str">
        <f t="shared" si="260"/>
        <v>53 Skilled construction and building trades</v>
      </c>
      <c r="BP97" s="18">
        <f t="shared" si="240"/>
        <v>3.9490692481115808</v>
      </c>
      <c r="BQ97" s="18">
        <f t="shared" si="240"/>
        <v>-16.640865552959905</v>
      </c>
      <c r="BR97" s="18">
        <f t="shared" si="240"/>
        <v>2.0539084103528671</v>
      </c>
      <c r="BS97" s="18">
        <f t="shared" si="240"/>
        <v>-0.21407318956757626</v>
      </c>
      <c r="BT97" s="18">
        <f t="shared" si="241"/>
        <v>-0.63415102836891224</v>
      </c>
      <c r="BV97" s="18">
        <f t="shared" si="242"/>
        <v>0.53626439191380992</v>
      </c>
      <c r="BW97" s="18">
        <f t="shared" si="243"/>
        <v>2.6322570035890669</v>
      </c>
      <c r="BX97" s="18">
        <f t="shared" si="244"/>
        <v>3.0094578783282033</v>
      </c>
      <c r="BZ97" t="str">
        <f t="shared" si="261"/>
        <v>53 Skilled construction and building trades</v>
      </c>
      <c r="CA97" s="18">
        <f t="shared" si="245"/>
        <v>-3.0090006464286279</v>
      </c>
      <c r="CB97" s="18">
        <f t="shared" si="245"/>
        <v>-10.471316840234312</v>
      </c>
      <c r="CC97" s="18">
        <f t="shared" si="245"/>
        <v>2.1829319366399424</v>
      </c>
      <c r="CD97" s="18">
        <f t="shared" si="245"/>
        <v>-0.54447423417947061</v>
      </c>
      <c r="CE97" s="18">
        <f t="shared" si="246"/>
        <v>-0.35707946739155227</v>
      </c>
      <c r="CG97" s="18">
        <f t="shared" si="247"/>
        <v>0.35647497919852889</v>
      </c>
      <c r="CH97" s="18">
        <f t="shared" si="248"/>
        <v>2.3986357848949202</v>
      </c>
      <c r="CI97" s="18">
        <f t="shared" si="249"/>
        <v>2.6563349885789789</v>
      </c>
      <c r="CK97" t="str">
        <f t="shared" si="262"/>
        <v>53 Skilled construction and building trades</v>
      </c>
      <c r="CL97" s="18">
        <f t="shared" si="250"/>
        <v>-0.33878442074077864</v>
      </c>
      <c r="CM97" s="18">
        <f t="shared" si="250"/>
        <v>-19.860867327572716</v>
      </c>
      <c r="CN97" s="18">
        <f t="shared" si="250"/>
        <v>-2.0293222055973836</v>
      </c>
      <c r="CO97" s="18">
        <f t="shared" si="250"/>
        <v>-10.602214009949783</v>
      </c>
      <c r="CP97" s="18">
        <f t="shared" si="251"/>
        <v>-8.6334866381783666</v>
      </c>
      <c r="CR97" s="18">
        <f t="shared" si="252"/>
        <v>-7.8313528298444517</v>
      </c>
      <c r="CS97" s="18">
        <f t="shared" si="253"/>
        <v>1.1253632302621552</v>
      </c>
      <c r="CT97" s="18">
        <f t="shared" si="254"/>
        <v>-4.8145438933959284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2.235984224495402</v>
      </c>
      <c r="C98" s="18">
        <f t="shared" si="210"/>
        <v>6.8288370722451086</v>
      </c>
      <c r="D98" s="18">
        <f t="shared" si="210"/>
        <v>4.9848642382510633</v>
      </c>
      <c r="E98" s="18">
        <f t="shared" si="210"/>
        <v>3.2108254211581588</v>
      </c>
      <c r="F98" s="18">
        <f t="shared" si="211"/>
        <v>3.9856484216503452</v>
      </c>
      <c r="H98" s="18">
        <f t="shared" si="212"/>
        <v>3.7988155634871568</v>
      </c>
      <c r="I98" s="18">
        <f t="shared" si="213"/>
        <v>3.7626337996867765</v>
      </c>
      <c r="J98" s="18">
        <f t="shared" si="214"/>
        <v>6.2696424454295574</v>
      </c>
      <c r="L98" t="str">
        <f t="shared" si="255"/>
        <v>54 Textiles, printing and other skilled trades</v>
      </c>
      <c r="M98" s="18">
        <f t="shared" si="215"/>
        <v>3.630865399503147</v>
      </c>
      <c r="N98" s="18">
        <f t="shared" si="215"/>
        <v>7.024382165568821</v>
      </c>
      <c r="O98" s="18">
        <f t="shared" si="215"/>
        <v>4.3655675982072983</v>
      </c>
      <c r="P98" s="18">
        <f t="shared" si="215"/>
        <v>3.7027187152489649</v>
      </c>
      <c r="Q98" s="18">
        <f t="shared" si="216"/>
        <v>4.1143631032805494</v>
      </c>
      <c r="S98" s="18">
        <f t="shared" si="217"/>
        <v>3.9231992508856228</v>
      </c>
      <c r="T98" s="18">
        <f t="shared" si="218"/>
        <v>3.915357122533436</v>
      </c>
      <c r="U98" s="18">
        <f t="shared" si="219"/>
        <v>6.4677378555271892</v>
      </c>
      <c r="W98" t="str">
        <f t="shared" si="256"/>
        <v>54 Textiles, printing and other skilled trades</v>
      </c>
      <c r="X98" s="18">
        <f t="shared" si="220"/>
        <v>1.2651042412166857</v>
      </c>
      <c r="Y98" s="18">
        <f t="shared" si="220"/>
        <v>-7.281553149835041</v>
      </c>
      <c r="Z98" s="18">
        <f t="shared" si="220"/>
        <v>3.8590849485744982</v>
      </c>
      <c r="AA98" s="18">
        <f t="shared" si="220"/>
        <v>2.5668614855264282</v>
      </c>
      <c r="AB98" s="18">
        <f t="shared" si="221"/>
        <v>2.3213365782241091</v>
      </c>
      <c r="AD98" s="18">
        <f t="shared" si="222"/>
        <v>2.9958062496850957</v>
      </c>
      <c r="AE98" s="18">
        <f t="shared" si="223"/>
        <v>3.7322541764294836</v>
      </c>
      <c r="AF98" s="18">
        <f t="shared" si="224"/>
        <v>5.6780106137994224</v>
      </c>
      <c r="AH98" t="str">
        <f t="shared" si="257"/>
        <v>54 Textiles, printing and other skilled trades</v>
      </c>
      <c r="AI98" s="18">
        <f t="shared" si="225"/>
        <v>0.25644214304123558</v>
      </c>
      <c r="AJ98" s="18">
        <f t="shared" si="225"/>
        <v>-4.4349256766688878</v>
      </c>
      <c r="AK98" s="18">
        <f t="shared" si="225"/>
        <v>1.1756588547118918</v>
      </c>
      <c r="AL98" s="18">
        <f t="shared" si="225"/>
        <v>2.119857294762495</v>
      </c>
      <c r="AM98" s="18">
        <f t="shared" si="226"/>
        <v>1.4025409051737991</v>
      </c>
      <c r="AO98" s="18">
        <f t="shared" si="227"/>
        <v>1.8041494631862109</v>
      </c>
      <c r="AP98" s="18">
        <f t="shared" si="228"/>
        <v>3.2745108811953916</v>
      </c>
      <c r="AQ98" s="18">
        <f t="shared" si="229"/>
        <v>4.4775240326508259</v>
      </c>
      <c r="AS98" t="str">
        <f t="shared" si="258"/>
        <v>54 Textiles, printing and other skilled trades</v>
      </c>
      <c r="AT98" s="18">
        <f t="shared" si="230"/>
        <v>0.90931874304540639</v>
      </c>
      <c r="AU98" s="18">
        <f t="shared" si="230"/>
        <v>-5.2523907043877882</v>
      </c>
      <c r="AV98" s="18">
        <f t="shared" si="230"/>
        <v>2.9359670686799344</v>
      </c>
      <c r="AW98" s="18">
        <f t="shared" si="230"/>
        <v>2.1653515123329026</v>
      </c>
      <c r="AX98" s="18">
        <f t="shared" si="231"/>
        <v>1.9242492764252273</v>
      </c>
      <c r="AZ98" s="18">
        <f t="shared" si="232"/>
        <v>2.4215802106740236</v>
      </c>
      <c r="BA98" s="18">
        <f t="shared" si="233"/>
        <v>3.4455859451107074</v>
      </c>
      <c r="BB98" s="18">
        <f t="shared" si="234"/>
        <v>5.0504155197236944</v>
      </c>
      <c r="BD98" t="str">
        <f t="shared" si="259"/>
        <v>54 Textiles, printing and other skilled trades</v>
      </c>
      <c r="BE98" s="18">
        <f t="shared" si="235"/>
        <v>-1.6823573925578539</v>
      </c>
      <c r="BF98" s="18">
        <f t="shared" si="235"/>
        <v>-4.4616943618041027</v>
      </c>
      <c r="BG98" s="18">
        <f t="shared" si="235"/>
        <v>1.5650746985476749</v>
      </c>
      <c r="BH98" s="18">
        <f t="shared" si="235"/>
        <v>1.0172260047835335</v>
      </c>
      <c r="BI98" s="18">
        <f t="shared" si="236"/>
        <v>0.83605987703720963</v>
      </c>
      <c r="BK98" s="18">
        <f t="shared" si="237"/>
        <v>1.1995130983953883</v>
      </c>
      <c r="BL98" s="18">
        <f t="shared" si="238"/>
        <v>2.5425526688929612</v>
      </c>
      <c r="BM98" s="18">
        <f t="shared" si="239"/>
        <v>3.4081792718391846</v>
      </c>
      <c r="BO98" t="str">
        <f t="shared" si="260"/>
        <v>54 Textiles, printing and other skilled trades</v>
      </c>
      <c r="BP98" s="18">
        <f t="shared" si="240"/>
        <v>-3.3412565738104805</v>
      </c>
      <c r="BQ98" s="18">
        <f t="shared" si="240"/>
        <v>-10.7313243049189</v>
      </c>
      <c r="BR98" s="18">
        <f t="shared" si="240"/>
        <v>-2.244585716236136</v>
      </c>
      <c r="BS98" s="18">
        <f t="shared" si="240"/>
        <v>-1.3135232291715981</v>
      </c>
      <c r="BT98" s="18">
        <f t="shared" si="241"/>
        <v>-2.2202939273348266</v>
      </c>
      <c r="BV98" s="18">
        <f t="shared" si="242"/>
        <v>-1.6248585569146767</v>
      </c>
      <c r="BW98" s="18">
        <f t="shared" si="243"/>
        <v>1.9578457995810261</v>
      </c>
      <c r="BX98" s="18">
        <f t="shared" si="244"/>
        <v>0.75647888276015873</v>
      </c>
      <c r="BZ98" t="str">
        <f t="shared" si="261"/>
        <v>54 Textiles, printing and other skilled trades</v>
      </c>
      <c r="CA98" s="18">
        <f t="shared" si="245"/>
        <v>-3.6487202394682727</v>
      </c>
      <c r="CB98" s="18">
        <f t="shared" si="245"/>
        <v>-14.626490006803284</v>
      </c>
      <c r="CC98" s="18">
        <f t="shared" si="245"/>
        <v>0.7190700570017361</v>
      </c>
      <c r="CD98" s="18">
        <f t="shared" si="245"/>
        <v>-1.5464789017547886</v>
      </c>
      <c r="CE98" s="18">
        <f t="shared" si="246"/>
        <v>-1.7235098575990704</v>
      </c>
      <c r="CG98" s="18">
        <f t="shared" si="247"/>
        <v>-0.79701557436071546</v>
      </c>
      <c r="CH98" s="18">
        <f t="shared" si="248"/>
        <v>2.0704449614104226</v>
      </c>
      <c r="CI98" s="18">
        <f t="shared" si="249"/>
        <v>1.4812444619224818</v>
      </c>
      <c r="CK98" t="str">
        <f t="shared" si="262"/>
        <v>54 Textiles, printing and other skilled trades</v>
      </c>
      <c r="CL98" s="18">
        <f t="shared" si="250"/>
        <v>-0.88813225843594745</v>
      </c>
      <c r="CM98" s="18">
        <f t="shared" si="250"/>
        <v>-14.095961099567623</v>
      </c>
      <c r="CN98" s="18">
        <f t="shared" si="250"/>
        <v>-5.3038450119753939</v>
      </c>
      <c r="CO98" s="18">
        <f t="shared" si="250"/>
        <v>-4.322495186374975</v>
      </c>
      <c r="CP98" s="18">
        <f t="shared" si="251"/>
        <v>-5.2703664320214338</v>
      </c>
      <c r="CR98" s="18">
        <f t="shared" si="252"/>
        <v>-4.6507366070529521</v>
      </c>
      <c r="CS98" s="18">
        <f t="shared" si="253"/>
        <v>1.1429317287721563</v>
      </c>
      <c r="CT98" s="18">
        <f t="shared" si="254"/>
        <v>-2.5827182277062932</v>
      </c>
    </row>
    <row r="99" spans="1:98" x14ac:dyDescent="0.2">
      <c r="A99" t="str">
        <f t="shared" si="209"/>
        <v>61 Caring personal service occupations</v>
      </c>
      <c r="B99" s="18">
        <f t="shared" si="210"/>
        <v>5.9236685241325082</v>
      </c>
      <c r="C99" s="18">
        <f t="shared" si="210"/>
        <v>3.64946694043633E-2</v>
      </c>
      <c r="D99" s="18">
        <f t="shared" si="210"/>
        <v>6.3510947880860646</v>
      </c>
      <c r="E99" s="18">
        <f t="shared" si="210"/>
        <v>3.3844906535701824</v>
      </c>
      <c r="F99" s="18">
        <f t="shared" si="211"/>
        <v>4.0881736533970647</v>
      </c>
      <c r="H99" s="18">
        <f t="shared" si="212"/>
        <v>4.3640481777550866</v>
      </c>
      <c r="I99" s="18">
        <f t="shared" si="213"/>
        <v>4.1023881073726676</v>
      </c>
      <c r="J99" s="18">
        <f t="shared" si="214"/>
        <v>6.9130226596554101</v>
      </c>
      <c r="L99" t="str">
        <f t="shared" si="255"/>
        <v>61 Caring personal service occupations</v>
      </c>
      <c r="M99" s="18">
        <f t="shared" si="215"/>
        <v>8.5201824783569293</v>
      </c>
      <c r="N99" s="18">
        <f t="shared" si="215"/>
        <v>-1.2762933676603416</v>
      </c>
      <c r="O99" s="18">
        <f t="shared" si="215"/>
        <v>5.3881610369629795</v>
      </c>
      <c r="P99" s="18">
        <f t="shared" si="215"/>
        <v>2.9763092035520078</v>
      </c>
      <c r="Q99" s="18">
        <f t="shared" si="216"/>
        <v>3.450980892199218</v>
      </c>
      <c r="S99" s="18">
        <f t="shared" si="217"/>
        <v>3.7740636747849443</v>
      </c>
      <c r="T99" s="18">
        <f t="shared" si="218"/>
        <v>4.1584456073184173</v>
      </c>
      <c r="U99" s="18">
        <f t="shared" si="219"/>
        <v>6.538115176371595</v>
      </c>
      <c r="W99" t="str">
        <f t="shared" si="256"/>
        <v>61 Caring personal service occupations</v>
      </c>
      <c r="X99" s="18">
        <f t="shared" si="220"/>
        <v>5.2948567066896546</v>
      </c>
      <c r="Y99" s="18">
        <f t="shared" si="220"/>
        <v>-7.0242081582222893</v>
      </c>
      <c r="Z99" s="18">
        <f t="shared" si="220"/>
        <v>3.5493116356762222</v>
      </c>
      <c r="AA99" s="18">
        <f t="shared" si="220"/>
        <v>1.7899435679405107</v>
      </c>
      <c r="AB99" s="18">
        <f t="shared" si="221"/>
        <v>1.7588449957944841</v>
      </c>
      <c r="AD99" s="18">
        <f t="shared" si="222"/>
        <v>2.3730528385988547</v>
      </c>
      <c r="AE99" s="18">
        <f t="shared" si="223"/>
        <v>3.9845912783040838</v>
      </c>
      <c r="AF99" s="18">
        <f t="shared" si="224"/>
        <v>5.4560584889443042</v>
      </c>
      <c r="AH99" t="str">
        <f t="shared" si="257"/>
        <v>61 Caring personal service occupations</v>
      </c>
      <c r="AI99" s="18">
        <f t="shared" si="225"/>
        <v>1.7662446898233819</v>
      </c>
      <c r="AJ99" s="18">
        <f t="shared" si="225"/>
        <v>-5.8000841319990286</v>
      </c>
      <c r="AK99" s="18">
        <f t="shared" si="225"/>
        <v>0.9825960469346473</v>
      </c>
      <c r="AL99" s="18">
        <f t="shared" si="225"/>
        <v>0.46687215640843771</v>
      </c>
      <c r="AM99" s="18">
        <f t="shared" si="226"/>
        <v>0.22348479036375934</v>
      </c>
      <c r="AO99" s="18">
        <f t="shared" si="227"/>
        <v>0.63848680574616345</v>
      </c>
      <c r="AP99" s="18">
        <f t="shared" si="228"/>
        <v>3.2364067997006307</v>
      </c>
      <c r="AQ99" s="18">
        <f t="shared" si="229"/>
        <v>3.6520530190008671</v>
      </c>
      <c r="AS99" t="str">
        <f t="shared" si="258"/>
        <v>61 Caring personal service occupations</v>
      </c>
      <c r="AT99" s="18">
        <f t="shared" si="230"/>
        <v>3.5321324975534862</v>
      </c>
      <c r="AU99" s="18">
        <f t="shared" si="230"/>
        <v>-4.5857482267617211</v>
      </c>
      <c r="AV99" s="18">
        <f t="shared" si="230"/>
        <v>0.96651772868192598</v>
      </c>
      <c r="AW99" s="18">
        <f t="shared" si="230"/>
        <v>0.48608613339808926</v>
      </c>
      <c r="AX99" s="18">
        <f t="shared" si="231"/>
        <v>0.31074724113897556</v>
      </c>
      <c r="AZ99" s="18">
        <f t="shared" si="232"/>
        <v>0.64597545425659764</v>
      </c>
      <c r="BA99" s="18">
        <f t="shared" si="233"/>
        <v>3.2818254359951338</v>
      </c>
      <c r="BB99" s="18">
        <f t="shared" si="234"/>
        <v>3.6999218650620502</v>
      </c>
      <c r="BD99" t="str">
        <f t="shared" si="259"/>
        <v>61 Caring personal service occupations</v>
      </c>
      <c r="BE99" s="18">
        <f t="shared" si="235"/>
        <v>2.1326024552423606</v>
      </c>
      <c r="BF99" s="18">
        <f t="shared" si="235"/>
        <v>-0.79536033093742242</v>
      </c>
      <c r="BG99" s="18">
        <f t="shared" si="235"/>
        <v>1.2936916065645843</v>
      </c>
      <c r="BH99" s="18">
        <f t="shared" si="235"/>
        <v>1.3283444455790994</v>
      </c>
      <c r="BI99" s="18">
        <f t="shared" si="236"/>
        <v>1.1834750095329971</v>
      </c>
      <c r="BK99" s="18">
        <f t="shared" si="237"/>
        <v>1.3167921822381023</v>
      </c>
      <c r="BL99" s="18">
        <f t="shared" si="238"/>
        <v>3.3071836159524803</v>
      </c>
      <c r="BM99" s="18">
        <f t="shared" si="239"/>
        <v>4.1712568748546897</v>
      </c>
      <c r="BO99" t="str">
        <f t="shared" si="260"/>
        <v>61 Caring personal service occupations</v>
      </c>
      <c r="BP99" s="18">
        <f t="shared" si="240"/>
        <v>-1.2438077118262614</v>
      </c>
      <c r="BQ99" s="18">
        <f t="shared" si="240"/>
        <v>-9.4299800059251204</v>
      </c>
      <c r="BR99" s="18">
        <f t="shared" si="240"/>
        <v>-0.31883461984509864</v>
      </c>
      <c r="BS99" s="18">
        <f t="shared" si="240"/>
        <v>-2.0841561828592425</v>
      </c>
      <c r="BT99" s="18">
        <f t="shared" si="241"/>
        <v>-2.0146311823990071</v>
      </c>
      <c r="BV99" s="18">
        <f t="shared" si="242"/>
        <v>-1.4992169868731975</v>
      </c>
      <c r="BW99" s="18">
        <f t="shared" si="243"/>
        <v>2.416754096912288</v>
      </c>
      <c r="BX99" s="18">
        <f t="shared" si="244"/>
        <v>1.3786944967157044</v>
      </c>
      <c r="BZ99" t="str">
        <f t="shared" si="261"/>
        <v>61 Caring personal service occupations</v>
      </c>
      <c r="CA99" s="18">
        <f t="shared" si="245"/>
        <v>-10.984128518071479</v>
      </c>
      <c r="CB99" s="18">
        <f t="shared" si="245"/>
        <v>-20.372157571407158</v>
      </c>
      <c r="CC99" s="18">
        <f t="shared" si="245"/>
        <v>-5.4572686607297083</v>
      </c>
      <c r="CD99" s="18">
        <f t="shared" si="245"/>
        <v>-1.675911913082595</v>
      </c>
      <c r="CE99" s="18">
        <f t="shared" si="246"/>
        <v>-4.145433142256616</v>
      </c>
      <c r="CG99" s="18">
        <f t="shared" si="247"/>
        <v>-2.9528766963872188</v>
      </c>
      <c r="CH99" s="18">
        <f t="shared" si="248"/>
        <v>1.4600765882530675</v>
      </c>
      <c r="CI99" s="18">
        <f t="shared" si="249"/>
        <v>-0.84291412775830965</v>
      </c>
      <c r="CK99" t="str">
        <f t="shared" si="262"/>
        <v>61 Caring personal service occupations</v>
      </c>
      <c r="CL99" s="18">
        <f t="shared" si="250"/>
        <v>-3.9821035364610458</v>
      </c>
      <c r="CM99" s="18">
        <f t="shared" si="250"/>
        <v>-3.0681469165172004</v>
      </c>
      <c r="CN99" s="18">
        <f t="shared" si="250"/>
        <v>5.0727634828808155</v>
      </c>
      <c r="CO99" s="18">
        <f t="shared" si="250"/>
        <v>2.472755661483661</v>
      </c>
      <c r="CP99" s="18">
        <f t="shared" si="251"/>
        <v>2.9200740652025159</v>
      </c>
      <c r="CR99" s="18">
        <f t="shared" si="252"/>
        <v>3.3321966356639976</v>
      </c>
      <c r="CS99" s="18">
        <f t="shared" si="253"/>
        <v>2.0269374326090439</v>
      </c>
      <c r="CT99" s="18">
        <f t="shared" si="254"/>
        <v>4.6813421604613881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10.85020646687591</v>
      </c>
      <c r="C100" s="18">
        <f t="shared" si="210"/>
        <v>3.4530372220369587</v>
      </c>
      <c r="D100" s="18">
        <f t="shared" si="210"/>
        <v>3.5321725635294232</v>
      </c>
      <c r="E100" s="18">
        <f t="shared" si="210"/>
        <v>2.8141215563518784</v>
      </c>
      <c r="F100" s="18">
        <f t="shared" si="211"/>
        <v>3.0778789626610958</v>
      </c>
      <c r="H100" s="18">
        <f t="shared" si="212"/>
        <v>3.0529168386164818</v>
      </c>
      <c r="I100" s="18">
        <f t="shared" si="213"/>
        <v>3.7209339514734152</v>
      </c>
      <c r="J100" s="18">
        <f t="shared" si="214"/>
        <v>5.7092286047711216</v>
      </c>
      <c r="L100" t="str">
        <f t="shared" si="255"/>
        <v>62 Leisure, travel and related personal service occupations</v>
      </c>
      <c r="M100" s="18">
        <f t="shared" si="215"/>
        <v>6.9360744470046809</v>
      </c>
      <c r="N100" s="18">
        <f t="shared" si="215"/>
        <v>-5.5432570243346913</v>
      </c>
      <c r="O100" s="18">
        <f t="shared" si="215"/>
        <v>4.1921280478737222</v>
      </c>
      <c r="P100" s="18">
        <f t="shared" si="215"/>
        <v>2.9443541268040274</v>
      </c>
      <c r="Q100" s="18">
        <f t="shared" si="216"/>
        <v>2.7784473164530699</v>
      </c>
      <c r="S100" s="18">
        <f t="shared" si="217"/>
        <v>3.3586095378566938</v>
      </c>
      <c r="T100" s="18">
        <f t="shared" si="218"/>
        <v>3.8231429487492141</v>
      </c>
      <c r="U100" s="18">
        <f t="shared" si="219"/>
        <v>6.0009855631017128</v>
      </c>
      <c r="W100" t="str">
        <f t="shared" si="256"/>
        <v>62 Leisure, travel and related personal service occupations</v>
      </c>
      <c r="X100" s="18">
        <f t="shared" si="220"/>
        <v>6.3714544470280465</v>
      </c>
      <c r="Y100" s="18">
        <f t="shared" si="220"/>
        <v>-11.006576143323565</v>
      </c>
      <c r="Z100" s="18">
        <f t="shared" si="220"/>
        <v>4.1989599631033103</v>
      </c>
      <c r="AA100" s="18">
        <f t="shared" si="220"/>
        <v>3.2926071697561898</v>
      </c>
      <c r="AB100" s="18">
        <f t="shared" si="221"/>
        <v>2.6149060675625835</v>
      </c>
      <c r="AD100" s="18">
        <f t="shared" si="222"/>
        <v>3.593845394994033</v>
      </c>
      <c r="AE100" s="18">
        <f t="shared" si="223"/>
        <v>4.0927785038976428</v>
      </c>
      <c r="AF100" s="18">
        <f t="shared" si="224"/>
        <v>6.3652885136972648</v>
      </c>
      <c r="AH100" t="str">
        <f t="shared" si="257"/>
        <v>62 Leisure, travel and related personal service occupations</v>
      </c>
      <c r="AI100" s="18">
        <f t="shared" si="225"/>
        <v>5.4264053396155587</v>
      </c>
      <c r="AJ100" s="18">
        <f t="shared" si="225"/>
        <v>-9.490557743177618</v>
      </c>
      <c r="AK100" s="18">
        <f t="shared" si="225"/>
        <v>2.1344990743873637</v>
      </c>
      <c r="AL100" s="18">
        <f t="shared" si="225"/>
        <v>2.8855426461691591</v>
      </c>
      <c r="AM100" s="18">
        <f t="shared" si="226"/>
        <v>1.8312871070480297</v>
      </c>
      <c r="AO100" s="18">
        <f t="shared" si="227"/>
        <v>2.6345831435536482</v>
      </c>
      <c r="AP100" s="18">
        <f t="shared" si="228"/>
        <v>3.7782172526049873</v>
      </c>
      <c r="AQ100" s="18">
        <f t="shared" si="229"/>
        <v>5.4646220816976454</v>
      </c>
      <c r="AS100" t="str">
        <f t="shared" si="258"/>
        <v>62 Leisure, travel and related personal service occupations</v>
      </c>
      <c r="AT100" s="18">
        <f t="shared" si="230"/>
        <v>5.9531024049326975</v>
      </c>
      <c r="AU100" s="18">
        <f t="shared" si="230"/>
        <v>-2.8066521319096038</v>
      </c>
      <c r="AV100" s="18">
        <f t="shared" si="230"/>
        <v>2.9166977756912127</v>
      </c>
      <c r="AW100" s="18">
        <f t="shared" si="230"/>
        <v>3.3738529655891858</v>
      </c>
      <c r="AX100" s="18">
        <f t="shared" si="231"/>
        <v>2.8337798796336688</v>
      </c>
      <c r="AZ100" s="18">
        <f t="shared" si="232"/>
        <v>3.22124271548625</v>
      </c>
      <c r="BA100" s="18">
        <f t="shared" si="233"/>
        <v>4.0097637389474361</v>
      </c>
      <c r="BB100" s="18">
        <f t="shared" si="234"/>
        <v>6.0465922347652468</v>
      </c>
      <c r="BD100" t="str">
        <f t="shared" si="259"/>
        <v>62 Leisure, travel and related personal service occupations</v>
      </c>
      <c r="BE100" s="18">
        <f t="shared" si="235"/>
        <v>-0.99841836353028457</v>
      </c>
      <c r="BF100" s="18">
        <f t="shared" si="235"/>
        <v>-3.5970617014042139</v>
      </c>
      <c r="BG100" s="18">
        <f t="shared" si="235"/>
        <v>-1.3617549210969693</v>
      </c>
      <c r="BH100" s="18">
        <f t="shared" si="235"/>
        <v>-0.87332763882903564</v>
      </c>
      <c r="BI100" s="18">
        <f t="shared" si="236"/>
        <v>-1.1984200921384081</v>
      </c>
      <c r="BK100" s="18">
        <f t="shared" si="237"/>
        <v>-1.0364048706373419</v>
      </c>
      <c r="BL100" s="18">
        <f t="shared" si="238"/>
        <v>2.3775269032613178</v>
      </c>
      <c r="BM100" s="18">
        <f t="shared" si="239"/>
        <v>1.6481331171499081</v>
      </c>
      <c r="BO100" t="str">
        <f t="shared" si="260"/>
        <v>62 Leisure, travel and related personal service occupations</v>
      </c>
      <c r="BP100" s="18">
        <f t="shared" si="240"/>
        <v>-1.5784293226378199</v>
      </c>
      <c r="BQ100" s="18">
        <f t="shared" si="240"/>
        <v>-10.713267169111351</v>
      </c>
      <c r="BR100" s="18">
        <f t="shared" si="240"/>
        <v>-1.9833057956664679</v>
      </c>
      <c r="BS100" s="18">
        <f t="shared" si="240"/>
        <v>-1.899145975812111</v>
      </c>
      <c r="BT100" s="18">
        <f t="shared" si="241"/>
        <v>-2.5008247976351372</v>
      </c>
      <c r="BV100" s="18">
        <f t="shared" si="242"/>
        <v>-1.9272072751375102</v>
      </c>
      <c r="BW100" s="18">
        <f t="shared" si="243"/>
        <v>2.2007351026598565</v>
      </c>
      <c r="BX100" s="18">
        <f t="shared" si="244"/>
        <v>0.8358821294093044</v>
      </c>
      <c r="BZ100" t="str">
        <f t="shared" si="261"/>
        <v>62 Leisure, travel and related personal service occupations</v>
      </c>
      <c r="CA100" s="18">
        <f t="shared" si="245"/>
        <v>0.6374735761495387</v>
      </c>
      <c r="CB100" s="18">
        <f t="shared" si="245"/>
        <v>-19.58768739136746</v>
      </c>
      <c r="CC100" s="18">
        <f t="shared" si="245"/>
        <v>-0.25022828096481486</v>
      </c>
      <c r="CD100" s="18">
        <f t="shared" si="245"/>
        <v>-2.9239023986548762</v>
      </c>
      <c r="CE100" s="18">
        <f t="shared" si="246"/>
        <v>-3.2417900823647372</v>
      </c>
      <c r="CG100" s="18">
        <f t="shared" si="247"/>
        <v>-2.0407368013110938</v>
      </c>
      <c r="CH100" s="18">
        <f t="shared" si="248"/>
        <v>2.1563659047634687</v>
      </c>
      <c r="CI100" s="18">
        <f t="shared" si="249"/>
        <v>0.70497943827450005</v>
      </c>
      <c r="CK100" t="str">
        <f t="shared" si="262"/>
        <v>62 Leisure, travel and related personal service occupations</v>
      </c>
      <c r="CL100" s="18">
        <f t="shared" si="250"/>
        <v>0.83621974119769682</v>
      </c>
      <c r="CM100" s="18">
        <f t="shared" si="250"/>
        <v>-15.571423250717009</v>
      </c>
      <c r="CN100" s="18">
        <f t="shared" si="250"/>
        <v>-2.7856371598551366</v>
      </c>
      <c r="CO100" s="18">
        <f t="shared" si="250"/>
        <v>-0.3768574953964654</v>
      </c>
      <c r="CP100" s="18">
        <f t="shared" si="251"/>
        <v>-2.1532284920949496</v>
      </c>
      <c r="CR100" s="18">
        <f t="shared" si="252"/>
        <v>-1.186343702047532</v>
      </c>
      <c r="CS100" s="18">
        <f t="shared" si="253"/>
        <v>1.5172281321597536</v>
      </c>
      <c r="CT100" s="18">
        <f t="shared" si="254"/>
        <v>0.57316827009639137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-0.43447683691533179</v>
      </c>
      <c r="C101" s="18">
        <f t="shared" si="210"/>
        <v>14.232260459731204</v>
      </c>
      <c r="D101" s="18">
        <f t="shared" si="210"/>
        <v>1.1599689399499402</v>
      </c>
      <c r="E101" s="18">
        <f t="shared" si="210"/>
        <v>3.3122409600553127</v>
      </c>
      <c r="F101" s="18">
        <f t="shared" si="211"/>
        <v>3.2813430345085326</v>
      </c>
      <c r="H101" s="18">
        <f t="shared" si="212"/>
        <v>2.5897765227296698</v>
      </c>
      <c r="I101" s="18">
        <f t="shared" si="213"/>
        <v>3.4349006555823847</v>
      </c>
      <c r="J101" s="18">
        <f t="shared" si="214"/>
        <v>5.1603234462428649</v>
      </c>
      <c r="L101" t="str">
        <f t="shared" si="255"/>
        <v>63 Community and civil enforcement occupations</v>
      </c>
      <c r="M101" s="18">
        <f t="shared" si="215"/>
        <v>-0.28535016943587177</v>
      </c>
      <c r="N101" s="18">
        <f t="shared" si="215"/>
        <v>46.600316596262758</v>
      </c>
      <c r="O101" s="18">
        <f t="shared" si="215"/>
        <v>-2.1405286237926369</v>
      </c>
      <c r="P101" s="18">
        <f t="shared" si="215"/>
        <v>3.7469252077109827</v>
      </c>
      <c r="Q101" s="18">
        <f t="shared" si="216"/>
        <v>4.0953545132966118</v>
      </c>
      <c r="S101" s="18">
        <f t="shared" si="217"/>
        <v>1.7461015329297114</v>
      </c>
      <c r="T101" s="18">
        <f t="shared" si="218"/>
        <v>2.9896249360849891</v>
      </c>
      <c r="U101" s="18">
        <f t="shared" si="219"/>
        <v>4.1943712504556085</v>
      </c>
      <c r="W101" t="str">
        <f t="shared" si="256"/>
        <v>63 Community and civil enforcement occupations</v>
      </c>
      <c r="X101" s="18">
        <f t="shared" si="220"/>
        <v>2.1613453317387732</v>
      </c>
      <c r="Y101" s="18">
        <f t="shared" si="220"/>
        <v>8.5022529200250219</v>
      </c>
      <c r="Z101" s="18">
        <f t="shared" si="220"/>
        <v>1.8439747619169111</v>
      </c>
      <c r="AA101" s="18">
        <f t="shared" si="220"/>
        <v>1.946683581217501</v>
      </c>
      <c r="AB101" s="18">
        <f t="shared" si="221"/>
        <v>2.3123135105842962</v>
      </c>
      <c r="AD101" s="18">
        <f t="shared" si="222"/>
        <v>1.9124358042719392</v>
      </c>
      <c r="AE101" s="18">
        <f t="shared" si="223"/>
        <v>3.7401533274249665</v>
      </c>
      <c r="AF101" s="18">
        <f t="shared" si="224"/>
        <v>4.9470466496378318</v>
      </c>
      <c r="AH101" t="str">
        <f t="shared" si="257"/>
        <v>63 Community and civil enforcement occupations</v>
      </c>
      <c r="AI101" s="18">
        <f t="shared" si="225"/>
        <v>0.12337069999575068</v>
      </c>
      <c r="AJ101" s="18">
        <f t="shared" si="225"/>
        <v>27.284071549633303</v>
      </c>
      <c r="AK101" s="18">
        <f t="shared" si="225"/>
        <v>-2.7976386281499899</v>
      </c>
      <c r="AL101" s="18">
        <f t="shared" si="225"/>
        <v>1.7180137042143606</v>
      </c>
      <c r="AM101" s="18">
        <f t="shared" si="226"/>
        <v>1.7000234029561634</v>
      </c>
      <c r="AO101" s="18">
        <f t="shared" si="227"/>
        <v>0.18995597818123322</v>
      </c>
      <c r="AP101" s="18">
        <f t="shared" si="228"/>
        <v>2.9740217443251282</v>
      </c>
      <c r="AQ101" s="18">
        <f t="shared" si="229"/>
        <v>3.1006432274077067</v>
      </c>
      <c r="AS101" t="str">
        <f t="shared" si="258"/>
        <v>63 Community and civil enforcement occupations</v>
      </c>
      <c r="AT101" s="18">
        <f t="shared" si="230"/>
        <v>-2.4139936565055864</v>
      </c>
      <c r="AU101" s="18">
        <f t="shared" si="230"/>
        <v>23.486227891983468</v>
      </c>
      <c r="AV101" s="18">
        <f t="shared" si="230"/>
        <v>-4.1014050445073114</v>
      </c>
      <c r="AW101" s="18">
        <f t="shared" si="230"/>
        <v>0.65412978635923658</v>
      </c>
      <c r="AX101" s="18">
        <f t="shared" si="231"/>
        <v>0.41815393555495461</v>
      </c>
      <c r="AZ101" s="18">
        <f t="shared" si="232"/>
        <v>-0.95668974259652817</v>
      </c>
      <c r="BA101" s="18">
        <f t="shared" si="233"/>
        <v>2.7466355731154302</v>
      </c>
      <c r="BB101" s="18">
        <f t="shared" si="234"/>
        <v>2.1068936364270208</v>
      </c>
      <c r="BD101" t="str">
        <f t="shared" si="259"/>
        <v>63 Community and civil enforcement occupations</v>
      </c>
      <c r="BE101" s="18">
        <f t="shared" si="235"/>
        <v>-9.8179300852907723</v>
      </c>
      <c r="BF101" s="18">
        <f t="shared" si="235"/>
        <v>51.347350804088279</v>
      </c>
      <c r="BG101" s="18">
        <f t="shared" si="235"/>
        <v>-8.4451392562696839</v>
      </c>
      <c r="BH101" s="18">
        <f t="shared" si="235"/>
        <v>0.45123285177866013</v>
      </c>
      <c r="BI101" s="18">
        <f t="shared" si="236"/>
        <v>0.11425283369630446</v>
      </c>
      <c r="BK101" s="18">
        <f t="shared" si="237"/>
        <v>-2.6063483062077952</v>
      </c>
      <c r="BL101" s="18">
        <f t="shared" si="238"/>
        <v>1.5282587815411031</v>
      </c>
      <c r="BM101" s="18">
        <f t="shared" si="239"/>
        <v>-0.4942187071791504</v>
      </c>
      <c r="BO101" t="str">
        <f t="shared" si="260"/>
        <v>63 Community and civil enforcement occupations</v>
      </c>
      <c r="BP101" s="18">
        <f t="shared" si="240"/>
        <v>-3.2971642148389213</v>
      </c>
      <c r="BQ101" s="18">
        <f t="shared" si="240"/>
        <v>19.325183850125406</v>
      </c>
      <c r="BR101" s="18">
        <f t="shared" si="240"/>
        <v>-5.8912292706281395</v>
      </c>
      <c r="BS101" s="18">
        <f t="shared" si="240"/>
        <v>-0.67148626460464822</v>
      </c>
      <c r="BT101" s="18">
        <f t="shared" si="241"/>
        <v>-1.2069543898766244</v>
      </c>
      <c r="BV101" s="18">
        <f t="shared" si="242"/>
        <v>-2.4428004808651704</v>
      </c>
      <c r="BW101" s="18">
        <f t="shared" si="243"/>
        <v>1.8061475808392347</v>
      </c>
      <c r="BX101" s="18">
        <f t="shared" si="244"/>
        <v>-1.2866498304175966E-2</v>
      </c>
      <c r="BZ101" t="str">
        <f t="shared" si="261"/>
        <v>63 Community and civil enforcement occupations</v>
      </c>
      <c r="CA101" s="18">
        <f t="shared" si="245"/>
        <v>-3.8808834879949794</v>
      </c>
      <c r="CB101" s="18">
        <f t="shared" si="245"/>
        <v>16.400994556159375</v>
      </c>
      <c r="CC101" s="18">
        <f t="shared" si="245"/>
        <v>-3.5413523337946007</v>
      </c>
      <c r="CD101" s="18">
        <f t="shared" si="245"/>
        <v>-1.8563648776096286</v>
      </c>
      <c r="CE101" s="18">
        <f t="shared" si="246"/>
        <v>-1.3396286511698885</v>
      </c>
      <c r="CG101" s="18">
        <f t="shared" si="247"/>
        <v>-2.4212726938038109</v>
      </c>
      <c r="CH101" s="18">
        <f t="shared" si="248"/>
        <v>1.8686194246031462</v>
      </c>
      <c r="CI101" s="18">
        <f t="shared" si="249"/>
        <v>8.2527321674130683E-2</v>
      </c>
      <c r="CK101" t="str">
        <f t="shared" si="262"/>
        <v>63 Community and civil enforcement occupations</v>
      </c>
      <c r="CL101" s="18">
        <f t="shared" si="250"/>
        <v>-6.0841670503906764</v>
      </c>
      <c r="CM101" s="18">
        <f t="shared" si="250"/>
        <v>33.620151970860057</v>
      </c>
      <c r="CN101" s="18">
        <f t="shared" si="250"/>
        <v>-10.779761931754795</v>
      </c>
      <c r="CO101" s="18">
        <f t="shared" si="250"/>
        <v>-2.0462614736966089</v>
      </c>
      <c r="CP101" s="18">
        <f t="shared" si="251"/>
        <v>-2.9992844069383073</v>
      </c>
      <c r="CR101" s="18">
        <f t="shared" si="252"/>
        <v>-5.0485058241507508</v>
      </c>
      <c r="CS101" s="18">
        <f t="shared" si="253"/>
        <v>0.85761885535602378</v>
      </c>
      <c r="CT101" s="18">
        <f t="shared" si="254"/>
        <v>-3.3867678836818516</v>
      </c>
    </row>
    <row r="102" spans="1:98" x14ac:dyDescent="0.2">
      <c r="A102" t="str">
        <f t="shared" si="209"/>
        <v>71 Sales occupations</v>
      </c>
      <c r="B102" s="18">
        <f t="shared" si="210"/>
        <v>4.1882336757725458</v>
      </c>
      <c r="C102" s="18">
        <f t="shared" si="210"/>
        <v>-9.0314323850368297</v>
      </c>
      <c r="D102" s="18">
        <f t="shared" si="210"/>
        <v>1.8712517672918594</v>
      </c>
      <c r="E102" s="18">
        <f t="shared" si="210"/>
        <v>2.4002599475277497</v>
      </c>
      <c r="F102" s="18">
        <f t="shared" si="211"/>
        <v>1.481063540891836</v>
      </c>
      <c r="H102" s="18">
        <f t="shared" si="212"/>
        <v>2.2236193573923257</v>
      </c>
      <c r="I102" s="18">
        <f t="shared" si="213"/>
        <v>3.0340656608277117</v>
      </c>
      <c r="J102" s="18">
        <f t="shared" si="214"/>
        <v>4.5760898287962037</v>
      </c>
      <c r="L102" t="str">
        <f t="shared" si="255"/>
        <v>71 Sales occupations</v>
      </c>
      <c r="M102" s="18">
        <f t="shared" si="215"/>
        <v>5.3205426346192741</v>
      </c>
      <c r="N102" s="18">
        <f t="shared" si="215"/>
        <v>9.2820535787174308</v>
      </c>
      <c r="O102" s="18">
        <f t="shared" si="215"/>
        <v>2.4055800077844136</v>
      </c>
      <c r="P102" s="18">
        <f t="shared" si="215"/>
        <v>3.2937577587545119</v>
      </c>
      <c r="Q102" s="18">
        <f t="shared" si="216"/>
        <v>3.3788586160526046</v>
      </c>
      <c r="S102" s="18">
        <f t="shared" si="217"/>
        <v>2.9968458702429368</v>
      </c>
      <c r="T102" s="18">
        <f t="shared" si="218"/>
        <v>3.1983810348453767</v>
      </c>
      <c r="U102" s="18">
        <f t="shared" si="219"/>
        <v>5.2708661306716698</v>
      </c>
      <c r="W102" t="str">
        <f t="shared" si="256"/>
        <v>71 Sales occupations</v>
      </c>
      <c r="X102" s="18">
        <f t="shared" si="220"/>
        <v>3.4998199042483469</v>
      </c>
      <c r="Y102" s="18">
        <f t="shared" si="220"/>
        <v>2.334379042677881</v>
      </c>
      <c r="Z102" s="18">
        <f t="shared" si="220"/>
        <v>1.0356470988025945</v>
      </c>
      <c r="AA102" s="18">
        <f t="shared" si="220"/>
        <v>2.1908854635651398</v>
      </c>
      <c r="AB102" s="18">
        <f t="shared" si="221"/>
        <v>1.8373922602666903</v>
      </c>
      <c r="AD102" s="18">
        <f t="shared" si="222"/>
        <v>1.8043457555200648</v>
      </c>
      <c r="AE102" s="18">
        <f t="shared" si="223"/>
        <v>3.1766433904943714</v>
      </c>
      <c r="AF102" s="18">
        <f t="shared" si="224"/>
        <v>4.39453150137461</v>
      </c>
      <c r="AH102" t="str">
        <f t="shared" si="257"/>
        <v>71 Sales occupations</v>
      </c>
      <c r="AI102" s="18">
        <f t="shared" si="225"/>
        <v>1.8161842592570698</v>
      </c>
      <c r="AJ102" s="18">
        <f t="shared" si="225"/>
        <v>2.4958465781453221</v>
      </c>
      <c r="AK102" s="18">
        <f t="shared" si="225"/>
        <v>-0.21918690999239709</v>
      </c>
      <c r="AL102" s="18">
        <f t="shared" si="225"/>
        <v>1.5775974441505358</v>
      </c>
      <c r="AM102" s="18">
        <f t="shared" si="226"/>
        <v>1.0694847190516166</v>
      </c>
      <c r="AO102" s="18">
        <f t="shared" si="227"/>
        <v>0.97510277063330708</v>
      </c>
      <c r="AP102" s="18">
        <f t="shared" si="228"/>
        <v>2.9519132645074997</v>
      </c>
      <c r="AQ102" s="18">
        <f t="shared" si="229"/>
        <v>3.6161624221419109</v>
      </c>
      <c r="AS102" t="str">
        <f t="shared" si="258"/>
        <v>71 Sales occupations</v>
      </c>
      <c r="AT102" s="18">
        <f t="shared" si="230"/>
        <v>1.1026654534708191</v>
      </c>
      <c r="AU102" s="18">
        <f t="shared" si="230"/>
        <v>1.2380166680254767</v>
      </c>
      <c r="AV102" s="18">
        <f t="shared" si="230"/>
        <v>-0.79500401197670767</v>
      </c>
      <c r="AW102" s="18">
        <f t="shared" si="230"/>
        <v>1.4798273392589767</v>
      </c>
      <c r="AX102" s="18">
        <f t="shared" si="231"/>
        <v>0.74837128814018161</v>
      </c>
      <c r="AZ102" s="18">
        <f t="shared" si="232"/>
        <v>0.71581259273469922</v>
      </c>
      <c r="BA102" s="18">
        <f t="shared" si="233"/>
        <v>2.5541090997990734</v>
      </c>
      <c r="BB102" s="18">
        <f t="shared" si="234"/>
        <v>3.0647852415468746</v>
      </c>
      <c r="BD102" t="str">
        <f t="shared" si="259"/>
        <v>71 Sales occupations</v>
      </c>
      <c r="BE102" s="18">
        <f t="shared" si="235"/>
        <v>-0.46662055119259804</v>
      </c>
      <c r="BF102" s="18">
        <f t="shared" si="235"/>
        <v>9.6556566113416018</v>
      </c>
      <c r="BG102" s="18">
        <f t="shared" si="235"/>
        <v>-1.3914411686255068</v>
      </c>
      <c r="BH102" s="18">
        <f t="shared" si="235"/>
        <v>0.31098278317374106</v>
      </c>
      <c r="BI102" s="18">
        <f t="shared" si="236"/>
        <v>0.33282937418033232</v>
      </c>
      <c r="BK102" s="18">
        <f t="shared" si="237"/>
        <v>-0.25973277406939888</v>
      </c>
      <c r="BL102" s="18">
        <f t="shared" si="238"/>
        <v>2.3545555841073984</v>
      </c>
      <c r="BM102" s="18">
        <f t="shared" si="239"/>
        <v>2.1680558416637519</v>
      </c>
      <c r="BO102" t="str">
        <f t="shared" si="260"/>
        <v>71 Sales occupations</v>
      </c>
      <c r="BP102" s="18">
        <f t="shared" si="240"/>
        <v>-1.5917532345584018</v>
      </c>
      <c r="BQ102" s="18">
        <f t="shared" si="240"/>
        <v>-4.2938123051484922</v>
      </c>
      <c r="BR102" s="18">
        <f t="shared" si="240"/>
        <v>-2.6954247696854727</v>
      </c>
      <c r="BS102" s="18">
        <f t="shared" si="240"/>
        <v>-2.3507543844424661</v>
      </c>
      <c r="BT102" s="18">
        <f t="shared" si="241"/>
        <v>-2.5810480603742803</v>
      </c>
      <c r="BV102" s="18">
        <f t="shared" si="242"/>
        <v>-2.465779953600733</v>
      </c>
      <c r="BW102" s="18">
        <f t="shared" si="243"/>
        <v>2.0086981950971916</v>
      </c>
      <c r="BX102" s="18">
        <f t="shared" si="244"/>
        <v>0.23103645562094766</v>
      </c>
      <c r="BZ102" t="str">
        <f t="shared" si="261"/>
        <v>71 Sales occupations</v>
      </c>
      <c r="CA102" s="18">
        <f t="shared" si="245"/>
        <v>-0.78060010177410932</v>
      </c>
      <c r="CB102" s="18">
        <f t="shared" si="245"/>
        <v>-12.193244435239425</v>
      </c>
      <c r="CC102" s="18">
        <f t="shared" si="245"/>
        <v>-3.9527105422775821</v>
      </c>
      <c r="CD102" s="18">
        <f t="shared" si="245"/>
        <v>-8.4242322956635363</v>
      </c>
      <c r="CE102" s="18">
        <f t="shared" si="246"/>
        <v>-7.2935505070303108</v>
      </c>
      <c r="CG102" s="18">
        <f t="shared" si="247"/>
        <v>-6.957347453608465</v>
      </c>
      <c r="CH102" s="18">
        <f t="shared" si="248"/>
        <v>1.3679710117126653</v>
      </c>
      <c r="CI102" s="18">
        <f t="shared" si="249"/>
        <v>-3.7337238569857045</v>
      </c>
      <c r="CK102" t="str">
        <f t="shared" si="262"/>
        <v>71 Sales occupations</v>
      </c>
      <c r="CL102" s="18">
        <f t="shared" si="250"/>
        <v>0.56684110667368781</v>
      </c>
      <c r="CM102" s="18">
        <f t="shared" si="250"/>
        <v>-10.926105203583392</v>
      </c>
      <c r="CN102" s="18">
        <f t="shared" si="250"/>
        <v>-2.8354487670585127</v>
      </c>
      <c r="CO102" s="18">
        <f t="shared" si="250"/>
        <v>-2.1836733503607042</v>
      </c>
      <c r="CP102" s="18">
        <f t="shared" si="251"/>
        <v>-2.9573385151805409</v>
      </c>
      <c r="CR102" s="18">
        <f t="shared" si="252"/>
        <v>-2.4014161666226497</v>
      </c>
      <c r="CS102" s="18">
        <f t="shared" si="253"/>
        <v>1.2181592936176155</v>
      </c>
      <c r="CT102" s="18">
        <f t="shared" si="254"/>
        <v>-0.74697399209342485</v>
      </c>
    </row>
    <row r="103" spans="1:98" x14ac:dyDescent="0.2">
      <c r="A103" t="str">
        <f t="shared" si="209"/>
        <v>72 Customer service occupations</v>
      </c>
      <c r="B103" s="18">
        <f t="shared" si="210"/>
        <v>3.7421323282893937</v>
      </c>
      <c r="C103" s="18">
        <f t="shared" si="210"/>
        <v>15.963263917715853</v>
      </c>
      <c r="D103" s="18">
        <f t="shared" si="210"/>
        <v>8.0936441515977009</v>
      </c>
      <c r="E103" s="18">
        <f t="shared" si="210"/>
        <v>3.3146474048985297</v>
      </c>
      <c r="F103" s="18">
        <f t="shared" si="211"/>
        <v>5.5440518007641604</v>
      </c>
      <c r="H103" s="18">
        <f t="shared" si="212"/>
        <v>4.8836963974741909</v>
      </c>
      <c r="I103" s="18">
        <f t="shared" si="213"/>
        <v>3.6998202548095049</v>
      </c>
      <c r="J103" s="18">
        <f t="shared" si="214"/>
        <v>7.0261958574491246</v>
      </c>
      <c r="L103" t="str">
        <f t="shared" si="255"/>
        <v>72 Customer service occupations</v>
      </c>
      <c r="M103" s="18">
        <f t="shared" si="215"/>
        <v>7.3144302319501309</v>
      </c>
      <c r="N103" s="18">
        <f t="shared" si="215"/>
        <v>4.0538389068825564</v>
      </c>
      <c r="O103" s="18">
        <f t="shared" si="215"/>
        <v>8.6237335568743347</v>
      </c>
      <c r="P103" s="18">
        <f t="shared" si="215"/>
        <v>3.4225098157321998</v>
      </c>
      <c r="Q103" s="18">
        <f t="shared" si="216"/>
        <v>5.0605159146618117</v>
      </c>
      <c r="S103" s="18">
        <f t="shared" si="217"/>
        <v>5.1279729595592016</v>
      </c>
      <c r="T103" s="18">
        <f t="shared" si="218"/>
        <v>4.0579173796630341</v>
      </c>
      <c r="U103" s="18">
        <f t="shared" si="219"/>
        <v>7.4378156918007088</v>
      </c>
      <c r="W103" t="str">
        <f t="shared" si="256"/>
        <v>72 Customer service occupations</v>
      </c>
      <c r="X103" s="18">
        <f t="shared" si="220"/>
        <v>5.0565638492656273</v>
      </c>
      <c r="Y103" s="18">
        <f t="shared" si="220"/>
        <v>1.8465867755685039</v>
      </c>
      <c r="Z103" s="18">
        <f t="shared" si="220"/>
        <v>6.3068612709620941</v>
      </c>
      <c r="AA103" s="18">
        <f t="shared" si="220"/>
        <v>2.8399913872728444</v>
      </c>
      <c r="AB103" s="18">
        <f t="shared" si="221"/>
        <v>3.848046073939293</v>
      </c>
      <c r="AD103" s="18">
        <f t="shared" si="222"/>
        <v>3.9828666984178973</v>
      </c>
      <c r="AE103" s="18">
        <f t="shared" si="223"/>
        <v>3.7831146786000636</v>
      </c>
      <c r="AF103" s="18">
        <f t="shared" si="224"/>
        <v>6.4169474883533528</v>
      </c>
      <c r="AH103" t="str">
        <f t="shared" si="257"/>
        <v>72 Customer service occupations</v>
      </c>
      <c r="AI103" s="18">
        <f t="shared" si="225"/>
        <v>5.9836040236467491</v>
      </c>
      <c r="AJ103" s="18">
        <f t="shared" si="225"/>
        <v>9.3849536053719707</v>
      </c>
      <c r="AK103" s="18">
        <f t="shared" si="225"/>
        <v>6.1489352028326394</v>
      </c>
      <c r="AL103" s="18">
        <f t="shared" si="225"/>
        <v>2.3457643765744773</v>
      </c>
      <c r="AM103" s="18">
        <f t="shared" si="226"/>
        <v>3.9506378430104849</v>
      </c>
      <c r="AO103" s="18">
        <f t="shared" si="227"/>
        <v>3.5981014655358967</v>
      </c>
      <c r="AP103" s="18">
        <f t="shared" si="228"/>
        <v>3.9185417596453664</v>
      </c>
      <c r="AQ103" s="18">
        <f t="shared" si="229"/>
        <v>6.2399249170832283</v>
      </c>
      <c r="AS103" t="str">
        <f t="shared" si="258"/>
        <v>72 Customer service occupations</v>
      </c>
      <c r="AT103" s="18">
        <f t="shared" si="230"/>
        <v>5.0723386312023777</v>
      </c>
      <c r="AU103" s="18">
        <f t="shared" si="230"/>
        <v>1.3574604487018416</v>
      </c>
      <c r="AV103" s="18">
        <f t="shared" si="230"/>
        <v>5.1738998380148393</v>
      </c>
      <c r="AW103" s="18">
        <f t="shared" si="230"/>
        <v>1.7292503724198438</v>
      </c>
      <c r="AX103" s="18">
        <f t="shared" si="231"/>
        <v>2.7698868257588272</v>
      </c>
      <c r="AZ103" s="18">
        <f t="shared" si="232"/>
        <v>2.8647453857699956</v>
      </c>
      <c r="BA103" s="18">
        <f t="shared" si="233"/>
        <v>3.4797956135260044</v>
      </c>
      <c r="BB103" s="18">
        <f t="shared" si="234"/>
        <v>5.3906244405980575</v>
      </c>
      <c r="BD103" t="str">
        <f t="shared" si="259"/>
        <v>72 Customer service occupations</v>
      </c>
      <c r="BE103" s="18">
        <f t="shared" si="235"/>
        <v>1.5086346101045978</v>
      </c>
      <c r="BF103" s="18">
        <f t="shared" si="235"/>
        <v>6.7615857746313957</v>
      </c>
      <c r="BG103" s="18">
        <f t="shared" si="235"/>
        <v>3.5221110386705279</v>
      </c>
      <c r="BH103" s="18">
        <f t="shared" si="235"/>
        <v>1.0618955981668954</v>
      </c>
      <c r="BI103" s="18">
        <f t="shared" si="236"/>
        <v>2.1741276263087972</v>
      </c>
      <c r="BK103" s="18">
        <f t="shared" si="237"/>
        <v>1.8754014601882307</v>
      </c>
      <c r="BL103" s="18">
        <f t="shared" si="238"/>
        <v>2.9748375941214267</v>
      </c>
      <c r="BM103" s="18">
        <f t="shared" si="239"/>
        <v>4.2748992175630995</v>
      </c>
      <c r="BO103" t="str">
        <f t="shared" si="260"/>
        <v>72 Customer service occupations</v>
      </c>
      <c r="BP103" s="18">
        <f t="shared" si="240"/>
        <v>1.462678554632868</v>
      </c>
      <c r="BQ103" s="18">
        <f t="shared" si="240"/>
        <v>-2.7843731463961019</v>
      </c>
      <c r="BR103" s="18">
        <f t="shared" si="240"/>
        <v>4.1261699896285142</v>
      </c>
      <c r="BS103" s="18">
        <f t="shared" si="240"/>
        <v>-0.41906897254919695</v>
      </c>
      <c r="BT103" s="18">
        <f t="shared" si="241"/>
        <v>0.82798451279215701</v>
      </c>
      <c r="BV103" s="18">
        <f t="shared" si="242"/>
        <v>1.0735267302236506</v>
      </c>
      <c r="BW103" s="18">
        <f t="shared" si="243"/>
        <v>2.9015520100655445</v>
      </c>
      <c r="BX103" s="18">
        <f t="shared" si="244"/>
        <v>3.6392955082615863</v>
      </c>
      <c r="BZ103" t="str">
        <f t="shared" si="261"/>
        <v>72 Customer service occupations</v>
      </c>
      <c r="CA103" s="18">
        <f t="shared" si="245"/>
        <v>-0.10654999036399104</v>
      </c>
      <c r="CB103" s="18">
        <f t="shared" si="245"/>
        <v>-9.9821286498125268</v>
      </c>
      <c r="CC103" s="18">
        <f t="shared" si="245"/>
        <v>2.6316533870880621</v>
      </c>
      <c r="CD103" s="18">
        <f t="shared" si="245"/>
        <v>-1.1531488204365226</v>
      </c>
      <c r="CE103" s="18">
        <f t="shared" si="246"/>
        <v>-0.56878762032530616</v>
      </c>
      <c r="CG103" s="18">
        <f t="shared" si="247"/>
        <v>9.2683888076838805E-2</v>
      </c>
      <c r="CH103" s="18">
        <f t="shared" si="248"/>
        <v>2.0513453162233963</v>
      </c>
      <c r="CI103" s="18">
        <f t="shared" si="249"/>
        <v>2.1212134686950712</v>
      </c>
      <c r="CK103" t="str">
        <f t="shared" si="262"/>
        <v>72 Customer service occupations</v>
      </c>
      <c r="CL103" s="18">
        <f t="shared" si="250"/>
        <v>9.3128086146475386</v>
      </c>
      <c r="CM103" s="18">
        <f t="shared" si="250"/>
        <v>-0.65127061604778325</v>
      </c>
      <c r="CN103" s="18">
        <f t="shared" si="250"/>
        <v>10.552901549758765</v>
      </c>
      <c r="CO103" s="18">
        <f t="shared" si="250"/>
        <v>2.8416151106384291</v>
      </c>
      <c r="CP103" s="18">
        <f t="shared" si="251"/>
        <v>4.9648454414276344</v>
      </c>
      <c r="CR103" s="18">
        <f t="shared" si="252"/>
        <v>5.3503479159253464</v>
      </c>
      <c r="CS103" s="18">
        <f t="shared" si="253"/>
        <v>2.7505466452889094</v>
      </c>
      <c r="CT103" s="18">
        <f t="shared" si="254"/>
        <v>6.813478681566254</v>
      </c>
    </row>
    <row r="104" spans="1:98" x14ac:dyDescent="0.2">
      <c r="A104" t="str">
        <f t="shared" si="209"/>
        <v>81 Process, plant and machine operatives</v>
      </c>
      <c r="B104" s="18">
        <f t="shared" si="210"/>
        <v>7.2963889729196874</v>
      </c>
      <c r="C104" s="18">
        <f t="shared" si="210"/>
        <v>-6.8277313823638668</v>
      </c>
      <c r="D104" s="18">
        <f t="shared" si="210"/>
        <v>7.3830355130543035</v>
      </c>
      <c r="E104" s="18">
        <f t="shared" si="210"/>
        <v>4.3453243275621611</v>
      </c>
      <c r="F104" s="18">
        <f t="shared" si="211"/>
        <v>4.5426336211799034</v>
      </c>
      <c r="H104" s="18">
        <f t="shared" si="212"/>
        <v>5.3482246069483264</v>
      </c>
      <c r="I104" s="18">
        <f t="shared" si="213"/>
        <v>4.0598248688360261</v>
      </c>
      <c r="J104" s="18">
        <f t="shared" si="214"/>
        <v>7.6021392578227376</v>
      </c>
      <c r="L104" t="str">
        <f t="shared" si="255"/>
        <v>81 Process, plant and machine operatives</v>
      </c>
      <c r="M104" s="18">
        <f t="shared" si="215"/>
        <v>7.5028309162282092</v>
      </c>
      <c r="N104" s="18">
        <f t="shared" si="215"/>
        <v>0.26976171049748476</v>
      </c>
      <c r="O104" s="18">
        <f t="shared" si="215"/>
        <v>8.9120988242666677</v>
      </c>
      <c r="P104" s="18">
        <f t="shared" si="215"/>
        <v>4.9162556432484239</v>
      </c>
      <c r="Q104" s="18">
        <f t="shared" si="216"/>
        <v>5.8488521719959108</v>
      </c>
      <c r="S104" s="18">
        <f t="shared" si="217"/>
        <v>6.2316427877006308</v>
      </c>
      <c r="T104" s="18">
        <f t="shared" si="218"/>
        <v>4.1277087411131452</v>
      </c>
      <c r="U104" s="18">
        <f t="shared" si="219"/>
        <v>8.3082665623149587</v>
      </c>
      <c r="W104" t="str">
        <f t="shared" si="256"/>
        <v>81 Process, plant and machine operatives</v>
      </c>
      <c r="X104" s="18">
        <f t="shared" si="220"/>
        <v>2.2537947448947993</v>
      </c>
      <c r="Y104" s="18">
        <f t="shared" si="220"/>
        <v>-8.4252371550990297</v>
      </c>
      <c r="Z104" s="18">
        <f t="shared" si="220"/>
        <v>8.5822754630292764</v>
      </c>
      <c r="AA104" s="18">
        <f t="shared" si="220"/>
        <v>4.2204354412507916</v>
      </c>
      <c r="AB104" s="18">
        <f t="shared" si="221"/>
        <v>4.7143516410613984</v>
      </c>
      <c r="AD104" s="18">
        <f t="shared" si="222"/>
        <v>5.6545574085052008</v>
      </c>
      <c r="AE104" s="18">
        <f t="shared" si="223"/>
        <v>4.0840509309635786</v>
      </c>
      <c r="AF104" s="18">
        <f t="shared" si="224"/>
        <v>7.8458801270679279</v>
      </c>
      <c r="AH104" t="str">
        <f t="shared" si="257"/>
        <v>81 Process, plant and machine operatives</v>
      </c>
      <c r="AI104" s="18">
        <f t="shared" si="225"/>
        <v>4.8374467925852205</v>
      </c>
      <c r="AJ104" s="18">
        <f t="shared" si="225"/>
        <v>-6.2799158641742121</v>
      </c>
      <c r="AK104" s="18">
        <f t="shared" si="225"/>
        <v>8.2783351387137216</v>
      </c>
      <c r="AL104" s="18">
        <f t="shared" si="225"/>
        <v>4.519048560443939</v>
      </c>
      <c r="AM104" s="18">
        <f t="shared" si="226"/>
        <v>4.9617195899523292</v>
      </c>
      <c r="AO104" s="18">
        <f t="shared" si="227"/>
        <v>5.7574137108286516</v>
      </c>
      <c r="AP104" s="18">
        <f t="shared" si="228"/>
        <v>4.1053403771956543</v>
      </c>
      <c r="AQ104" s="18">
        <f t="shared" si="229"/>
        <v>7.9360125308498342</v>
      </c>
      <c r="AS104" t="str">
        <f t="shared" si="258"/>
        <v>81 Process, plant and machine operatives</v>
      </c>
      <c r="AT104" s="18">
        <f t="shared" si="230"/>
        <v>4.1188983585052075</v>
      </c>
      <c r="AU104" s="18">
        <f t="shared" si="230"/>
        <v>-7.9735959978177506</v>
      </c>
      <c r="AV104" s="18">
        <f t="shared" si="230"/>
        <v>6.8184935581953265</v>
      </c>
      <c r="AW104" s="18">
        <f t="shared" si="230"/>
        <v>2.835773393296237</v>
      </c>
      <c r="AX104" s="18">
        <f t="shared" si="231"/>
        <v>3.3443362247926212</v>
      </c>
      <c r="AZ104" s="18">
        <f t="shared" si="232"/>
        <v>4.1465677745299967</v>
      </c>
      <c r="BA104" s="18">
        <f t="shared" si="233"/>
        <v>3.6788058077705577</v>
      </c>
      <c r="BB104" s="18">
        <f t="shared" si="234"/>
        <v>6.4635941443609735</v>
      </c>
      <c r="BD104" t="str">
        <f t="shared" si="259"/>
        <v>81 Process, plant and machine operatives</v>
      </c>
      <c r="BE104" s="18">
        <f t="shared" si="235"/>
        <v>1.4091169985085417</v>
      </c>
      <c r="BF104" s="18">
        <f t="shared" si="235"/>
        <v>-4.483338612423271</v>
      </c>
      <c r="BG104" s="18">
        <f t="shared" si="235"/>
        <v>5.3090728710919688</v>
      </c>
      <c r="BH104" s="18">
        <f t="shared" si="235"/>
        <v>1.4761153408628713</v>
      </c>
      <c r="BI104" s="18">
        <f t="shared" si="236"/>
        <v>2.2710938296821803</v>
      </c>
      <c r="BK104" s="18">
        <f t="shared" si="237"/>
        <v>2.7380106417927985</v>
      </c>
      <c r="BL104" s="18">
        <f t="shared" si="238"/>
        <v>2.6761070252302677</v>
      </c>
      <c r="BM104" s="18">
        <f t="shared" si="239"/>
        <v>4.679139329398474</v>
      </c>
      <c r="BO104" t="str">
        <f t="shared" si="260"/>
        <v>81 Process, plant and machine operatives</v>
      </c>
      <c r="BP104" s="18">
        <f t="shared" si="240"/>
        <v>4.2233963906349814</v>
      </c>
      <c r="BQ104" s="18">
        <f t="shared" si="240"/>
        <v>-18.521960086258659</v>
      </c>
      <c r="BR104" s="18">
        <f t="shared" si="240"/>
        <v>5.2093154928105845</v>
      </c>
      <c r="BS104" s="18">
        <f t="shared" si="240"/>
        <v>-0.13285193590305555</v>
      </c>
      <c r="BT104" s="18">
        <f t="shared" si="241"/>
        <v>0.22386035862083098</v>
      </c>
      <c r="BV104" s="18">
        <f t="shared" si="242"/>
        <v>1.6170298577367292</v>
      </c>
      <c r="BW104" s="18">
        <f t="shared" si="243"/>
        <v>2.6352470289052299</v>
      </c>
      <c r="BX104" s="18">
        <f t="shared" si="244"/>
        <v>3.7983112851843748</v>
      </c>
      <c r="BZ104" t="str">
        <f t="shared" si="261"/>
        <v>81 Process, plant and machine operatives</v>
      </c>
      <c r="CA104" s="18">
        <f t="shared" si="245"/>
        <v>-2.2372907883612458</v>
      </c>
      <c r="CB104" s="18">
        <f t="shared" si="245"/>
        <v>-15.131278247094071</v>
      </c>
      <c r="CC104" s="18">
        <f t="shared" si="245"/>
        <v>1.4307160624971615</v>
      </c>
      <c r="CD104" s="18">
        <f t="shared" si="245"/>
        <v>-8.476061889076048</v>
      </c>
      <c r="CE104" s="18">
        <f t="shared" si="246"/>
        <v>-5.9337390335565949</v>
      </c>
      <c r="CG104" s="18">
        <f t="shared" si="247"/>
        <v>-5.2862650422922597</v>
      </c>
      <c r="CH104" s="18">
        <f t="shared" si="248"/>
        <v>1.6601957702687242</v>
      </c>
      <c r="CI104" s="18">
        <f t="shared" si="249"/>
        <v>-2.1395822747040771</v>
      </c>
      <c r="CK104" t="str">
        <f t="shared" si="262"/>
        <v>81 Process, plant and machine operatives</v>
      </c>
      <c r="CL104" s="18">
        <f t="shared" si="250"/>
        <v>-2.3088050360013712</v>
      </c>
      <c r="CM104" s="18">
        <f t="shared" si="250"/>
        <v>-21.409377237170247</v>
      </c>
      <c r="CN104" s="18">
        <f t="shared" si="250"/>
        <v>-8.3014721826557558</v>
      </c>
      <c r="CO104" s="18">
        <f t="shared" si="250"/>
        <v>-4.2323930928983895</v>
      </c>
      <c r="CP104" s="18">
        <f t="shared" si="251"/>
        <v>-6.6830456140624879</v>
      </c>
      <c r="CR104" s="18">
        <f t="shared" si="252"/>
        <v>-5.6084296710589232</v>
      </c>
      <c r="CS104" s="18">
        <f t="shared" si="253"/>
        <v>0.87634956495168392</v>
      </c>
      <c r="CT104" s="18">
        <f t="shared" si="254"/>
        <v>-3.7853406494739117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8.996802204708354</v>
      </c>
      <c r="C105" s="18">
        <f t="shared" si="210"/>
        <v>-10.801038219139169</v>
      </c>
      <c r="D105" s="18">
        <f t="shared" si="210"/>
        <v>6.5482860987155167</v>
      </c>
      <c r="E105" s="18">
        <f t="shared" si="210"/>
        <v>3.4840251279626866</v>
      </c>
      <c r="F105" s="18">
        <f t="shared" si="211"/>
        <v>3.4669338247458104</v>
      </c>
      <c r="H105" s="18">
        <f t="shared" si="212"/>
        <v>4.4955263528360101</v>
      </c>
      <c r="I105" s="18">
        <f t="shared" si="213"/>
        <v>4.7202501783643047</v>
      </c>
      <c r="J105" s="18">
        <f t="shared" si="214"/>
        <v>7.4331991866430025</v>
      </c>
      <c r="L105" t="str">
        <f t="shared" si="255"/>
        <v>82 Transport and mobile machine drivers and operatives</v>
      </c>
      <c r="M105" s="18">
        <f t="shared" si="215"/>
        <v>10.287513830930294</v>
      </c>
      <c r="N105" s="18">
        <f t="shared" si="215"/>
        <v>-4.3011067745023617</v>
      </c>
      <c r="O105" s="18">
        <f t="shared" si="215"/>
        <v>4.422781770267914</v>
      </c>
      <c r="P105" s="18">
        <f t="shared" si="215"/>
        <v>3.5297209619853831</v>
      </c>
      <c r="Q105" s="18">
        <f t="shared" si="216"/>
        <v>3.2989370476168567</v>
      </c>
      <c r="S105" s="18">
        <f t="shared" si="217"/>
        <v>3.8265560146127253</v>
      </c>
      <c r="T105" s="18">
        <f t="shared" si="218"/>
        <v>4.3208387722361241</v>
      </c>
      <c r="U105" s="18">
        <f t="shared" si="219"/>
        <v>6.6926600226191457</v>
      </c>
      <c r="W105" t="str">
        <f t="shared" si="256"/>
        <v>82 Transport and mobile machine drivers and operatives</v>
      </c>
      <c r="X105" s="18">
        <f t="shared" si="220"/>
        <v>7.6410814749417355</v>
      </c>
      <c r="Y105" s="18">
        <f t="shared" si="220"/>
        <v>-12.125700188701838</v>
      </c>
      <c r="Z105" s="18">
        <f t="shared" si="220"/>
        <v>2.7402717962699885</v>
      </c>
      <c r="AA105" s="18">
        <f t="shared" si="220"/>
        <v>2.8776554625832951</v>
      </c>
      <c r="AB105" s="18">
        <f t="shared" si="221"/>
        <v>1.8265432325845543</v>
      </c>
      <c r="AD105" s="18">
        <f t="shared" si="222"/>
        <v>2.8318405072001562</v>
      </c>
      <c r="AE105" s="18">
        <f t="shared" si="223"/>
        <v>4.1238044533373541</v>
      </c>
      <c r="AF105" s="18">
        <f t="shared" si="224"/>
        <v>5.8723128744315956</v>
      </c>
      <c r="AH105" t="str">
        <f t="shared" si="257"/>
        <v>82 Transport and mobile machine drivers and operatives</v>
      </c>
      <c r="AI105" s="18">
        <f t="shared" si="225"/>
        <v>8.1223845741346334</v>
      </c>
      <c r="AJ105" s="18">
        <f t="shared" si="225"/>
        <v>-10.648501338554539</v>
      </c>
      <c r="AK105" s="18">
        <f t="shared" si="225"/>
        <v>3.3619436642944978</v>
      </c>
      <c r="AL105" s="18">
        <f t="shared" si="225"/>
        <v>2.1574069072733737</v>
      </c>
      <c r="AM105" s="18">
        <f t="shared" si="226"/>
        <v>1.6775882743042647</v>
      </c>
      <c r="AO105" s="18">
        <f t="shared" si="227"/>
        <v>2.5573513409316906</v>
      </c>
      <c r="AP105" s="18">
        <f t="shared" si="228"/>
        <v>4.1617862924887117</v>
      </c>
      <c r="AQ105" s="18">
        <f t="shared" si="229"/>
        <v>5.7218162097422143</v>
      </c>
      <c r="AS105" t="str">
        <f t="shared" si="258"/>
        <v>82 Transport and mobile machine drivers and operatives</v>
      </c>
      <c r="AT105" s="18">
        <f t="shared" si="230"/>
        <v>7.4294265610454824</v>
      </c>
      <c r="AU105" s="18">
        <f t="shared" si="230"/>
        <v>-5.44549235351246</v>
      </c>
      <c r="AV105" s="18">
        <f t="shared" si="230"/>
        <v>2.4375760983142758</v>
      </c>
      <c r="AW105" s="18">
        <f t="shared" si="230"/>
        <v>1.8356672835392995</v>
      </c>
      <c r="AX105" s="18">
        <f t="shared" si="231"/>
        <v>1.5514467622826711</v>
      </c>
      <c r="AZ105" s="18">
        <f t="shared" si="232"/>
        <v>2.0359095551732098</v>
      </c>
      <c r="BA105" s="18">
        <f t="shared" si="233"/>
        <v>4.0309555138605013</v>
      </c>
      <c r="BB105" s="18">
        <f t="shared" si="234"/>
        <v>5.274608438489925</v>
      </c>
      <c r="BD105" t="str">
        <f t="shared" si="259"/>
        <v>82 Transport and mobile machine drivers and operatives</v>
      </c>
      <c r="BE105" s="18">
        <f t="shared" si="235"/>
        <v>2.7042472089414016</v>
      </c>
      <c r="BF105" s="18">
        <f t="shared" si="235"/>
        <v>-6.1855242106958581</v>
      </c>
      <c r="BG105" s="18">
        <f t="shared" si="235"/>
        <v>2.1003701868655744</v>
      </c>
      <c r="BH105" s="18">
        <f t="shared" si="235"/>
        <v>1.2600556508743699</v>
      </c>
      <c r="BI105" s="18">
        <f t="shared" si="236"/>
        <v>1.0384682279038326</v>
      </c>
      <c r="BK105" s="18">
        <f t="shared" si="237"/>
        <v>1.5393892247196117</v>
      </c>
      <c r="BL105" s="18">
        <f t="shared" si="238"/>
        <v>3.1111207978461453</v>
      </c>
      <c r="BM105" s="18">
        <f t="shared" si="239"/>
        <v>4.1522567068116301</v>
      </c>
      <c r="BO105" t="str">
        <f t="shared" si="260"/>
        <v>82 Transport and mobile machine drivers and operatives</v>
      </c>
      <c r="BP105" s="18">
        <f t="shared" si="240"/>
        <v>5.1020865683472749</v>
      </c>
      <c r="BQ105" s="18">
        <f t="shared" si="240"/>
        <v>-22.387048159088142</v>
      </c>
      <c r="BR105" s="18">
        <f t="shared" si="240"/>
        <v>1.46495720582549</v>
      </c>
      <c r="BS105" s="18">
        <f t="shared" si="240"/>
        <v>-0.43673646175355074</v>
      </c>
      <c r="BT105" s="18">
        <f t="shared" si="241"/>
        <v>-1.3932570899798491</v>
      </c>
      <c r="BV105" s="18">
        <f t="shared" si="242"/>
        <v>0.19316782417728717</v>
      </c>
      <c r="BW105" s="18">
        <f t="shared" si="243"/>
        <v>3.0210585327392847</v>
      </c>
      <c r="BX105" s="18">
        <f t="shared" si="244"/>
        <v>3.1490180674496271</v>
      </c>
      <c r="BZ105" t="str">
        <f t="shared" si="261"/>
        <v>82 Transport and mobile machine drivers and operatives</v>
      </c>
      <c r="CA105" s="18">
        <f t="shared" si="245"/>
        <v>-0.91525687630110708</v>
      </c>
      <c r="CB105" s="18">
        <f t="shared" si="245"/>
        <v>-22.264327323484899</v>
      </c>
      <c r="CC105" s="18">
        <f t="shared" si="245"/>
        <v>-0.27635346515177961</v>
      </c>
      <c r="CD105" s="18">
        <f t="shared" si="245"/>
        <v>-2.7687409421876974</v>
      </c>
      <c r="CE105" s="18">
        <f t="shared" si="246"/>
        <v>-3.3577821374718653</v>
      </c>
      <c r="CG105" s="18">
        <f t="shared" si="247"/>
        <v>-1.9449444829450768</v>
      </c>
      <c r="CH105" s="18">
        <f t="shared" si="248"/>
        <v>2.3203110126773563</v>
      </c>
      <c r="CI105" s="18">
        <f t="shared" si="249"/>
        <v>0.96818274735110954</v>
      </c>
      <c r="CK105" t="str">
        <f t="shared" si="262"/>
        <v>82 Transport and mobile machine drivers and operatives</v>
      </c>
      <c r="CL105" s="18">
        <f t="shared" si="250"/>
        <v>5.9054585361822509</v>
      </c>
      <c r="CM105" s="18">
        <f t="shared" si="250"/>
        <v>-20.657394815794582</v>
      </c>
      <c r="CN105" s="18">
        <f t="shared" si="250"/>
        <v>1.5408783848347429</v>
      </c>
      <c r="CO105" s="18">
        <f t="shared" si="250"/>
        <v>-1.8269985649687071</v>
      </c>
      <c r="CP105" s="18">
        <f t="shared" si="251"/>
        <v>-2.0984691434643543</v>
      </c>
      <c r="CR105" s="18">
        <f t="shared" si="252"/>
        <v>-0.71697113282312985</v>
      </c>
      <c r="CS105" s="18">
        <f t="shared" si="253"/>
        <v>2.1677294269339287</v>
      </c>
      <c r="CT105" s="18">
        <f t="shared" si="254"/>
        <v>1.6441822963497055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-4.5384329069921296</v>
      </c>
      <c r="C106" s="18">
        <f t="shared" si="210"/>
        <v>-0.34874576400383273</v>
      </c>
      <c r="D106" s="18">
        <f t="shared" si="210"/>
        <v>-2.3682368049431024</v>
      </c>
      <c r="E106" s="18">
        <f t="shared" si="210"/>
        <v>1.4430396613857033</v>
      </c>
      <c r="F106" s="18">
        <f t="shared" si="211"/>
        <v>0.12471912204181645</v>
      </c>
      <c r="H106" s="18">
        <f t="shared" si="212"/>
        <v>0.15636331329251796</v>
      </c>
      <c r="I106" s="18">
        <f t="shared" si="213"/>
        <v>2.9048620478205889</v>
      </c>
      <c r="J106" s="18">
        <f t="shared" si="214"/>
        <v>3.0099817031607801</v>
      </c>
      <c r="L106" t="str">
        <f t="shared" si="255"/>
        <v>91 Elementary trades and related occupations</v>
      </c>
      <c r="M106" s="18">
        <f t="shared" si="215"/>
        <v>6.3628919727322097</v>
      </c>
      <c r="N106" s="18">
        <f t="shared" si="215"/>
        <v>-8.1959208500040894</v>
      </c>
      <c r="O106" s="18">
        <f t="shared" si="215"/>
        <v>0.75550828862867014</v>
      </c>
      <c r="P106" s="18">
        <f t="shared" si="215"/>
        <v>3.4573701731883677</v>
      </c>
      <c r="Q106" s="18">
        <f t="shared" si="216"/>
        <v>1.8418476453867072</v>
      </c>
      <c r="S106" s="18">
        <f t="shared" si="217"/>
        <v>2.5487936623905583</v>
      </c>
      <c r="T106" s="18">
        <f t="shared" si="218"/>
        <v>2.9783744719104499</v>
      </c>
      <c r="U106" s="18">
        <f t="shared" si="219"/>
        <v>4.7702927472707879</v>
      </c>
      <c r="W106" t="str">
        <f t="shared" si="256"/>
        <v>91 Elementary trades and related occupations</v>
      </c>
      <c r="X106" s="18">
        <f t="shared" si="220"/>
        <v>2.1859686743275875</v>
      </c>
      <c r="Y106" s="18">
        <f t="shared" si="220"/>
        <v>-12.065319627708803</v>
      </c>
      <c r="Z106" s="18">
        <f t="shared" si="220"/>
        <v>-2.6148018433639231</v>
      </c>
      <c r="AA106" s="18">
        <f t="shared" si="220"/>
        <v>1.1598207026645602</v>
      </c>
      <c r="AB106" s="18">
        <f t="shared" si="221"/>
        <v>-0.90674569237890745</v>
      </c>
      <c r="AD106" s="18">
        <f t="shared" si="222"/>
        <v>-0.11436887339764112</v>
      </c>
      <c r="AE106" s="18">
        <f t="shared" si="223"/>
        <v>2.8224349206514177</v>
      </c>
      <c r="AF106" s="18">
        <f t="shared" si="224"/>
        <v>2.7451870728218752</v>
      </c>
      <c r="AH106" t="str">
        <f t="shared" si="257"/>
        <v>91 Elementary trades and related occupations</v>
      </c>
      <c r="AI106" s="18">
        <f t="shared" si="225"/>
        <v>3.5144214386822137</v>
      </c>
      <c r="AJ106" s="18">
        <f t="shared" si="225"/>
        <v>-17.942223820544221</v>
      </c>
      <c r="AK106" s="18">
        <f t="shared" si="225"/>
        <v>-0.75391315819907101</v>
      </c>
      <c r="AL106" s="18">
        <f t="shared" si="225"/>
        <v>2.8681137504545706</v>
      </c>
      <c r="AM106" s="18">
        <f t="shared" si="226"/>
        <v>0.29537447151228857</v>
      </c>
      <c r="AO106" s="18">
        <f t="shared" si="227"/>
        <v>1.6463172445056573</v>
      </c>
      <c r="AP106" s="18">
        <f t="shared" si="228"/>
        <v>3.0261408923270006</v>
      </c>
      <c r="AQ106" s="18">
        <f t="shared" si="229"/>
        <v>4.1543285707675626</v>
      </c>
      <c r="AS106" t="str">
        <f t="shared" si="258"/>
        <v>91 Elementary trades and related occupations</v>
      </c>
      <c r="AT106" s="18">
        <f t="shared" si="230"/>
        <v>0.6869319338675739</v>
      </c>
      <c r="AU106" s="18">
        <f t="shared" si="230"/>
        <v>-0.26425904199907091</v>
      </c>
      <c r="AV106" s="18">
        <f t="shared" si="230"/>
        <v>-2.7417541072407015</v>
      </c>
      <c r="AW106" s="18">
        <f t="shared" si="230"/>
        <v>1.0091602845796244</v>
      </c>
      <c r="AX106" s="18">
        <f t="shared" si="231"/>
        <v>-0.25740529307447524</v>
      </c>
      <c r="AZ106" s="18">
        <f t="shared" si="232"/>
        <v>-0.25694835973377739</v>
      </c>
      <c r="BA106" s="18">
        <f t="shared" si="233"/>
        <v>2.491234251536989</v>
      </c>
      <c r="BB106" s="18">
        <f t="shared" si="234"/>
        <v>2.3101838676754749</v>
      </c>
      <c r="BD106" t="str">
        <f t="shared" si="259"/>
        <v>91 Elementary trades and related occupations</v>
      </c>
      <c r="BE106" s="18">
        <f t="shared" si="235"/>
        <v>-2.4596654190619627</v>
      </c>
      <c r="BF106" s="18">
        <f t="shared" si="235"/>
        <v>-2.6911002898736269</v>
      </c>
      <c r="BG106" s="18">
        <f t="shared" si="235"/>
        <v>-1.3463434917989292</v>
      </c>
      <c r="BH106" s="18">
        <f t="shared" si="235"/>
        <v>1.5209689392275294</v>
      </c>
      <c r="BI106" s="18">
        <f t="shared" si="236"/>
        <v>0.34997121751403348</v>
      </c>
      <c r="BK106" s="18">
        <f t="shared" si="237"/>
        <v>0.55605610609479328</v>
      </c>
      <c r="BL106" s="18">
        <f t="shared" si="238"/>
        <v>1.9628254562190417</v>
      </c>
      <c r="BM106" s="18">
        <f t="shared" si="239"/>
        <v>2.3905055244537454</v>
      </c>
      <c r="BO106" t="str">
        <f t="shared" si="260"/>
        <v>91 Elementary trades and related occupations</v>
      </c>
      <c r="BP106" s="18">
        <f t="shared" si="240"/>
        <v>1.5807131988676559E-2</v>
      </c>
      <c r="BQ106" s="18">
        <f t="shared" si="240"/>
        <v>-15.48027967861726</v>
      </c>
      <c r="BR106" s="18">
        <f t="shared" si="240"/>
        <v>-3.3787460949088799</v>
      </c>
      <c r="BS106" s="18">
        <f t="shared" si="240"/>
        <v>-0.57383102129812125</v>
      </c>
      <c r="BT106" s="18">
        <f t="shared" si="241"/>
        <v>-2.4543227198267847</v>
      </c>
      <c r="BV106" s="18">
        <f t="shared" si="242"/>
        <v>-1.5177353297242124</v>
      </c>
      <c r="BW106" s="18">
        <f t="shared" si="243"/>
        <v>1.7680751967849906</v>
      </c>
      <c r="BX106" s="18">
        <f t="shared" si="244"/>
        <v>0.61111774086568538</v>
      </c>
      <c r="BZ106" t="str">
        <f t="shared" si="261"/>
        <v>91 Elementary trades and related occupations</v>
      </c>
      <c r="CA106" s="18">
        <f t="shared" si="245"/>
        <v>-4.28002788029257</v>
      </c>
      <c r="CB106" s="18">
        <f t="shared" si="245"/>
        <v>-15.092537519887184</v>
      </c>
      <c r="CC106" s="18">
        <f t="shared" si="245"/>
        <v>-4.2946136730834583</v>
      </c>
      <c r="CD106" s="18">
        <f t="shared" si="245"/>
        <v>-2.9477017112089721</v>
      </c>
      <c r="CE106" s="18">
        <f t="shared" si="246"/>
        <v>-4.1746585245434842</v>
      </c>
      <c r="CG106" s="18">
        <f t="shared" si="247"/>
        <v>-3.3987654978675841</v>
      </c>
      <c r="CH106" s="18">
        <f t="shared" si="248"/>
        <v>1.5440075271143439</v>
      </c>
      <c r="CI106" s="18">
        <f t="shared" si="249"/>
        <v>-1.0490118526599645</v>
      </c>
      <c r="CK106" t="str">
        <f t="shared" si="262"/>
        <v>91 Elementary trades and related occupations</v>
      </c>
      <c r="CL106" s="18">
        <f t="shared" si="250"/>
        <v>-2.2110712058240556</v>
      </c>
      <c r="CM106" s="18">
        <f t="shared" si="250"/>
        <v>-9.6102800273261231</v>
      </c>
      <c r="CN106" s="18">
        <f t="shared" si="250"/>
        <v>-5.5887141004951957</v>
      </c>
      <c r="CO106" s="18">
        <f t="shared" si="250"/>
        <v>-2.4593492232078407</v>
      </c>
      <c r="CP106" s="18">
        <f t="shared" si="251"/>
        <v>-3.9066258071979276</v>
      </c>
      <c r="CR106" s="18">
        <f t="shared" si="252"/>
        <v>-3.5138294113711055</v>
      </c>
      <c r="CS106" s="18">
        <f t="shared" si="253"/>
        <v>1.2477924408912822</v>
      </c>
      <c r="CT106" s="18">
        <f t="shared" si="254"/>
        <v>-1.5659056147550587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6.3190283772894373</v>
      </c>
      <c r="C107" s="18">
        <f t="shared" si="210"/>
        <v>5.4679502775245581</v>
      </c>
      <c r="D107" s="18">
        <f t="shared" si="210"/>
        <v>3.9252686873514797</v>
      </c>
      <c r="E107" s="18">
        <f t="shared" si="210"/>
        <v>2.5027916337853728</v>
      </c>
      <c r="F107" s="18">
        <f t="shared" si="211"/>
        <v>3.1288562555072508</v>
      </c>
      <c r="H107" s="18">
        <f t="shared" si="212"/>
        <v>2.9747740347884521</v>
      </c>
      <c r="I107" s="18">
        <f t="shared" si="213"/>
        <v>3.7624581532735846</v>
      </c>
      <c r="J107" s="18">
        <f t="shared" si="214"/>
        <v>5.6866840645913852</v>
      </c>
      <c r="L107" t="str">
        <f t="shared" ref="L107" si="263">A107</f>
        <v>92 Elementary administration and service occupations</v>
      </c>
      <c r="M107" s="18">
        <f t="shared" si="215"/>
        <v>9.1792591871802323</v>
      </c>
      <c r="N107" s="18">
        <f t="shared" si="215"/>
        <v>5.8713688730823943</v>
      </c>
      <c r="O107" s="18">
        <f t="shared" si="215"/>
        <v>5.4789733550235642</v>
      </c>
      <c r="P107" s="18">
        <f t="shared" si="215"/>
        <v>4.0140701600173356</v>
      </c>
      <c r="Q107" s="18">
        <f t="shared" si="216"/>
        <v>4.5852784006822578</v>
      </c>
      <c r="S107" s="18">
        <f t="shared" si="217"/>
        <v>4.5000966321466773</v>
      </c>
      <c r="T107" s="18">
        <f t="shared" si="218"/>
        <v>4.1720788698939471</v>
      </c>
      <c r="U107" s="18">
        <f t="shared" si="219"/>
        <v>7.0577994784015274</v>
      </c>
      <c r="W107" t="str">
        <f t="shared" ref="W107" si="264">A107</f>
        <v>92 Elementary administration and service occupations</v>
      </c>
      <c r="X107" s="18">
        <f t="shared" si="220"/>
        <v>6.5234842187931408</v>
      </c>
      <c r="Y107" s="18">
        <f t="shared" si="220"/>
        <v>-3.3487661063591245</v>
      </c>
      <c r="Z107" s="18">
        <f t="shared" si="220"/>
        <v>3.6959743506445042</v>
      </c>
      <c r="AA107" s="18">
        <f t="shared" si="220"/>
        <v>3.0947047242216197</v>
      </c>
      <c r="AB107" s="18">
        <f t="shared" si="221"/>
        <v>2.8664565290944521</v>
      </c>
      <c r="AD107" s="18">
        <f t="shared" si="222"/>
        <v>3.2947395540822821</v>
      </c>
      <c r="AE107" s="18">
        <f t="shared" si="223"/>
        <v>4.1222185087001817</v>
      </c>
      <c r="AF107" s="18">
        <f t="shared" si="224"/>
        <v>6.1823479440308304</v>
      </c>
      <c r="AH107" t="str">
        <f t="shared" ref="AH107" si="265">L107</f>
        <v>92 Elementary administration and service occupations</v>
      </c>
      <c r="AI107" s="18">
        <f t="shared" si="225"/>
        <v>7.0154006916594236</v>
      </c>
      <c r="AJ107" s="18">
        <f t="shared" si="225"/>
        <v>-2.236660989742878</v>
      </c>
      <c r="AK107" s="18">
        <f t="shared" si="225"/>
        <v>3.2568345817407529</v>
      </c>
      <c r="AL107" s="18">
        <f t="shared" si="225"/>
        <v>3.0840247722636382</v>
      </c>
      <c r="AM107" s="18">
        <f t="shared" si="226"/>
        <v>2.7969508941605659</v>
      </c>
      <c r="AO107" s="18">
        <f t="shared" si="227"/>
        <v>3.1415958833735269</v>
      </c>
      <c r="AP107" s="18">
        <f t="shared" si="228"/>
        <v>3.9564963120453989</v>
      </c>
      <c r="AQ107" s="18">
        <f t="shared" si="229"/>
        <v>5.9512583886118575</v>
      </c>
      <c r="AS107" t="str">
        <f t="shared" ref="AS107" si="266">W107</f>
        <v>92 Elementary administration and service occupations</v>
      </c>
      <c r="AT107" s="18">
        <f t="shared" si="230"/>
        <v>5.2160236271050486</v>
      </c>
      <c r="AU107" s="18">
        <f t="shared" si="230"/>
        <v>1.9030801450941492</v>
      </c>
      <c r="AV107" s="18">
        <f t="shared" si="230"/>
        <v>3.0980088663046024</v>
      </c>
      <c r="AW107" s="18">
        <f t="shared" si="230"/>
        <v>3.0212547684840718</v>
      </c>
      <c r="AX107" s="18">
        <f t="shared" si="231"/>
        <v>2.9749739465276148</v>
      </c>
      <c r="AZ107" s="18">
        <f t="shared" si="232"/>
        <v>3.0468331165823814</v>
      </c>
      <c r="BA107" s="18">
        <f t="shared" si="233"/>
        <v>3.9000495367496057</v>
      </c>
      <c r="BB107" s="18">
        <f t="shared" si="234"/>
        <v>5.8427589976930205</v>
      </c>
      <c r="BD107" t="str">
        <f t="shared" ref="BD107" si="267">AH107</f>
        <v>92 Elementary administration and service occupations</v>
      </c>
      <c r="BE107" s="18">
        <f t="shared" si="235"/>
        <v>-1.1919642729381619</v>
      </c>
      <c r="BF107" s="18">
        <f t="shared" si="235"/>
        <v>-0.65942296445415938</v>
      </c>
      <c r="BG107" s="18">
        <f t="shared" si="235"/>
        <v>-0.33518101174628834</v>
      </c>
      <c r="BH107" s="18">
        <f t="shared" si="235"/>
        <v>-2.2212810341781797E-2</v>
      </c>
      <c r="BI107" s="18">
        <f t="shared" si="236"/>
        <v>-0.16002679218699578</v>
      </c>
      <c r="BK107" s="18">
        <f t="shared" si="237"/>
        <v>-0.12664459035943709</v>
      </c>
      <c r="BL107" s="18">
        <f t="shared" si="238"/>
        <v>2.743211430947734</v>
      </c>
      <c r="BM107" s="18">
        <f t="shared" si="239"/>
        <v>2.6567638534828797</v>
      </c>
      <c r="BO107" t="str">
        <f t="shared" ref="BO107" si="268">AS107</f>
        <v>92 Elementary administration and service occupations</v>
      </c>
      <c r="BP107" s="18">
        <f t="shared" si="240"/>
        <v>1.2259572877414859</v>
      </c>
      <c r="BQ107" s="18">
        <f t="shared" si="240"/>
        <v>-12.895410803473951</v>
      </c>
      <c r="BR107" s="18">
        <f t="shared" si="240"/>
        <v>0.87158928282182746</v>
      </c>
      <c r="BS107" s="18">
        <f t="shared" si="240"/>
        <v>-0.99240918328449279</v>
      </c>
      <c r="BT107" s="18">
        <f t="shared" si="241"/>
        <v>-1.2076894910699632</v>
      </c>
      <c r="BV107" s="18">
        <f t="shared" si="242"/>
        <v>-0.37493532383661154</v>
      </c>
      <c r="BW107" s="18">
        <f t="shared" si="243"/>
        <v>2.5948592567000883</v>
      </c>
      <c r="BX107" s="18">
        <f t="shared" si="244"/>
        <v>2.3351333292474852</v>
      </c>
      <c r="BZ107" t="str">
        <f t="shared" ref="BZ107" si="269">BD107</f>
        <v>92 Elementary administration and service occupations</v>
      </c>
      <c r="CA107" s="18">
        <f t="shared" si="245"/>
        <v>0.24929801843924793</v>
      </c>
      <c r="CB107" s="18">
        <f t="shared" si="245"/>
        <v>-18.211266865592279</v>
      </c>
      <c r="CC107" s="18">
        <f t="shared" si="245"/>
        <v>0.11384173699517941</v>
      </c>
      <c r="CD107" s="18">
        <f t="shared" si="245"/>
        <v>-3.821763528041644</v>
      </c>
      <c r="CE107" s="18">
        <f t="shared" si="246"/>
        <v>-3.5902929317527477</v>
      </c>
      <c r="CG107" s="18">
        <f t="shared" si="247"/>
        <v>-2.5273929428685116</v>
      </c>
      <c r="CH107" s="18">
        <f t="shared" si="248"/>
        <v>2.0365691836985889</v>
      </c>
      <c r="CI107" s="18">
        <f t="shared" si="249"/>
        <v>0.2248790008201107</v>
      </c>
      <c r="CK107" t="str">
        <f t="shared" ref="CK107" si="270">BO107</f>
        <v>92 Elementary administration and service occupations</v>
      </c>
      <c r="CL107" s="18">
        <f t="shared" si="250"/>
        <v>-1.0418166601067425</v>
      </c>
      <c r="CM107" s="18">
        <f t="shared" si="250"/>
        <v>-17.234053883656731</v>
      </c>
      <c r="CN107" s="18">
        <f t="shared" si="250"/>
        <v>-5.6127430241712624</v>
      </c>
      <c r="CO107" s="18">
        <f t="shared" si="250"/>
        <v>-2.4732878582224838</v>
      </c>
      <c r="CP107" s="18">
        <f t="shared" si="251"/>
        <v>-4.450504917331422</v>
      </c>
      <c r="CR107" s="18">
        <f t="shared" si="252"/>
        <v>-3.5312071807096723</v>
      </c>
      <c r="CS107" s="18">
        <f t="shared" si="253"/>
        <v>1.0875905037650346</v>
      </c>
      <c r="CT107" s="18">
        <f t="shared" si="254"/>
        <v>-1.8186005488619705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5.6750018779902378</v>
      </c>
      <c r="C109" s="26">
        <f>IF(AND(D$6-C$6 &lt;&gt; 0,C35&lt;&gt;0,D35&lt;&gt;0),(EXP(LN(D35/C35)/(D$6-C$6))-1)*100,0)</f>
        <v>5.7753357131782534</v>
      </c>
      <c r="D109" s="26">
        <f>IF(AND(E$6-D$6 &lt;&gt; 0,D35&lt;&gt;0,E35&lt;&gt;0),(EXP(LN(E35/D35)/(E$6-D$6))-1)*100,0)</f>
        <v>2.739162157672248</v>
      </c>
      <c r="E109" s="26">
        <f>IF(AND(F$6-E$6 &lt;&gt; 0,E35&lt;&gt;0,F35&lt;&gt;0),(EXP(LN(F35/E35)/(F$6-E$6))-1)*100,0)</f>
        <v>2.3564999781754414</v>
      </c>
      <c r="F109" s="26">
        <f>IF(AND(F$6-C$6 &lt;&gt; 0,C35&lt;&gt;0,F35&lt;&gt;0),(EXP(LN(F35/C35)/(F$6-C$6))-1)*100,0)</f>
        <v>2.6865762166527363</v>
      </c>
      <c r="H109" s="26">
        <f t="shared" ref="H109" si="271">IF($F$6-$D$6 &lt;&gt; 0,(EXP(LN(1+(H72/100))/($F$6-$D$6))-1)*100,0)</f>
        <v>2.4838954127128332</v>
      </c>
      <c r="I109" s="26">
        <f t="shared" ref="I109" si="272">IF(D35&gt;0,((1+(I35/D35))^(1/($F$6-$D$6))-1)*100,0)</f>
        <v>3.1762907644591998</v>
      </c>
      <c r="J109" s="26">
        <f t="shared" ref="J109" si="273">IF($F$6-$D$6 &lt;&gt; 0,(EXP(LN(1+(J72/100))/($F$6-$D$6))-1)*100,0)</f>
        <v>4.879192651306874</v>
      </c>
      <c r="L109" s="24" t="str">
        <f>L35</f>
        <v>All occupations</v>
      </c>
      <c r="M109" s="26">
        <f>IF(AND(N$6-M$6 &lt;&gt; 0,M35&lt;&gt;0,N35&lt;&gt;0),(EXP(LN(N35/M35)/(N$6-M$6))-1)*100,0)</f>
        <v>6.0763482573841898</v>
      </c>
      <c r="N109" s="26">
        <f>IF(AND(O$6-N$6 &lt;&gt; 0,N35&lt;&gt;0,O35&lt;&gt;0),(EXP(LN(O35/N35)/(O$6-N$6))-1)*100,0)</f>
        <v>5.6823104860037832</v>
      </c>
      <c r="O109" s="26">
        <f>IF(AND(P$6-O$6 &lt;&gt; 0,O35&lt;&gt;0,P35&lt;&gt;0),(EXP(LN(P35/O35)/(P$6-O$6))-1)*100,0)</f>
        <v>2.8904644747635988</v>
      </c>
      <c r="P109" s="26">
        <f>IF(AND(Q$6-P$6 &lt;&gt; 0,P35&lt;&gt;0,Q35&lt;&gt;0),(EXP(LN(Q35/P35)/(Q$6-P$6))-1)*100,0)</f>
        <v>2.3953325431188111</v>
      </c>
      <c r="Q109" s="26">
        <f>IF(AND(Q$6-N$6 &lt;&gt; 0,N35&lt;&gt;0,Q35&lt;&gt;0),(EXP(LN(Q35/N35)/(Q$6-N$6))-1)*100,0)</f>
        <v>2.7525176089951087</v>
      </c>
      <c r="S109" s="26">
        <f t="shared" ref="S109" si="274">IF($F$6-$D$6 &lt;&gt; 0,(EXP(LN(1+(S72/100))/($F$6-$D$6))-1)*100,0)</f>
        <v>2.5601112096699241</v>
      </c>
      <c r="T109" s="26">
        <f t="shared" ref="T109" si="275">IF(O35&gt;0,((1+(T35/O35))^(1/($F$6-$D$6))-1)*100,0)</f>
        <v>3.3429562920809897</v>
      </c>
      <c r="U109" s="26">
        <f t="shared" ref="U109" si="276">IF($F$6-$D$6 &lt;&gt; 0,(EXP(LN(1+(U72/100))/($F$6-$D$6))-1)*100,0)</f>
        <v>5.0663179473423137</v>
      </c>
      <c r="W109" s="24" t="str">
        <f>W35</f>
        <v>All occupations</v>
      </c>
      <c r="X109" s="26">
        <f>IF(AND(Y$6-X$6 &lt;&gt; 0,X35&lt;&gt;0,Y35&lt;&gt;0),(EXP(LN(Y35/X35)/(Y$6-X$6))-1)*100,0)</f>
        <v>3.3023402136966418</v>
      </c>
      <c r="Y109" s="26">
        <f>IF(AND(Z$6-Y$6 &lt;&gt; 0,Y35&lt;&gt;0,Z35&lt;&gt;0),(EXP(LN(Z35/Y35)/(Z$6-Y$6))-1)*100,0)</f>
        <v>-1.9989947290562693</v>
      </c>
      <c r="Z109" s="26">
        <f>IF(AND(AA$6-Z$6 &lt;&gt; 0,Z35&lt;&gt;0,AA35&lt;&gt;0),(EXP(LN(AA35/Z35)/(AA$6-Z$6))-1)*100,0)</f>
        <v>1.2652963817829654</v>
      </c>
      <c r="AA109" s="26">
        <f>IF(AND(AB$6-AA$6 &lt;&gt; 0,AA35&lt;&gt;0,AB35&lt;&gt;0),(EXP(LN(AB35/AA35)/(AB$6-AA$6))-1)*100,0)</f>
        <v>1.3546018591935161</v>
      </c>
      <c r="AB109" s="26">
        <f>IF(AND(AB$6-Y$6 &lt;&gt; 0,Y35&lt;&gt;0,AB35&lt;&gt;0),(EXP(LN(AB35/Y35)/(AB$6-Y$6))-1)*100,0)</f>
        <v>1.1138222288157307</v>
      </c>
      <c r="AD109" s="26">
        <f t="shared" ref="AD109" si="277">IF($F$6-$D$6 &lt;&gt; 0,(EXP(LN(1+(AD72/100))/($F$6-$D$6))-1)*100,0)</f>
        <v>1.3248246192449908</v>
      </c>
      <c r="AE109" s="26">
        <f t="shared" ref="AE109" si="278">IF(Z35&gt;0,((1+(AE35/Z35))^(1/($F$6-$D$6))-1)*100,0)</f>
        <v>3.1686436104308768</v>
      </c>
      <c r="AF109" s="26">
        <f t="shared" ref="AF109" si="279">IF($F$6-$D$6 &lt;&gt; 0,(EXP(LN(1+(AF72/100))/($F$6-$D$6))-1)*100,0)</f>
        <v>4.0536383435929579</v>
      </c>
      <c r="AH109" s="24" t="str">
        <f>AH35</f>
        <v>All occupations</v>
      </c>
      <c r="AI109" s="26">
        <f>IF(AND(AJ$6-AI$6 &lt;&gt; 0,AI35&lt;&gt;0,AJ35&lt;&gt;0),(EXP(LN(AJ35/AI35)/(AJ$6-AI$6))-1)*100,0)</f>
        <v>1.7834053918120096</v>
      </c>
      <c r="AJ109" s="26">
        <f>IF(AND(AK$6-AJ$6 &lt;&gt; 0,AJ35&lt;&gt;0,AK35&lt;&gt;0),(EXP(LN(AK35/AJ35)/(AK$6-AJ$6))-1)*100,0)</f>
        <v>-1.8602549977468019</v>
      </c>
      <c r="AK109" s="26">
        <f>IF(AND(AL$6-AK$6 &lt;&gt; 0,AK35&lt;&gt;0,AL35&lt;&gt;0),(EXP(LN(AL35/AK35)/(AL$6-AK$6))-1)*100,0)</f>
        <v>-2.3133553265275442E-2</v>
      </c>
      <c r="AL109" s="26">
        <f>IF(AND(AM$6-AL$6 &lt;&gt; 0,AL35&lt;&gt;0,AM35&lt;&gt;0),(EXP(LN(AM35/AL35)/(AM$6-AL$6))-1)*100,0)</f>
        <v>1.1043653141944665</v>
      </c>
      <c r="AM109" s="26">
        <f>IF(AND(AM$6-AJ$6 &lt;&gt; 0,AJ35&lt;&gt;0,AM35&lt;&gt;0),(EXP(LN(AM35/AJ35)/(AM$6-AJ$6))-1)*100,0)</f>
        <v>0.56343515728007887</v>
      </c>
      <c r="AO109" s="26">
        <f t="shared" ref="AO109" si="280">IF($F$6-$D$6 &lt;&gt; 0,(EXP(LN(1+(AO72/100))/($F$6-$D$6))-1)*100,0)</f>
        <v>0.72712656267486242</v>
      </c>
      <c r="AP109" s="26">
        <f t="shared" ref="AP109" si="281">IF(AK35&gt;0,((1+(AP35/AK35))^(1/($F$6-$D$6))-1)*100,0)</f>
        <v>2.9686923621645711</v>
      </c>
      <c r="AQ109" s="26">
        <f t="shared" ref="AQ109" si="282">IF($F$6-$D$6 &lt;&gt; 0,(EXP(LN(1+(AQ72/100))/($F$6-$D$6))-1)*100,0)</f>
        <v>3.4600643668381448</v>
      </c>
      <c r="AS109" s="24" t="str">
        <f>AS35</f>
        <v>All occupations</v>
      </c>
      <c r="AT109" s="26">
        <f>IF(AND(AU$6-AT$6 &lt;&gt; 0,AT35&lt;&gt;0,AU35&lt;&gt;0),(EXP(LN(AU35/AT35)/(AU$6-AT$6))-1)*100,0)</f>
        <v>3.3808588208169787</v>
      </c>
      <c r="AU109" s="26">
        <f>IF(AND(AV$6-AU$6 &lt;&gt; 0,AU35&lt;&gt;0,AV35&lt;&gt;0),(EXP(LN(AV35/AU35)/(AV$6-AU$6))-1)*100,0)</f>
        <v>-0.96416171940492124</v>
      </c>
      <c r="AV109" s="26">
        <f>IF(AND(AW$6-AV$6 &lt;&gt; 0,AV35&lt;&gt;0,AW35&lt;&gt;0),(EXP(LN(AW35/AV35)/(AW$6-AV$6))-1)*100,0)</f>
        <v>0.53026902831427858</v>
      </c>
      <c r="AW109" s="26">
        <f>IF(AND(AX$6-AW$6 &lt;&gt; 0,AW35&lt;&gt;0,AX35&lt;&gt;0),(EXP(LN(AX35/AW35)/(AX$6-AW$6))-1)*100,0)</f>
        <v>1.3049276895875872</v>
      </c>
      <c r="AX109" s="26">
        <f>IF(AND(AX$6-AU$6 &lt;&gt; 0,AU35&lt;&gt;0,AX35&lt;&gt;0),(EXP(LN(AX35/AU35)/(AX$6-AU$6))-1)*100,0)</f>
        <v>0.91922219710778297</v>
      </c>
      <c r="AZ109" s="26">
        <f t="shared" ref="AZ109" si="283">IF($F$6-$D$6 &lt;&gt; 0,(EXP(LN(1+(AZ72/100))/($F$6-$D$6))-1)*100,0)</f>
        <v>1.0460471408334282</v>
      </c>
      <c r="BA109" s="26">
        <f t="shared" ref="BA109" si="284">IF(AV35&gt;0,((1+(BA35/AV35))^(1/($F$6-$D$6))-1)*100,0)</f>
        <v>3.0038963260795137</v>
      </c>
      <c r="BB109" s="26">
        <f t="shared" ref="BB109" si="285">IF($F$6-$D$6 &lt;&gt; 0,(EXP(LN(1+(BB72/100))/($F$6-$D$6))-1)*100,0)</f>
        <v>3.7128707080738454</v>
      </c>
      <c r="BD109" s="24" t="str">
        <f>BD35</f>
        <v>All occupations</v>
      </c>
      <c r="BE109" s="26">
        <f>IF(AND(BF$6-BE$6 &lt;&gt; 0,BE35&lt;&gt;0,BF35&lt;&gt;0),(EXP(LN(BF35/BE35)/(BF$6-BE$6))-1)*100,0)</f>
        <v>9.3929148458937739E-2</v>
      </c>
      <c r="BF109" s="26">
        <f>IF(AND(BG$6-BF$6 &lt;&gt; 0,BF35&lt;&gt;0,BG35&lt;&gt;0),(EXP(LN(BG35/BF35)/(BG$6-BF$6))-1)*100,0)</f>
        <v>3.1806641253636414</v>
      </c>
      <c r="BG109" s="26">
        <f>IF(AND(BH$6-BG$6 &lt;&gt; 0,BG35&lt;&gt;0,BH35&lt;&gt;0),(EXP(LN(BH35/BG35)/(BH$6-BG$6))-1)*100,0)</f>
        <v>-0.33209426918917595</v>
      </c>
      <c r="BH109" s="26">
        <f>IF(AND(BI$6-BH$6 &lt;&gt; 0,BH35&lt;&gt;0,BI35&lt;&gt;0),(EXP(LN(BI35/BH35)/(BI$6-BH$6))-1)*100,0)</f>
        <v>3.0078266313382507E-2</v>
      </c>
      <c r="BI109" s="26">
        <f>IF(AND(BI$6-BF$6 &lt;&gt; 0,BF35&lt;&gt;0,BI35&lt;&gt;0),(EXP(LN(BI35/BF35)/(BI$6-BF$6))-1)*100,0)</f>
        <v>0.11060058265923711</v>
      </c>
      <c r="BK109" s="26">
        <f t="shared" ref="BK109" si="286">IF($F$6-$D$6 &lt;&gt; 0,(EXP(LN(1+(BK72/100))/($F$6-$D$6))-1)*100,0)</f>
        <v>-9.0791905414921992E-2</v>
      </c>
      <c r="BL109" s="26">
        <f t="shared" ref="BL109" si="287">IF(BG35&gt;0,((1+(BL35/BG35))^(1/($F$6-$D$6))-1)*100,0)</f>
        <v>2.5217049264133706</v>
      </c>
      <c r="BM109" s="26">
        <f t="shared" ref="BM109" si="288">IF($F$6-$D$6 &lt;&gt; 0,(EXP(LN(1+(BM72/100))/($F$6-$D$6))-1)*100,0)</f>
        <v>2.4577664052416903</v>
      </c>
      <c r="BO109" s="24" t="str">
        <f>BO35</f>
        <v>All occupations</v>
      </c>
      <c r="BP109" s="26">
        <f>IF(AND(BQ$6-BP$6 &lt;&gt; 0,BP35&lt;&gt;0,BQ35&lt;&gt;0),(EXP(LN(BQ35/BP35)/(BQ$6-BP$6))-1)*100,0)</f>
        <v>0.43562166740569452</v>
      </c>
      <c r="BQ109" s="26">
        <f>IF(AND(BR$6-BQ$6 &lt;&gt; 0,BQ35&lt;&gt;0,BR35&lt;&gt;0),(EXP(LN(BR35/BQ35)/(BR$6-BQ$6))-1)*100,0)</f>
        <v>-9.2234218601057414</v>
      </c>
      <c r="BR109" s="26">
        <f>IF(AND(BS$6-BR$6 &lt;&gt; 0,BR35&lt;&gt;0,BS35&lt;&gt;0),(EXP(LN(BS35/BR35)/(BS$6-BR$6))-1)*100,0)</f>
        <v>-0.49583456902837497</v>
      </c>
      <c r="BS109" s="26">
        <f>IF(AND(BT$6-BS$6 &lt;&gt; 0,BS35&lt;&gt;0,BT35&lt;&gt;0),(EXP(LN(BT35/BS35)/(BT$6-BS$6))-1)*100,0)</f>
        <v>-1.6369541365037321</v>
      </c>
      <c r="BT109" s="26">
        <f>IF(AND(BT$6-BQ$6 &lt;&gt; 0,BQ35&lt;&gt;0,BT35&lt;&gt;0),(EXP(LN(BT35/BQ35)/(BT$6-BQ$6))-1)*100,0)</f>
        <v>-1.7757463638894966</v>
      </c>
      <c r="BV109" s="26">
        <f t="shared" ref="BV109" si="289">IF($F$6-$D$6 &lt;&gt; 0,(EXP(LN(1+(BV72/100))/($F$6-$D$6))-1)*100,0)</f>
        <v>-1.2580424557605441</v>
      </c>
      <c r="BW109" s="26">
        <f t="shared" ref="BW109" si="290">IF(BR35&gt;0,((1+(BW35/BR35))^(1/($F$6-$D$6))-1)*100,0)</f>
        <v>2.294025322601656</v>
      </c>
      <c r="BX109" s="26">
        <f t="shared" ref="BX109" si="291">IF($F$6-$D$6 &lt;&gt; 0,(EXP(LN(1+(BX72/100))/($F$6-$D$6))-1)*100,0)</f>
        <v>1.4022374890064526</v>
      </c>
      <c r="BZ109" s="24" t="str">
        <f>BZ35</f>
        <v>All occupations</v>
      </c>
      <c r="CA109" s="26">
        <f>IF(AND(CB$6-CA$6 &lt;&gt; 0,CA35&lt;&gt;0,CB35&lt;&gt;0),(EXP(LN(CB35/CA35)/(CB$6-CA$6))-1)*100,0)</f>
        <v>-1.3624883849393754</v>
      </c>
      <c r="CB109" s="26">
        <f>IF(AND(CC$6-CB$6 &lt;&gt; 0,CB35&lt;&gt;0,CC35&lt;&gt;0),(EXP(LN(CC35/CB35)/(CC$6-CB$6))-1)*100,0)</f>
        <v>-14.133273789996126</v>
      </c>
      <c r="CC109" s="26">
        <f>IF(AND(CD$6-CC$6 &lt;&gt; 0,CC35&lt;&gt;0,CD35&lt;&gt;0),(EXP(LN(CD35/CC35)/(CD$6-CC$6))-1)*100,0)</f>
        <v>-1.2453449277107453</v>
      </c>
      <c r="CD109" s="26">
        <f>IF(AND(CE$6-CD$6 &lt;&gt; 0,CD35&lt;&gt;0,CE35&lt;&gt;0),(EXP(LN(CE35/CD35)/(CE$6-CD$6))-1)*100,0)</f>
        <v>-3.851436238451944</v>
      </c>
      <c r="CE109" s="26">
        <f>IF(AND(CE$6-CB$6 &lt;&gt; 0,CB35&lt;&gt;0,CE35&lt;&gt;0),(EXP(LN(CE35/CB35)/(CE$6-CB$6))-1)*100,0)</f>
        <v>-3.7274334314437607</v>
      </c>
      <c r="CG109" s="26">
        <f t="shared" ref="CG109" si="292">IF($F$6-$D$6 &lt;&gt; 0,(EXP(LN(1+(CG72/100))/($F$6-$D$6))-1)*100,0)</f>
        <v>-2.9904716739294401</v>
      </c>
      <c r="CH109" s="26">
        <f t="shared" ref="CH109" si="293">IF(CC35&gt;0,((1+(CH35/CC35))^(1/($F$6-$D$6))-1)*100,0)</f>
        <v>1.8907690196533711</v>
      </c>
      <c r="CI109" s="26">
        <f t="shared" ref="CI109" si="294">IF($F$6-$D$6 &lt;&gt; 0,(EXP(LN(1+(CI72/100))/($F$6-$D$6))-1)*100,0)</f>
        <v>-0.28151127034367063</v>
      </c>
      <c r="CK109" s="24" t="str">
        <f>CK35</f>
        <v>All occupations</v>
      </c>
      <c r="CL109" s="26">
        <f>IF(AND(CM$6-CL$6 &lt;&gt; 0,CL35&lt;&gt;0,CM35&lt;&gt;0),(EXP(LN(CM35/CL35)/(CM$6-CL$6))-1)*100,0)</f>
        <v>1.5447894367496273</v>
      </c>
      <c r="CM109" s="26">
        <f>IF(AND(CN$6-CM$6 &lt;&gt; 0,CM35&lt;&gt;0,CN35&lt;&gt;0),(EXP(LN(CN35/CM35)/(CN$6-CM$6))-1)*100,0)</f>
        <v>-13.482890297756034</v>
      </c>
      <c r="CN109" s="26">
        <f>IF(AND(CO$6-CN$6 &lt;&gt; 0,CN35&lt;&gt;0,CO35&lt;&gt;0),(EXP(LN(CO35/CN35)/(CO$6-CN$6))-1)*100,0)</f>
        <v>-0.83309891008626069</v>
      </c>
      <c r="CO109" s="26">
        <f>IF(AND(CP$6-CO$6 &lt;&gt; 0,CO35&lt;&gt;0,CP35&lt;&gt;0),(EXP(LN(CP35/CO35)/(CP$6-CO$6))-1)*100,0)</f>
        <v>-0.24107908596453509</v>
      </c>
      <c r="CP109" s="26">
        <f>IF(AND(CP$6-CM$6 &lt;&gt; 0,CM35&lt;&gt;0,CP35&lt;&gt;0),(EXP(LN(CP35/CM35)/(CP$6-CM$6))-1)*100,0)</f>
        <v>-1.3088246344082455</v>
      </c>
      <c r="CR109" s="26">
        <f t="shared" ref="CR109" si="295">IF($F$6-$D$6 &lt;&gt; 0,(EXP(LN(1+(CR72/100))/($F$6-$D$6))-1)*100,0)</f>
        <v>-0.43881069111629811</v>
      </c>
      <c r="CS109" s="26">
        <f t="shared" ref="CS109" si="296">IF(CN35&gt;0,((1+(CS35/CN35))^(1/($F$6-$D$6))-1)*100,0)</f>
        <v>1.6450660872108447</v>
      </c>
      <c r="CT109" s="26">
        <f t="shared" ref="CT109" si="297">IF($F$6-$D$6 &lt;&gt; 0,(EXP(LN(1+(CT72/100))/($F$6-$D$6))-1)*100,0)</f>
        <v>1.2982321496649796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Oxfordshire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Oxfordshire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Oxfordshire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Oxfordshire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Oxfordshire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Oxfordshire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Oxfordshire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Oxfordshire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Oxfordshire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0.12009971783362478</v>
      </c>
      <c r="C119" s="27">
        <f t="shared" si="299"/>
        <v>7.6839604999260236E-2</v>
      </c>
      <c r="D119" s="27">
        <f t="shared" si="299"/>
        <v>2.7086125261684968E-2</v>
      </c>
      <c r="E119" s="27">
        <f t="shared" si="299"/>
        <v>0.21930274184224363</v>
      </c>
      <c r="F119" s="27">
        <f t="shared" ref="F119:F144" si="300">F8-D8</f>
        <v>0.2463888671039286</v>
      </c>
      <c r="L119" t="str">
        <f>A119</f>
        <v>11 Corporate managers and directors</v>
      </c>
      <c r="M119" s="27">
        <f t="shared" ref="M119:P144" si="301">N8-M8</f>
        <v>1.2814848837581296</v>
      </c>
      <c r="N119" s="27">
        <f t="shared" si="301"/>
        <v>0.38384254152520381</v>
      </c>
      <c r="O119" s="27">
        <f t="shared" si="301"/>
        <v>0.16364173653059666</v>
      </c>
      <c r="P119" s="27">
        <f t="shared" si="301"/>
        <v>1.6296611019901777</v>
      </c>
      <c r="Q119" s="27">
        <f t="shared" ref="Q119:Q144" si="302">Q8-O8</f>
        <v>1.7933028385207743</v>
      </c>
      <c r="W119" t="str">
        <f>A119</f>
        <v>11 Corporate managers and directors</v>
      </c>
      <c r="X119" s="27">
        <f t="shared" ref="X119:AA144" si="303">Y8-X8</f>
        <v>2.2305999132730729</v>
      </c>
      <c r="Y119" s="27">
        <f t="shared" si="303"/>
        <v>-0.44900663433098487</v>
      </c>
      <c r="Z119" s="27">
        <f t="shared" si="303"/>
        <v>-0.44744841359776721</v>
      </c>
      <c r="AA119" s="27">
        <f t="shared" si="303"/>
        <v>1.5731369607632928</v>
      </c>
      <c r="AB119" s="27">
        <f t="shared" ref="AB119:AB144" si="304">AB8-Z8</f>
        <v>1.1256885471655256</v>
      </c>
      <c r="AH119" t="str">
        <f>L119</f>
        <v>11 Corporate managers and directors</v>
      </c>
      <c r="AI119" s="27">
        <f t="shared" ref="AI119:AL144" si="305">AJ8-AI8</f>
        <v>0.42609260114490244</v>
      </c>
      <c r="AJ119" s="27">
        <f t="shared" si="305"/>
        <v>1.6052252809403811E-2</v>
      </c>
      <c r="AK119" s="27">
        <f t="shared" si="305"/>
        <v>-0.16544875541102599</v>
      </c>
      <c r="AL119" s="27">
        <f t="shared" si="305"/>
        <v>0.21371497966544806</v>
      </c>
      <c r="AM119" s="27">
        <f t="shared" ref="AM119:AM144" si="306">AM8-AK8</f>
        <v>4.8266224254422063E-2</v>
      </c>
      <c r="AS119" t="str">
        <f>W119</f>
        <v>11 Corporate managers and directors</v>
      </c>
      <c r="AT119" s="27">
        <f t="shared" ref="AT119:AW144" si="307">AU8-AT8</f>
        <v>0.59442710995680592</v>
      </c>
      <c r="AU119" s="27">
        <f t="shared" si="307"/>
        <v>-1.4442128838854096E-2</v>
      </c>
      <c r="AV119" s="27">
        <f t="shared" si="307"/>
        <v>-0.30855153065127094</v>
      </c>
      <c r="AW119" s="27">
        <f t="shared" si="307"/>
        <v>0.32054443848523384</v>
      </c>
      <c r="AX119" s="27">
        <f t="shared" ref="AX119:AX144" si="308">AX8-AV8</f>
        <v>1.1992907833962896E-2</v>
      </c>
      <c r="BD119" t="str">
        <f>AH119</f>
        <v>11 Corporate managers and directors</v>
      </c>
      <c r="BE119" s="27">
        <f t="shared" ref="BE119:BH144" si="309">BF8-BE8</f>
        <v>0.57928379882227432</v>
      </c>
      <c r="BF119" s="27">
        <f t="shared" si="309"/>
        <v>0.43788890307673789</v>
      </c>
      <c r="BG119" s="27">
        <f t="shared" si="309"/>
        <v>-0.84019222665683735</v>
      </c>
      <c r="BH119" s="27">
        <f t="shared" si="309"/>
        <v>0.36743910242628974</v>
      </c>
      <c r="BI119" s="27">
        <f t="shared" ref="BI119:BI144" si="310">BI8-BG8</f>
        <v>-0.47275312423054761</v>
      </c>
      <c r="BO119" t="str">
        <f>AS119</f>
        <v>11 Corporate managers and directors</v>
      </c>
      <c r="BP119" s="27">
        <f t="shared" ref="BP119:BS144" si="311">BQ8-BP8</f>
        <v>0.62258719948420094</v>
      </c>
      <c r="BQ119" s="27">
        <f t="shared" si="311"/>
        <v>-0.32521120215491006</v>
      </c>
      <c r="BR119" s="27">
        <f t="shared" si="311"/>
        <v>-0.55284498039806751</v>
      </c>
      <c r="BS119" s="27">
        <f t="shared" si="311"/>
        <v>-0.63959784948846821</v>
      </c>
      <c r="BT119" s="27">
        <f t="shared" ref="BT119:BT144" si="312">BT8-BR8</f>
        <v>-1.1924428298865357</v>
      </c>
      <c r="BZ119" t="str">
        <f>BD119</f>
        <v>11 Corporate managers and directors</v>
      </c>
      <c r="CA119" s="68">
        <f t="shared" ref="CA119:CD144" si="313">CB8-CA8</f>
        <v>0.17529752002290877</v>
      </c>
      <c r="CB119" s="68">
        <f t="shared" si="313"/>
        <v>-9.8780255226798008E-2</v>
      </c>
      <c r="CC119" s="68">
        <f t="shared" si="313"/>
        <v>-9.1583657200248858E-2</v>
      </c>
      <c r="CD119" s="68">
        <f t="shared" si="313"/>
        <v>-0.62800880439814355</v>
      </c>
      <c r="CE119" s="68">
        <f t="shared" ref="CE119:CE144" si="314">CE8-CC8</f>
        <v>-0.71959246159839241</v>
      </c>
      <c r="CK119" t="str">
        <f>BO119</f>
        <v>11 Corporate managers and directors</v>
      </c>
      <c r="CL119" s="68">
        <f t="shared" ref="CL119:CO144" si="315">CM8-CL8</f>
        <v>0.13164147919702562</v>
      </c>
      <c r="CM119" s="68">
        <f t="shared" si="315"/>
        <v>-4.4671559743308609E-2</v>
      </c>
      <c r="CN119" s="68">
        <f t="shared" si="315"/>
        <v>2.7355887535455481E-2</v>
      </c>
      <c r="CO119" s="68">
        <f t="shared" si="315"/>
        <v>0.14732410819035269</v>
      </c>
      <c r="CP119" s="68">
        <f t="shared" ref="CP119:CP144" si="316">CP8-CN8</f>
        <v>0.17467999572580817</v>
      </c>
    </row>
    <row r="120" spans="1:94" x14ac:dyDescent="0.2">
      <c r="A120" t="str">
        <f t="shared" si="298"/>
        <v>12 Other managers and proprietors</v>
      </c>
      <c r="B120" s="27">
        <f t="shared" si="299"/>
        <v>5.2940238576120374E-2</v>
      </c>
      <c r="C120" s="27">
        <f t="shared" si="299"/>
        <v>3.8453798090321012E-4</v>
      </c>
      <c r="D120" s="27">
        <f t="shared" si="299"/>
        <v>9.1897176748717224E-2</v>
      </c>
      <c r="E120" s="27">
        <f t="shared" si="299"/>
        <v>0.12031787880198763</v>
      </c>
      <c r="F120" s="27">
        <f t="shared" si="300"/>
        <v>0.21221505555070486</v>
      </c>
      <c r="L120" t="str">
        <f t="shared" ref="L120:L143" si="317">A120</f>
        <v>12 Other managers and proprietors</v>
      </c>
      <c r="M120" s="27">
        <f t="shared" si="301"/>
        <v>0.38223153506112983</v>
      </c>
      <c r="N120" s="27">
        <f t="shared" si="301"/>
        <v>0.13110559694823931</v>
      </c>
      <c r="O120" s="27">
        <f t="shared" si="301"/>
        <v>0.75048721500373916</v>
      </c>
      <c r="P120" s="27">
        <f t="shared" si="301"/>
        <v>1.0718539256089836</v>
      </c>
      <c r="Q120" s="27">
        <f t="shared" si="302"/>
        <v>1.8223411406127228</v>
      </c>
      <c r="W120" t="str">
        <f t="shared" ref="W120:W143" si="318">A120</f>
        <v>12 Other managers and proprietors</v>
      </c>
      <c r="X120" s="27">
        <f t="shared" si="303"/>
        <v>0.47628984589519163</v>
      </c>
      <c r="Y120" s="27">
        <f t="shared" si="303"/>
        <v>-0.18557666017856933</v>
      </c>
      <c r="Z120" s="27">
        <f t="shared" si="303"/>
        <v>1.061462263180236</v>
      </c>
      <c r="AA120" s="27">
        <f t="shared" si="303"/>
        <v>1.1395246746149956</v>
      </c>
      <c r="AB120" s="27">
        <f t="shared" si="304"/>
        <v>2.2009869377952316</v>
      </c>
      <c r="AH120" t="str">
        <f t="shared" ref="AH120:AH143" si="319">L120</f>
        <v>12 Other managers and proprietors</v>
      </c>
      <c r="AI120" s="27">
        <f t="shared" si="305"/>
        <v>0.17276340101240828</v>
      </c>
      <c r="AJ120" s="27">
        <f t="shared" si="305"/>
        <v>1.8486471385660952E-2</v>
      </c>
      <c r="AK120" s="27">
        <f t="shared" si="305"/>
        <v>0.25248457668497259</v>
      </c>
      <c r="AL120" s="27">
        <f t="shared" si="305"/>
        <v>0.33608646948389476</v>
      </c>
      <c r="AM120" s="27">
        <f t="shared" si="306"/>
        <v>0.58857104616886735</v>
      </c>
      <c r="AS120" t="str">
        <f t="shared" ref="AS120:AS143" si="320">W120</f>
        <v>12 Other managers and proprietors</v>
      </c>
      <c r="AT120" s="27">
        <f t="shared" si="307"/>
        <v>0.14619476567879874</v>
      </c>
      <c r="AU120" s="27">
        <f t="shared" si="307"/>
        <v>-2.911544689577461E-2</v>
      </c>
      <c r="AV120" s="27">
        <f t="shared" si="307"/>
        <v>0.31292965758620372</v>
      </c>
      <c r="AW120" s="27">
        <f t="shared" si="307"/>
        <v>0.30906272630364806</v>
      </c>
      <c r="AX120" s="27">
        <f t="shared" si="308"/>
        <v>0.62199238388985179</v>
      </c>
      <c r="BD120" t="str">
        <f t="shared" ref="BD120:BD143" si="321">AH120</f>
        <v>12 Other managers and proprietors</v>
      </c>
      <c r="BE120" s="27">
        <f t="shared" si="309"/>
        <v>-0.19316327631357399</v>
      </c>
      <c r="BF120" s="27">
        <f t="shared" si="309"/>
        <v>0.12036916732608383</v>
      </c>
      <c r="BG120" s="27">
        <f t="shared" si="309"/>
        <v>0.35431649732922565</v>
      </c>
      <c r="BH120" s="27">
        <f t="shared" si="309"/>
        <v>0.19754108714843266</v>
      </c>
      <c r="BI120" s="27">
        <f t="shared" si="310"/>
        <v>0.55185758447765831</v>
      </c>
      <c r="BO120" t="str">
        <f t="shared" ref="BO120:BO143" si="322">AS120</f>
        <v>12 Other managers and proprietors</v>
      </c>
      <c r="BP120" s="27">
        <f t="shared" si="311"/>
        <v>5.7051515359761495E-2</v>
      </c>
      <c r="BQ120" s="27">
        <f t="shared" si="311"/>
        <v>-0.14795364646762099</v>
      </c>
      <c r="BR120" s="27">
        <f t="shared" si="311"/>
        <v>0.53239438580807796</v>
      </c>
      <c r="BS120" s="27">
        <f t="shared" si="311"/>
        <v>-1.8140512496311878E-2</v>
      </c>
      <c r="BT120" s="27">
        <f t="shared" si="312"/>
        <v>0.51425387331176609</v>
      </c>
      <c r="BZ120" t="str">
        <f t="shared" ref="BZ120:BZ143" si="323">BD120</f>
        <v>12 Other managers and proprietors</v>
      </c>
      <c r="CA120" s="68">
        <f t="shared" si="313"/>
        <v>-7.3349315101564727E-2</v>
      </c>
      <c r="CB120" s="68">
        <f t="shared" si="313"/>
        <v>-0.21895350204914066</v>
      </c>
      <c r="CC120" s="68">
        <f t="shared" si="313"/>
        <v>0.21199455385542576</v>
      </c>
      <c r="CD120" s="68">
        <f t="shared" si="313"/>
        <v>-0.31055798033062776</v>
      </c>
      <c r="CE120" s="68">
        <f t="shared" si="314"/>
        <v>-9.8563426475201998E-2</v>
      </c>
      <c r="CK120" t="str">
        <f t="shared" ref="CK120:CK143" si="324">BO120</f>
        <v>12 Other managers and proprietors</v>
      </c>
      <c r="CL120" s="68">
        <f t="shared" si="315"/>
        <v>4.4765594245604834E-2</v>
      </c>
      <c r="CM120" s="68">
        <f t="shared" si="315"/>
        <v>-6.1845920502215879E-2</v>
      </c>
      <c r="CN120" s="68">
        <f t="shared" si="315"/>
        <v>0.20753706669155725</v>
      </c>
      <c r="CO120" s="68">
        <f t="shared" si="315"/>
        <v>0.1971346503378868</v>
      </c>
      <c r="CP120" s="68">
        <f t="shared" si="316"/>
        <v>0.40467171702944404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0.35599661014896022</v>
      </c>
      <c r="C121" s="27">
        <f t="shared" si="299"/>
        <v>7.8418472427003394E-2</v>
      </c>
      <c r="D121" s="27">
        <f t="shared" si="299"/>
        <v>0.22049215974875547</v>
      </c>
      <c r="E121" s="27">
        <f t="shared" si="299"/>
        <v>0.48419911083319933</v>
      </c>
      <c r="F121" s="27">
        <f t="shared" si="300"/>
        <v>0.7046912705819548</v>
      </c>
      <c r="L121" t="str">
        <f t="shared" si="317"/>
        <v>21 Science, research, engineering and technology professionals</v>
      </c>
      <c r="M121" s="27">
        <f t="shared" si="301"/>
        <v>1.4646885910748919</v>
      </c>
      <c r="N121" s="27">
        <f t="shared" si="301"/>
        <v>0.74971883698395825</v>
      </c>
      <c r="O121" s="27">
        <f t="shared" si="301"/>
        <v>1.3313671652813692</v>
      </c>
      <c r="P121" s="27">
        <f t="shared" si="301"/>
        <v>2.703567421874137</v>
      </c>
      <c r="Q121" s="27">
        <f t="shared" si="302"/>
        <v>4.0349345871555062</v>
      </c>
      <c r="W121" t="str">
        <f t="shared" si="318"/>
        <v>21 Science, research, engineering and technology professionals</v>
      </c>
      <c r="X121" s="27">
        <f t="shared" si="303"/>
        <v>1.1056743153404316</v>
      </c>
      <c r="Y121" s="27">
        <f t="shared" si="303"/>
        <v>-0.1971315112041907</v>
      </c>
      <c r="Z121" s="27">
        <f t="shared" si="303"/>
        <v>0.49276225347387026</v>
      </c>
      <c r="AA121" s="27">
        <f t="shared" si="303"/>
        <v>0.64796195386626643</v>
      </c>
      <c r="AB121" s="27">
        <f t="shared" si="304"/>
        <v>1.1407242073401367</v>
      </c>
      <c r="AH121" t="str">
        <f t="shared" si="319"/>
        <v>21 Science, research, engineering and technology professionals</v>
      </c>
      <c r="AI121" s="27">
        <f t="shared" si="305"/>
        <v>0.11135198543089619</v>
      </c>
      <c r="AJ121" s="27">
        <f t="shared" si="305"/>
        <v>3.0403065228383985E-2</v>
      </c>
      <c r="AK121" s="27">
        <f t="shared" si="305"/>
        <v>5.8370457667494824E-2</v>
      </c>
      <c r="AL121" s="27">
        <f t="shared" si="305"/>
        <v>0.16418506154873747</v>
      </c>
      <c r="AM121" s="27">
        <f t="shared" si="306"/>
        <v>0.22255551921623229</v>
      </c>
      <c r="AS121" t="str">
        <f t="shared" si="320"/>
        <v>21 Science, research, engineering and technology professionals</v>
      </c>
      <c r="AT121" s="27">
        <f t="shared" si="307"/>
        <v>0.24148472164573231</v>
      </c>
      <c r="AU121" s="27">
        <f t="shared" si="307"/>
        <v>-8.5976654281265219E-2</v>
      </c>
      <c r="AV121" s="27">
        <f t="shared" si="307"/>
        <v>-0.16459404984428749</v>
      </c>
      <c r="AW121" s="27">
        <f t="shared" si="307"/>
        <v>-1.9931208312629956E-2</v>
      </c>
      <c r="AX121" s="27">
        <f t="shared" si="308"/>
        <v>-0.18452525815691745</v>
      </c>
      <c r="BD121" t="str">
        <f t="shared" si="321"/>
        <v>21 Science, research, engineering and technology professionals</v>
      </c>
      <c r="BE121" s="27">
        <f t="shared" si="309"/>
        <v>2.6780506459191056E-2</v>
      </c>
      <c r="BF121" s="27">
        <f t="shared" si="309"/>
        <v>0.24399294223083112</v>
      </c>
      <c r="BG121" s="27">
        <f t="shared" si="309"/>
        <v>-0.28346609132583955</v>
      </c>
      <c r="BH121" s="27">
        <f t="shared" si="309"/>
        <v>-0.17648230277067256</v>
      </c>
      <c r="BI121" s="27">
        <f t="shared" si="310"/>
        <v>-0.45994839409651211</v>
      </c>
      <c r="BO121" t="str">
        <f t="shared" si="322"/>
        <v>21 Science, research, engineering and technology professionals</v>
      </c>
      <c r="BP121" s="27">
        <f t="shared" si="311"/>
        <v>0.20067529741059298</v>
      </c>
      <c r="BQ121" s="27">
        <f t="shared" si="311"/>
        <v>-0.11985219489432941</v>
      </c>
      <c r="BR121" s="27">
        <f t="shared" si="311"/>
        <v>7.7503432380239268E-3</v>
      </c>
      <c r="BS121" s="27">
        <f t="shared" si="311"/>
        <v>-0.22190407575606752</v>
      </c>
      <c r="BT121" s="27">
        <f t="shared" si="312"/>
        <v>-0.21415373251804359</v>
      </c>
      <c r="BZ121" t="str">
        <f t="shared" si="323"/>
        <v>21 Science, research, engineering and technology professionals</v>
      </c>
      <c r="CA121" s="68">
        <f t="shared" si="313"/>
        <v>-3.1930951095441085E-2</v>
      </c>
      <c r="CB121" s="68">
        <f t="shared" si="313"/>
        <v>-6.7975670948075217E-2</v>
      </c>
      <c r="CC121" s="68">
        <f t="shared" si="313"/>
        <v>9.4939850200968401E-2</v>
      </c>
      <c r="CD121" s="68">
        <f t="shared" si="313"/>
        <v>-0.43481916132302112</v>
      </c>
      <c r="CE121" s="68">
        <f t="shared" si="314"/>
        <v>-0.33987931112205272</v>
      </c>
      <c r="CK121" t="str">
        <f t="shared" si="324"/>
        <v>21 Science, research, engineering and technology professionals</v>
      </c>
      <c r="CL121" s="68">
        <f t="shared" si="315"/>
        <v>8.6231919950041841E-2</v>
      </c>
      <c r="CM121" s="68">
        <f t="shared" si="315"/>
        <v>-2.6573217875489608E-3</v>
      </c>
      <c r="CN121" s="68">
        <f t="shared" si="315"/>
        <v>0.14113223758334437</v>
      </c>
      <c r="CO121" s="68">
        <f t="shared" si="315"/>
        <v>0.23004379911437839</v>
      </c>
      <c r="CP121" s="68">
        <f t="shared" si="316"/>
        <v>0.37117603669772276</v>
      </c>
    </row>
    <row r="122" spans="1:94" x14ac:dyDescent="0.2">
      <c r="A122" t="str">
        <f t="shared" si="298"/>
        <v>22 Health professionals</v>
      </c>
      <c r="B122" s="27">
        <f t="shared" si="299"/>
        <v>0.28840525370991221</v>
      </c>
      <c r="C122" s="27">
        <f t="shared" si="299"/>
        <v>4.051559659020243E-2</v>
      </c>
      <c r="D122" s="27">
        <f t="shared" si="299"/>
        <v>0.19654856713879365</v>
      </c>
      <c r="E122" s="27">
        <f t="shared" si="299"/>
        <v>0.27138743983342906</v>
      </c>
      <c r="F122" s="27">
        <f t="shared" si="300"/>
        <v>0.46793600697222271</v>
      </c>
      <c r="L122" t="str">
        <f t="shared" si="317"/>
        <v>22 Health professionals</v>
      </c>
      <c r="M122" s="27">
        <f t="shared" si="301"/>
        <v>0.92635850563469679</v>
      </c>
      <c r="N122" s="27">
        <f t="shared" si="301"/>
        <v>0.16724444272982275</v>
      </c>
      <c r="O122" s="27">
        <f t="shared" si="301"/>
        <v>0.58906649492615548</v>
      </c>
      <c r="P122" s="27">
        <f t="shared" si="301"/>
        <v>0.71705518147044733</v>
      </c>
      <c r="Q122" s="27">
        <f t="shared" si="302"/>
        <v>1.3061216763966028</v>
      </c>
      <c r="W122" t="str">
        <f t="shared" si="318"/>
        <v>22 Health professionals</v>
      </c>
      <c r="X122" s="27">
        <f t="shared" si="303"/>
        <v>1.3855061905049419</v>
      </c>
      <c r="Y122" s="27">
        <f t="shared" si="303"/>
        <v>-0.12132727086921502</v>
      </c>
      <c r="Z122" s="27">
        <f t="shared" si="303"/>
        <v>0.65453391109437575</v>
      </c>
      <c r="AA122" s="27">
        <f t="shared" si="303"/>
        <v>0.67669199083146214</v>
      </c>
      <c r="AB122" s="27">
        <f t="shared" si="304"/>
        <v>1.3312259019258379</v>
      </c>
      <c r="AH122" t="str">
        <f t="shared" si="319"/>
        <v>22 Health professionals</v>
      </c>
      <c r="AI122" s="27">
        <f t="shared" si="305"/>
        <v>-0.34557053909406976</v>
      </c>
      <c r="AJ122" s="27">
        <f t="shared" si="305"/>
        <v>-0.26681985753759618</v>
      </c>
      <c r="AK122" s="27">
        <f t="shared" si="305"/>
        <v>-0.77972562773621812</v>
      </c>
      <c r="AL122" s="27">
        <f t="shared" si="305"/>
        <v>-0.73036977595799235</v>
      </c>
      <c r="AM122" s="27">
        <f t="shared" si="306"/>
        <v>-1.5100954036942105</v>
      </c>
      <c r="AS122" t="str">
        <f t="shared" si="320"/>
        <v>22 Health professionals</v>
      </c>
      <c r="AT122" s="27">
        <f t="shared" si="307"/>
        <v>9.5496359932856045E-2</v>
      </c>
      <c r="AU122" s="27">
        <f t="shared" si="307"/>
        <v>4.7812393545466625E-2</v>
      </c>
      <c r="AV122" s="27">
        <f t="shared" si="307"/>
        <v>1.5458922444617329E-2</v>
      </c>
      <c r="AW122" s="27">
        <f t="shared" si="307"/>
        <v>4.1224397411392832E-2</v>
      </c>
      <c r="AX122" s="27">
        <f t="shared" si="308"/>
        <v>5.6683319856010161E-2</v>
      </c>
      <c r="BD122" t="str">
        <f t="shared" si="321"/>
        <v>22 Health professionals</v>
      </c>
      <c r="BE122" s="27">
        <f t="shared" si="309"/>
        <v>0.31697803748947706</v>
      </c>
      <c r="BF122" s="27">
        <f t="shared" si="309"/>
        <v>0.13045400393273376</v>
      </c>
      <c r="BG122" s="27">
        <f t="shared" si="309"/>
        <v>9.9212442476983354E-2</v>
      </c>
      <c r="BH122" s="27">
        <f t="shared" si="309"/>
        <v>0.16396087939284953</v>
      </c>
      <c r="BI122" s="27">
        <f t="shared" si="310"/>
        <v>0.26317332186983289</v>
      </c>
      <c r="BO122" t="str">
        <f t="shared" si="322"/>
        <v>22 Health professionals</v>
      </c>
      <c r="BP122" s="27">
        <f t="shared" si="311"/>
        <v>0.1684314400280631</v>
      </c>
      <c r="BQ122" s="27">
        <f t="shared" si="311"/>
        <v>-1.4234929621301795E-2</v>
      </c>
      <c r="BR122" s="27">
        <f t="shared" si="311"/>
        <v>1.9912796848885916E-2</v>
      </c>
      <c r="BS122" s="27">
        <f t="shared" si="311"/>
        <v>-0.22165449506044255</v>
      </c>
      <c r="BT122" s="27">
        <f t="shared" si="312"/>
        <v>-0.20174169821155663</v>
      </c>
      <c r="BZ122" t="str">
        <f t="shared" si="323"/>
        <v>22 Health professionals</v>
      </c>
      <c r="CA122" s="68">
        <f t="shared" si="313"/>
        <v>0.1477560103904193</v>
      </c>
      <c r="CB122" s="68">
        <f t="shared" si="313"/>
        <v>-0.13851227326903615</v>
      </c>
      <c r="CC122" s="68">
        <f t="shared" si="313"/>
        <v>4.2713420688443637E-2</v>
      </c>
      <c r="CD122" s="68">
        <f t="shared" si="313"/>
        <v>-0.22108766732942026</v>
      </c>
      <c r="CE122" s="68">
        <f t="shared" si="314"/>
        <v>-0.17837424664097662</v>
      </c>
      <c r="CK122" t="str">
        <f t="shared" si="324"/>
        <v>22 Health professionals</v>
      </c>
      <c r="CL122" s="68">
        <f t="shared" si="315"/>
        <v>3.714185775121838E-2</v>
      </c>
      <c r="CM122" s="68">
        <f t="shared" si="315"/>
        <v>3.4363768140321937E-4</v>
      </c>
      <c r="CN122" s="68">
        <f t="shared" si="315"/>
        <v>7.1080812630703788E-2</v>
      </c>
      <c r="CO122" s="68">
        <f t="shared" si="315"/>
        <v>0.16943167590391925</v>
      </c>
      <c r="CP122" s="68">
        <f t="shared" si="316"/>
        <v>0.24051248853462304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0.39273232273156999</v>
      </c>
      <c r="C123" s="27">
        <f t="shared" si="299"/>
        <v>7.6069443069801679E-2</v>
      </c>
      <c r="D123" s="27">
        <f t="shared" si="299"/>
        <v>0.29303380262478962</v>
      </c>
      <c r="E123" s="27">
        <f t="shared" si="299"/>
        <v>0.5437752803020568</v>
      </c>
      <c r="F123" s="27">
        <f t="shared" si="300"/>
        <v>0.83680908292684641</v>
      </c>
      <c r="L123" t="str">
        <f t="shared" si="317"/>
        <v>23 Teaching and other educational professionals</v>
      </c>
      <c r="M123" s="27">
        <f t="shared" si="301"/>
        <v>2.6703705904140556</v>
      </c>
      <c r="N123" s="27">
        <f t="shared" si="301"/>
        <v>-1.3385033955881198E-2</v>
      </c>
      <c r="O123" s="27">
        <f t="shared" si="301"/>
        <v>1.6063175583016314</v>
      </c>
      <c r="P123" s="27">
        <f t="shared" si="301"/>
        <v>2.8256807793487475</v>
      </c>
      <c r="Q123" s="27">
        <f t="shared" si="302"/>
        <v>4.4319983376503789</v>
      </c>
      <c r="W123" t="str">
        <f t="shared" si="318"/>
        <v>23 Teaching and other educational professionals</v>
      </c>
      <c r="X123" s="27">
        <f t="shared" si="303"/>
        <v>-0.27729388948207934</v>
      </c>
      <c r="Y123" s="27">
        <f t="shared" si="303"/>
        <v>-0.46105905306410833</v>
      </c>
      <c r="Z123" s="27">
        <f t="shared" si="303"/>
        <v>-0.9308814849232192</v>
      </c>
      <c r="AA123" s="27">
        <f t="shared" si="303"/>
        <v>-0.86368706165587739</v>
      </c>
      <c r="AB123" s="27">
        <f t="shared" si="304"/>
        <v>-1.7945685465790966</v>
      </c>
      <c r="AH123" t="str">
        <f t="shared" si="319"/>
        <v>23 Teaching and other educational professionals</v>
      </c>
      <c r="AI123" s="27">
        <f t="shared" si="305"/>
        <v>-0.47267674499583245</v>
      </c>
      <c r="AJ123" s="27">
        <f t="shared" si="305"/>
        <v>-0.1191563241114928</v>
      </c>
      <c r="AK123" s="27">
        <f t="shared" si="305"/>
        <v>-0.21435104434868057</v>
      </c>
      <c r="AL123" s="27">
        <f t="shared" si="305"/>
        <v>-7.7343618855478247E-3</v>
      </c>
      <c r="AM123" s="27">
        <f t="shared" si="306"/>
        <v>-0.2220854062342284</v>
      </c>
      <c r="AS123" t="str">
        <f t="shared" si="320"/>
        <v>23 Teaching and other educational professionals</v>
      </c>
      <c r="AT123" s="27">
        <f t="shared" si="307"/>
        <v>1.4857229677216865E-2</v>
      </c>
      <c r="AU123" s="27">
        <f t="shared" si="307"/>
        <v>-1.3785303624514911E-2</v>
      </c>
      <c r="AV123" s="27">
        <f t="shared" si="307"/>
        <v>-5.1567717344793623E-2</v>
      </c>
      <c r="AW123" s="27">
        <f t="shared" si="307"/>
        <v>-3.0303013834214354E-2</v>
      </c>
      <c r="AX123" s="27">
        <f t="shared" si="308"/>
        <v>-8.1870731179007977E-2</v>
      </c>
      <c r="BD123" t="str">
        <f t="shared" si="321"/>
        <v>23 Teaching and other educational professionals</v>
      </c>
      <c r="BE123" s="27">
        <f t="shared" si="309"/>
        <v>-2.3995137013186341E-2</v>
      </c>
      <c r="BF123" s="27">
        <f t="shared" si="309"/>
        <v>8.7477863127528921E-2</v>
      </c>
      <c r="BG123" s="27">
        <f t="shared" si="309"/>
        <v>1.7784674270361567E-2</v>
      </c>
      <c r="BH123" s="27">
        <f t="shared" si="309"/>
        <v>0.20974587958912605</v>
      </c>
      <c r="BI123" s="27">
        <f t="shared" si="310"/>
        <v>0.22753055385948762</v>
      </c>
      <c r="BO123" t="str">
        <f t="shared" si="322"/>
        <v>23 Teaching and other educational professionals</v>
      </c>
      <c r="BP123" s="27">
        <f t="shared" si="311"/>
        <v>-2.7877053643111549E-2</v>
      </c>
      <c r="BQ123" s="27">
        <f t="shared" si="311"/>
        <v>-1.9183982164581281E-2</v>
      </c>
      <c r="BR123" s="27">
        <f t="shared" si="311"/>
        <v>-2.7951891971583986E-2</v>
      </c>
      <c r="BS123" s="27">
        <f t="shared" si="311"/>
        <v>-7.5784608882239035E-2</v>
      </c>
      <c r="BT123" s="27">
        <f t="shared" si="312"/>
        <v>-0.10373650085382302</v>
      </c>
      <c r="BZ123" t="str">
        <f t="shared" si="323"/>
        <v>23 Teaching and other educational professionals</v>
      </c>
      <c r="CA123" s="68">
        <f t="shared" si="313"/>
        <v>-1.9091494556391808E-2</v>
      </c>
      <c r="CB123" s="68">
        <f t="shared" si="313"/>
        <v>-4.2051973700560574E-2</v>
      </c>
      <c r="CC123" s="68">
        <f t="shared" si="313"/>
        <v>6.4372420188046675E-2</v>
      </c>
      <c r="CD123" s="68">
        <f t="shared" si="313"/>
        <v>-5.2027811989684258E-2</v>
      </c>
      <c r="CE123" s="68">
        <f t="shared" si="314"/>
        <v>1.2344608198362417E-2</v>
      </c>
      <c r="CK123" t="str">
        <f t="shared" si="324"/>
        <v>23 Teaching and other educational professionals</v>
      </c>
      <c r="CL123" s="68">
        <f t="shared" si="315"/>
        <v>2.9856760937939625E-2</v>
      </c>
      <c r="CM123" s="68">
        <f t="shared" si="315"/>
        <v>8.5199474794203089E-3</v>
      </c>
      <c r="CN123" s="68">
        <f t="shared" si="315"/>
        <v>4.8565867308418414E-2</v>
      </c>
      <c r="CO123" s="68">
        <f t="shared" si="315"/>
        <v>3.8055527158107255E-2</v>
      </c>
      <c r="CP123" s="68">
        <f t="shared" si="316"/>
        <v>8.662139446652567E-2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0.13181906430965501</v>
      </c>
      <c r="C124" s="27">
        <f t="shared" si="299"/>
        <v>8.1898576705576764E-2</v>
      </c>
      <c r="D124" s="27">
        <f t="shared" si="299"/>
        <v>0.17891904813253257</v>
      </c>
      <c r="E124" s="27">
        <f t="shared" si="299"/>
        <v>0.30900734444155231</v>
      </c>
      <c r="F124" s="27">
        <f t="shared" si="300"/>
        <v>0.48792639257408488</v>
      </c>
      <c r="L124" t="str">
        <f t="shared" si="317"/>
        <v>24 Business, media and public service professionals</v>
      </c>
      <c r="M124" s="27">
        <f t="shared" si="301"/>
        <v>1.6831472309664299</v>
      </c>
      <c r="N124" s="27">
        <f t="shared" si="301"/>
        <v>0.54928505402843353</v>
      </c>
      <c r="O124" s="27">
        <f t="shared" si="301"/>
        <v>1.5399174706716252</v>
      </c>
      <c r="P124" s="27">
        <f t="shared" si="301"/>
        <v>2.4571361970566343</v>
      </c>
      <c r="Q124" s="27">
        <f t="shared" si="302"/>
        <v>3.9970536677282595</v>
      </c>
      <c r="W124" t="str">
        <f t="shared" si="318"/>
        <v>24 Business, media and public service professionals</v>
      </c>
      <c r="X124" s="27">
        <f t="shared" si="303"/>
        <v>1.3598052481926945</v>
      </c>
      <c r="Y124" s="27">
        <f t="shared" si="303"/>
        <v>0.23864194816838591</v>
      </c>
      <c r="Z124" s="27">
        <f t="shared" si="303"/>
        <v>1.2369108379092904</v>
      </c>
      <c r="AA124" s="27">
        <f t="shared" si="303"/>
        <v>1.2561232880952833</v>
      </c>
      <c r="AB124" s="27">
        <f t="shared" si="304"/>
        <v>2.4930341260045736</v>
      </c>
      <c r="AH124" t="str">
        <f t="shared" si="319"/>
        <v>24 Business, media and public service professionals</v>
      </c>
      <c r="AI124" s="27">
        <f t="shared" si="305"/>
        <v>4.3918126487320519E-2</v>
      </c>
      <c r="AJ124" s="27">
        <f t="shared" si="305"/>
        <v>7.070567551958673E-2</v>
      </c>
      <c r="AK124" s="27">
        <f t="shared" si="305"/>
        <v>-2.6637146674830081E-2</v>
      </c>
      <c r="AL124" s="27">
        <f t="shared" si="305"/>
        <v>9.7598955392707243E-2</v>
      </c>
      <c r="AM124" s="27">
        <f t="shared" si="306"/>
        <v>7.0961808717877162E-2</v>
      </c>
      <c r="AS124" t="str">
        <f t="shared" si="320"/>
        <v>24 Business, media and public service professionals</v>
      </c>
      <c r="AT124" s="27">
        <f t="shared" si="307"/>
        <v>0.23390621383520216</v>
      </c>
      <c r="AU124" s="27">
        <f t="shared" si="307"/>
        <v>6.4434463113899554E-2</v>
      </c>
      <c r="AV124" s="27">
        <f t="shared" si="307"/>
        <v>0.19767789430629823</v>
      </c>
      <c r="AW124" s="27">
        <f t="shared" si="307"/>
        <v>0.3065122698930467</v>
      </c>
      <c r="AX124" s="27">
        <f t="shared" si="308"/>
        <v>0.50419016419934493</v>
      </c>
      <c r="BD124" t="str">
        <f t="shared" si="321"/>
        <v>24 Business, media and public service professionals</v>
      </c>
      <c r="BE124" s="27">
        <f t="shared" si="309"/>
        <v>0.17656299190957281</v>
      </c>
      <c r="BF124" s="27">
        <f t="shared" si="309"/>
        <v>0.44412322238330004</v>
      </c>
      <c r="BG124" s="27">
        <f t="shared" si="309"/>
        <v>0.31531995524267842</v>
      </c>
      <c r="BH124" s="27">
        <f t="shared" si="309"/>
        <v>0.2426163986931904</v>
      </c>
      <c r="BI124" s="27">
        <f t="shared" si="310"/>
        <v>0.55793635393586882</v>
      </c>
      <c r="BO124" t="str">
        <f t="shared" si="322"/>
        <v>24 Business, media and public service professionals</v>
      </c>
      <c r="BP124" s="27">
        <f t="shared" si="311"/>
        <v>0.21799272559833671</v>
      </c>
      <c r="BQ124" s="27">
        <f t="shared" si="311"/>
        <v>-5.5937207362377617E-2</v>
      </c>
      <c r="BR124" s="27">
        <f t="shared" si="311"/>
        <v>0.1319783489540125</v>
      </c>
      <c r="BS124" s="27">
        <f t="shared" si="311"/>
        <v>-0.3050386767104718</v>
      </c>
      <c r="BT124" s="27">
        <f t="shared" si="312"/>
        <v>-0.1730603277564593</v>
      </c>
      <c r="BZ124" t="str">
        <f t="shared" si="323"/>
        <v>24 Business, media and public service professionals</v>
      </c>
      <c r="CA124" s="68">
        <f t="shared" si="313"/>
        <v>7.3531650628433809E-2</v>
      </c>
      <c r="CB124" s="68">
        <f t="shared" si="313"/>
        <v>-5.6832288090487904E-2</v>
      </c>
      <c r="CC124" s="68">
        <f t="shared" si="313"/>
        <v>8.1874474012294307E-2</v>
      </c>
      <c r="CD124" s="68">
        <f t="shared" si="313"/>
        <v>-0.48542571761908815</v>
      </c>
      <c r="CE124" s="68">
        <f t="shared" si="314"/>
        <v>-0.40355124360679384</v>
      </c>
      <c r="CK124" t="str">
        <f t="shared" si="324"/>
        <v>24 Business, media and public service professionals</v>
      </c>
      <c r="CL124" s="68">
        <f t="shared" si="315"/>
        <v>7.8823287286626936E-2</v>
      </c>
      <c r="CM124" s="68">
        <f t="shared" si="315"/>
        <v>2.8468369981013431E-3</v>
      </c>
      <c r="CN124" s="68">
        <f t="shared" si="315"/>
        <v>0.12168212537095247</v>
      </c>
      <c r="CO124" s="68">
        <f t="shared" si="315"/>
        <v>0.23245776019878184</v>
      </c>
      <c r="CP124" s="68">
        <f t="shared" si="316"/>
        <v>0.3541398855697343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6.3719488706424854E-2</v>
      </c>
      <c r="C125" s="27">
        <f t="shared" si="299"/>
        <v>2.8441121765368449E-2</v>
      </c>
      <c r="D125" s="27">
        <f t="shared" si="299"/>
        <v>2.1612351137479807E-2</v>
      </c>
      <c r="E125" s="27">
        <f t="shared" si="299"/>
        <v>0.12338402084360456</v>
      </c>
      <c r="F125" s="27">
        <f t="shared" si="300"/>
        <v>0.14499637198108437</v>
      </c>
      <c r="L125" t="str">
        <f t="shared" si="317"/>
        <v>31 Science, engineering and technology associate professionals</v>
      </c>
      <c r="M125" s="27">
        <f t="shared" si="301"/>
        <v>0.27760653474443753</v>
      </c>
      <c r="N125" s="27">
        <f t="shared" si="301"/>
        <v>0.18193832520306996</v>
      </c>
      <c r="O125" s="27">
        <f t="shared" si="301"/>
        <v>-6.5387981521286775E-2</v>
      </c>
      <c r="P125" s="27">
        <f t="shared" si="301"/>
        <v>0.34649150886111602</v>
      </c>
      <c r="Q125" s="27">
        <f t="shared" si="302"/>
        <v>0.28110352733982924</v>
      </c>
      <c r="W125" t="str">
        <f t="shared" si="318"/>
        <v>31 Science, engineering and technology associate professionals</v>
      </c>
      <c r="X125" s="27">
        <f t="shared" si="303"/>
        <v>0.44065144658171129</v>
      </c>
      <c r="Y125" s="27">
        <f t="shared" si="303"/>
        <v>6.1508908389003469E-2</v>
      </c>
      <c r="Z125" s="27">
        <f t="shared" si="303"/>
        <v>-0.19986744231695264</v>
      </c>
      <c r="AA125" s="27">
        <f t="shared" si="303"/>
        <v>0.27944326462663049</v>
      </c>
      <c r="AB125" s="27">
        <f t="shared" si="304"/>
        <v>7.9575822309677857E-2</v>
      </c>
      <c r="AH125" t="str">
        <f t="shared" si="319"/>
        <v>31 Science, engineering and technology associate professionals</v>
      </c>
      <c r="AI125" s="27">
        <f t="shared" si="305"/>
        <v>7.7190879314133043E-2</v>
      </c>
      <c r="AJ125" s="27">
        <f t="shared" si="305"/>
        <v>3.9369663812666322E-2</v>
      </c>
      <c r="AK125" s="27">
        <f t="shared" si="305"/>
        <v>4.4699264563995977E-3</v>
      </c>
      <c r="AL125" s="27">
        <f t="shared" si="305"/>
        <v>0.14418083379908797</v>
      </c>
      <c r="AM125" s="27">
        <f t="shared" si="306"/>
        <v>0.14865076025548757</v>
      </c>
      <c r="AS125" t="str">
        <f t="shared" si="320"/>
        <v>31 Science, engineering and technology associate professionals</v>
      </c>
      <c r="AT125" s="27">
        <f t="shared" si="307"/>
        <v>9.4538959779998377E-2</v>
      </c>
      <c r="AU125" s="27">
        <f t="shared" si="307"/>
        <v>8.4600067545821389E-3</v>
      </c>
      <c r="AV125" s="27">
        <f t="shared" si="307"/>
        <v>-0.18500078888526739</v>
      </c>
      <c r="AW125" s="27">
        <f t="shared" si="307"/>
        <v>-3.3097908210076965E-2</v>
      </c>
      <c r="AX125" s="27">
        <f t="shared" si="308"/>
        <v>-0.21809869709534435</v>
      </c>
      <c r="BD125" t="str">
        <f t="shared" si="321"/>
        <v>31 Science, engineering and technology associate professionals</v>
      </c>
      <c r="BE125" s="27">
        <f t="shared" si="309"/>
        <v>-3.1359264749696081E-2</v>
      </c>
      <c r="BF125" s="27">
        <f t="shared" si="309"/>
        <v>0.1948432150873729</v>
      </c>
      <c r="BG125" s="27">
        <f t="shared" si="309"/>
        <v>-0.39566577287155824</v>
      </c>
      <c r="BH125" s="27">
        <f t="shared" si="309"/>
        <v>-0.25462787515695584</v>
      </c>
      <c r="BI125" s="27">
        <f t="shared" si="310"/>
        <v>-0.65029364802851408</v>
      </c>
      <c r="BO125" t="str">
        <f t="shared" si="322"/>
        <v>31 Science, engineering and technology associate professionals</v>
      </c>
      <c r="BP125" s="27">
        <f t="shared" si="311"/>
        <v>0.13609501628020138</v>
      </c>
      <c r="BQ125" s="27">
        <f t="shared" si="311"/>
        <v>4.8414993859319244E-3</v>
      </c>
      <c r="BR125" s="27">
        <f t="shared" si="311"/>
        <v>-0.16224658226367961</v>
      </c>
      <c r="BS125" s="27">
        <f t="shared" si="311"/>
        <v>-7.0060856034738217E-2</v>
      </c>
      <c r="BT125" s="27">
        <f t="shared" si="312"/>
        <v>-0.23230743829841782</v>
      </c>
      <c r="BZ125" t="str">
        <f t="shared" si="323"/>
        <v>31 Science, engineering and technology associate professionals</v>
      </c>
      <c r="CA125" s="68">
        <f t="shared" si="313"/>
        <v>3.7456366116129791E-2</v>
      </c>
      <c r="CB125" s="68">
        <f t="shared" si="313"/>
        <v>2.5546851317012398E-2</v>
      </c>
      <c r="CC125" s="68">
        <f t="shared" si="313"/>
        <v>-7.7236791278379457E-2</v>
      </c>
      <c r="CD125" s="68">
        <f t="shared" si="313"/>
        <v>-0.12192341758448833</v>
      </c>
      <c r="CE125" s="68">
        <f t="shared" si="314"/>
        <v>-0.19916020886286778</v>
      </c>
      <c r="CK125" t="str">
        <f t="shared" si="324"/>
        <v>31 Science, engineering and technology associate professionals</v>
      </c>
      <c r="CL125" s="68">
        <f t="shared" si="315"/>
        <v>4.2464663130813915E-2</v>
      </c>
      <c r="CM125" s="68">
        <f t="shared" si="315"/>
        <v>2.5937359757442324E-2</v>
      </c>
      <c r="CN125" s="68">
        <f t="shared" si="315"/>
        <v>5.1777929026024377E-2</v>
      </c>
      <c r="CO125" s="68">
        <f t="shared" si="315"/>
        <v>0.17546861644552367</v>
      </c>
      <c r="CP125" s="68">
        <f t="shared" si="316"/>
        <v>0.22724654547154804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9.4712504655933699E-3</v>
      </c>
      <c r="C126" s="27">
        <f t="shared" si="299"/>
        <v>-1.3626087524840902E-3</v>
      </c>
      <c r="D126" s="27">
        <f t="shared" si="299"/>
        <v>1.1218675002312307E-2</v>
      </c>
      <c r="E126" s="27">
        <f t="shared" si="299"/>
        <v>1.7674968645468345E-2</v>
      </c>
      <c r="F126" s="27">
        <f t="shared" si="300"/>
        <v>2.8893643647780652E-2</v>
      </c>
      <c r="L126" t="str">
        <f t="shared" si="317"/>
        <v>32 Health and social care associate professionals</v>
      </c>
      <c r="M126" s="27">
        <f t="shared" si="301"/>
        <v>0.24623332868882752</v>
      </c>
      <c r="N126" s="27">
        <f t="shared" si="301"/>
        <v>4.4351779943516023E-2</v>
      </c>
      <c r="O126" s="27">
        <f t="shared" si="301"/>
        <v>0.16091325647620702</v>
      </c>
      <c r="P126" s="27">
        <f t="shared" si="301"/>
        <v>0.29447751142670997</v>
      </c>
      <c r="Q126" s="27">
        <f t="shared" si="302"/>
        <v>0.45539076790291699</v>
      </c>
      <c r="W126" t="str">
        <f t="shared" si="318"/>
        <v>32 Health and social care associate professionals</v>
      </c>
      <c r="X126" s="27">
        <f t="shared" si="303"/>
        <v>0.4850058335317573</v>
      </c>
      <c r="Y126" s="27">
        <f t="shared" si="303"/>
        <v>8.5104730359431002E-3</v>
      </c>
      <c r="Z126" s="27">
        <f t="shared" si="303"/>
        <v>0.21274664799294607</v>
      </c>
      <c r="AA126" s="27">
        <f t="shared" si="303"/>
        <v>0.42159824046981731</v>
      </c>
      <c r="AB126" s="27">
        <f t="shared" si="304"/>
        <v>0.63434488846276338</v>
      </c>
      <c r="AH126" t="str">
        <f t="shared" si="319"/>
        <v>32 Health and social care associate professionals</v>
      </c>
      <c r="AI126" s="27">
        <f t="shared" si="305"/>
        <v>-7.8803685092304399E-2</v>
      </c>
      <c r="AJ126" s="27">
        <f t="shared" si="305"/>
        <v>-5.8930765232457993E-2</v>
      </c>
      <c r="AK126" s="27">
        <f t="shared" si="305"/>
        <v>-0.30556757537542312</v>
      </c>
      <c r="AL126" s="27">
        <f t="shared" si="305"/>
        <v>-0.30582837929405338</v>
      </c>
      <c r="AM126" s="27">
        <f t="shared" si="306"/>
        <v>-0.61139595466947649</v>
      </c>
      <c r="AS126" t="str">
        <f t="shared" si="320"/>
        <v>32 Health and social care associate professionals</v>
      </c>
      <c r="AT126" s="27">
        <f t="shared" si="307"/>
        <v>6.0352624478577588E-2</v>
      </c>
      <c r="AU126" s="27">
        <f t="shared" si="307"/>
        <v>4.0086722256955198E-2</v>
      </c>
      <c r="AV126" s="27">
        <f t="shared" si="307"/>
        <v>-2.2969365658313978E-2</v>
      </c>
      <c r="AW126" s="27">
        <f t="shared" si="307"/>
        <v>2.8698296279339952E-2</v>
      </c>
      <c r="AX126" s="27">
        <f t="shared" si="308"/>
        <v>5.7289306210259738E-3</v>
      </c>
      <c r="BD126" t="str">
        <f t="shared" si="321"/>
        <v>32 Health and social care associate professionals</v>
      </c>
      <c r="BE126" s="27">
        <f t="shared" si="309"/>
        <v>0.22937317496548215</v>
      </c>
      <c r="BF126" s="27">
        <f t="shared" si="309"/>
        <v>0.13426346752417007</v>
      </c>
      <c r="BG126" s="27">
        <f t="shared" si="309"/>
        <v>-2.7013357020087225E-2</v>
      </c>
      <c r="BH126" s="27">
        <f t="shared" si="309"/>
        <v>0.22584951504279238</v>
      </c>
      <c r="BI126" s="27">
        <f t="shared" si="310"/>
        <v>0.19883615802270516</v>
      </c>
      <c r="BO126" t="str">
        <f t="shared" si="322"/>
        <v>32 Health and social care associate professionals</v>
      </c>
      <c r="BP126" s="27">
        <f t="shared" si="311"/>
        <v>7.6539570788169975E-2</v>
      </c>
      <c r="BQ126" s="27">
        <f t="shared" si="311"/>
        <v>-7.9790222696995983E-5</v>
      </c>
      <c r="BR126" s="27">
        <f t="shared" si="311"/>
        <v>-6.8179219878657382E-2</v>
      </c>
      <c r="BS126" s="27">
        <f t="shared" si="311"/>
        <v>-0.16430490082593951</v>
      </c>
      <c r="BT126" s="27">
        <f t="shared" si="312"/>
        <v>-0.2324841207045969</v>
      </c>
      <c r="BZ126" t="str">
        <f t="shared" si="323"/>
        <v>32 Health and social care associate professionals</v>
      </c>
      <c r="CA126" s="68">
        <f t="shared" si="313"/>
        <v>-1.5414907916544596E-2</v>
      </c>
      <c r="CB126" s="68">
        <f t="shared" si="313"/>
        <v>-5.8763391451549574E-2</v>
      </c>
      <c r="CC126" s="68">
        <f t="shared" si="313"/>
        <v>-3.1143278321439927E-2</v>
      </c>
      <c r="CD126" s="68">
        <f t="shared" si="313"/>
        <v>-9.0232418683625859E-2</v>
      </c>
      <c r="CE126" s="68">
        <f t="shared" si="314"/>
        <v>-0.12137569700506579</v>
      </c>
      <c r="CK126" t="str">
        <f t="shared" si="324"/>
        <v>32 Health and social care associate professionals</v>
      </c>
      <c r="CL126" s="68">
        <f t="shared" si="315"/>
        <v>1.3402546420380412E-2</v>
      </c>
      <c r="CM126" s="68">
        <f t="shared" si="315"/>
        <v>1.6196462560941552E-3</v>
      </c>
      <c r="CN126" s="68">
        <f t="shared" si="315"/>
        <v>2.6189164344494906E-2</v>
      </c>
      <c r="CO126" s="68">
        <f t="shared" si="315"/>
        <v>7.5020561237246888E-2</v>
      </c>
      <c r="CP126" s="68">
        <f t="shared" si="316"/>
        <v>0.10120972558174179</v>
      </c>
    </row>
    <row r="127" spans="1:94" x14ac:dyDescent="0.2">
      <c r="A127" t="str">
        <f t="shared" si="298"/>
        <v>33 Protective service occupations</v>
      </c>
      <c r="B127" s="27">
        <f t="shared" si="299"/>
        <v>1.9441481885778059E-4</v>
      </c>
      <c r="C127" s="27">
        <f t="shared" si="299"/>
        <v>2.0548838859572472E-3</v>
      </c>
      <c r="D127" s="27">
        <f t="shared" si="299"/>
        <v>7.4424628388604745E-3</v>
      </c>
      <c r="E127" s="27">
        <f t="shared" si="299"/>
        <v>1.1711323850755285E-2</v>
      </c>
      <c r="F127" s="27">
        <f t="shared" si="300"/>
        <v>1.9153786689615759E-2</v>
      </c>
      <c r="L127" t="str">
        <f t="shared" si="317"/>
        <v>33 Protective service occupations</v>
      </c>
      <c r="M127" s="27">
        <f t="shared" si="301"/>
        <v>4.0843216355746725E-2</v>
      </c>
      <c r="N127" s="27">
        <f t="shared" si="301"/>
        <v>6.7854821485090644E-2</v>
      </c>
      <c r="O127" s="27">
        <f t="shared" si="301"/>
        <v>0.13605279055722641</v>
      </c>
      <c r="P127" s="27">
        <f t="shared" si="301"/>
        <v>0.27119014048237633</v>
      </c>
      <c r="Q127" s="27">
        <f t="shared" si="302"/>
        <v>0.40724293103960274</v>
      </c>
      <c r="W127" t="str">
        <f t="shared" si="318"/>
        <v>33 Protective service occupations</v>
      </c>
      <c r="X127" s="27">
        <f t="shared" si="303"/>
        <v>0.17759990690715477</v>
      </c>
      <c r="Y127" s="27">
        <f t="shared" si="303"/>
        <v>0.11760346835256907</v>
      </c>
      <c r="Z127" s="27">
        <f t="shared" si="303"/>
        <v>0.44667176369796291</v>
      </c>
      <c r="AA127" s="27">
        <f t="shared" si="303"/>
        <v>0.71549366926578806</v>
      </c>
      <c r="AB127" s="27">
        <f t="shared" si="304"/>
        <v>1.162165432963751</v>
      </c>
      <c r="AH127" t="str">
        <f t="shared" si="319"/>
        <v>33 Protective service occupations</v>
      </c>
      <c r="AI127" s="27">
        <f t="shared" si="305"/>
        <v>3.7117367943961199E-2</v>
      </c>
      <c r="AJ127" s="27">
        <f t="shared" si="305"/>
        <v>2.9636423994412298E-2</v>
      </c>
      <c r="AK127" s="27">
        <f t="shared" si="305"/>
        <v>9.4202919026385834E-2</v>
      </c>
      <c r="AL127" s="27">
        <f t="shared" si="305"/>
        <v>0.14522751108188464</v>
      </c>
      <c r="AM127" s="27">
        <f t="shared" si="306"/>
        <v>0.23943043010827048</v>
      </c>
      <c r="AS127" t="str">
        <f t="shared" si="320"/>
        <v>33 Protective service occupations</v>
      </c>
      <c r="AT127" s="27">
        <f t="shared" si="307"/>
        <v>-1.3092590862717413E-2</v>
      </c>
      <c r="AU127" s="27">
        <f t="shared" si="307"/>
        <v>1.9102058735931737E-2</v>
      </c>
      <c r="AV127" s="27">
        <f t="shared" si="307"/>
        <v>3.31357313114094E-2</v>
      </c>
      <c r="AW127" s="27">
        <f t="shared" si="307"/>
        <v>4.3289404758363681E-2</v>
      </c>
      <c r="AX127" s="27">
        <f t="shared" si="308"/>
        <v>7.6425136069773081E-2</v>
      </c>
      <c r="BD127" t="str">
        <f t="shared" si="321"/>
        <v>33 Protective service occupations</v>
      </c>
      <c r="BE127" s="27">
        <f t="shared" si="309"/>
        <v>-0.14536173822893661</v>
      </c>
      <c r="BF127" s="27">
        <f t="shared" si="309"/>
        <v>9.2749230660877147E-2</v>
      </c>
      <c r="BG127" s="27">
        <f t="shared" si="309"/>
        <v>0.12671013268189846</v>
      </c>
      <c r="BH127" s="27">
        <f t="shared" si="309"/>
        <v>4.123498027816197E-3</v>
      </c>
      <c r="BI127" s="27">
        <f t="shared" si="310"/>
        <v>0.13083363070971465</v>
      </c>
      <c r="BO127" t="str">
        <f t="shared" si="322"/>
        <v>33 Protective service occupations</v>
      </c>
      <c r="BP127" s="27">
        <f t="shared" si="311"/>
        <v>-7.7233386016575256E-3</v>
      </c>
      <c r="BQ127" s="27">
        <f t="shared" si="311"/>
        <v>-5.2998653801869411E-2</v>
      </c>
      <c r="BR127" s="27">
        <f t="shared" si="311"/>
        <v>0.13165781767730467</v>
      </c>
      <c r="BS127" s="27">
        <f t="shared" si="311"/>
        <v>-0.17144222690665178</v>
      </c>
      <c r="BT127" s="27">
        <f t="shared" si="312"/>
        <v>-3.9784409229347117E-2</v>
      </c>
      <c r="BZ127" t="str">
        <f t="shared" si="323"/>
        <v>33 Protective service occupations</v>
      </c>
      <c r="CA127" s="68">
        <f t="shared" si="313"/>
        <v>-5.7046501889734369E-2</v>
      </c>
      <c r="CB127" s="68">
        <f t="shared" si="313"/>
        <v>-1.2567848659781666E-2</v>
      </c>
      <c r="CC127" s="68">
        <f t="shared" si="313"/>
        <v>8.9152438310623805E-2</v>
      </c>
      <c r="CD127" s="68">
        <f t="shared" si="313"/>
        <v>-0.13867241962217913</v>
      </c>
      <c r="CE127" s="68">
        <f t="shared" si="314"/>
        <v>-4.9519981311555328E-2</v>
      </c>
      <c r="CK127" t="str">
        <f t="shared" si="324"/>
        <v>33 Protective service occupations</v>
      </c>
      <c r="CL127" s="68">
        <f t="shared" si="315"/>
        <v>-8.2197935653980092E-3</v>
      </c>
      <c r="CM127" s="68">
        <f t="shared" si="315"/>
        <v>-3.5174642683872409E-3</v>
      </c>
      <c r="CN127" s="68">
        <f t="shared" si="315"/>
        <v>-2.3415454816735418E-2</v>
      </c>
      <c r="CO127" s="68">
        <f t="shared" si="315"/>
        <v>1.5763167098439002E-3</v>
      </c>
      <c r="CP127" s="68">
        <f t="shared" si="316"/>
        <v>-2.1839138106891517E-2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2.8971458569351835E-2</v>
      </c>
      <c r="C128" s="27">
        <f t="shared" si="299"/>
        <v>7.7550780480191983E-3</v>
      </c>
      <c r="D128" s="27">
        <f t="shared" si="299"/>
        <v>1.1439391768221924E-2</v>
      </c>
      <c r="E128" s="27">
        <f t="shared" si="299"/>
        <v>3.7661563833741779E-2</v>
      </c>
      <c r="F128" s="27">
        <f t="shared" si="300"/>
        <v>4.9100955601963703E-2</v>
      </c>
      <c r="L128" t="str">
        <f t="shared" si="317"/>
        <v>34 Culture, media and sports occupations</v>
      </c>
      <c r="M128" s="27">
        <f t="shared" si="301"/>
        <v>9.2724535844841194E-2</v>
      </c>
      <c r="N128" s="27">
        <f t="shared" si="301"/>
        <v>0.41903043975691823</v>
      </c>
      <c r="O128" s="27">
        <f t="shared" si="301"/>
        <v>0.25443878838931422</v>
      </c>
      <c r="P128" s="27">
        <f t="shared" si="301"/>
        <v>0.70679008079998251</v>
      </c>
      <c r="Q128" s="27">
        <f t="shared" si="302"/>
        <v>0.96122886918929673</v>
      </c>
      <c r="W128" t="str">
        <f t="shared" si="318"/>
        <v>34 Culture, media and sports occupations</v>
      </c>
      <c r="X128" s="27">
        <f t="shared" si="303"/>
        <v>-0.12350117622753221</v>
      </c>
      <c r="Y128" s="27">
        <f t="shared" si="303"/>
        <v>2.1463352799777624E-3</v>
      </c>
      <c r="Z128" s="27">
        <f t="shared" si="303"/>
        <v>-6.5964588280123415E-2</v>
      </c>
      <c r="AA128" s="27">
        <f t="shared" si="303"/>
        <v>0.31947769325638919</v>
      </c>
      <c r="AB128" s="27">
        <f t="shared" si="304"/>
        <v>0.25351310497626578</v>
      </c>
      <c r="AH128" t="str">
        <f t="shared" si="319"/>
        <v>34 Culture, media and sports occupations</v>
      </c>
      <c r="AI128" s="27">
        <f t="shared" si="305"/>
        <v>3.9945005965689728E-3</v>
      </c>
      <c r="AJ128" s="27">
        <f t="shared" si="305"/>
        <v>6.2782402041288821E-2</v>
      </c>
      <c r="AK128" s="27">
        <f t="shared" si="305"/>
        <v>-3.3135734714669463E-2</v>
      </c>
      <c r="AL128" s="27">
        <f t="shared" si="305"/>
        <v>9.7506484557759843E-2</v>
      </c>
      <c r="AM128" s="27">
        <f t="shared" si="306"/>
        <v>6.437074984309038E-2</v>
      </c>
      <c r="AS128" t="str">
        <f t="shared" si="320"/>
        <v>34 Culture, media and sports occupations</v>
      </c>
      <c r="AT128" s="27">
        <f t="shared" si="307"/>
        <v>-4.155268750806107E-2</v>
      </c>
      <c r="AU128" s="27">
        <f t="shared" si="307"/>
        <v>-5.1552172826849763E-3</v>
      </c>
      <c r="AV128" s="27">
        <f t="shared" si="307"/>
        <v>-6.1362988685272346E-2</v>
      </c>
      <c r="AW128" s="27">
        <f t="shared" si="307"/>
        <v>5.8586311773466404E-3</v>
      </c>
      <c r="AX128" s="27">
        <f t="shared" si="308"/>
        <v>-5.5504357507925706E-2</v>
      </c>
      <c r="BD128" t="str">
        <f t="shared" si="321"/>
        <v>34 Culture, media and sports occupations</v>
      </c>
      <c r="BE128" s="27">
        <f t="shared" si="309"/>
        <v>-0.30613094971479082</v>
      </c>
      <c r="BF128" s="27">
        <f t="shared" si="309"/>
        <v>0.1215504465586692</v>
      </c>
      <c r="BG128" s="27">
        <f t="shared" si="309"/>
        <v>-0.14937047029411099</v>
      </c>
      <c r="BH128" s="27">
        <f t="shared" si="309"/>
        <v>-2.7525901343314896E-3</v>
      </c>
      <c r="BI128" s="27">
        <f t="shared" si="310"/>
        <v>-0.15212306042844248</v>
      </c>
      <c r="BO128" t="str">
        <f t="shared" si="322"/>
        <v>34 Culture, media and sports occupations</v>
      </c>
      <c r="BP128" s="27">
        <f t="shared" si="311"/>
        <v>-0.22171175822199463</v>
      </c>
      <c r="BQ128" s="27">
        <f t="shared" si="311"/>
        <v>-5.5892010028702699E-2</v>
      </c>
      <c r="BR128" s="27">
        <f t="shared" si="311"/>
        <v>-0.12606386712658579</v>
      </c>
      <c r="BS128" s="27">
        <f t="shared" si="311"/>
        <v>-0.19554168071682698</v>
      </c>
      <c r="BT128" s="27">
        <f t="shared" si="312"/>
        <v>-0.32160554784341278</v>
      </c>
      <c r="BZ128" t="str">
        <f t="shared" si="323"/>
        <v>34 Culture, media and sports occupations</v>
      </c>
      <c r="CA128" s="68">
        <f t="shared" si="313"/>
        <v>-0.10731951672751172</v>
      </c>
      <c r="CB128" s="68">
        <f t="shared" si="313"/>
        <v>-5.3875344340472364E-2</v>
      </c>
      <c r="CC128" s="68">
        <f t="shared" si="313"/>
        <v>-5.2357885889892597E-2</v>
      </c>
      <c r="CD128" s="68">
        <f t="shared" si="313"/>
        <v>-0.18156318770961949</v>
      </c>
      <c r="CE128" s="68">
        <f t="shared" si="314"/>
        <v>-0.23392107359951209</v>
      </c>
      <c r="CK128" t="str">
        <f t="shared" si="324"/>
        <v>34 Culture, media and sports occupations</v>
      </c>
      <c r="CL128" s="68">
        <f t="shared" si="315"/>
        <v>1.904132950723636E-2</v>
      </c>
      <c r="CM128" s="68">
        <f t="shared" si="315"/>
        <v>-8.8179082616043347E-3</v>
      </c>
      <c r="CN128" s="68">
        <f t="shared" si="315"/>
        <v>4.0834915205946676E-2</v>
      </c>
      <c r="CO128" s="68">
        <f t="shared" si="315"/>
        <v>9.6367369121028501E-2</v>
      </c>
      <c r="CP128" s="68">
        <f t="shared" si="316"/>
        <v>0.13720228432697518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7.25098183952676E-2</v>
      </c>
      <c r="C129" s="27">
        <f t="shared" si="299"/>
        <v>4.6199402909195719E-2</v>
      </c>
      <c r="D129" s="27">
        <f t="shared" si="299"/>
        <v>5.8152780072635135E-2</v>
      </c>
      <c r="E129" s="27">
        <f t="shared" si="299"/>
        <v>0.16721672111737429</v>
      </c>
      <c r="F129" s="27">
        <f t="shared" si="300"/>
        <v>0.22536950119000942</v>
      </c>
      <c r="L129" t="str">
        <f t="shared" si="317"/>
        <v>35 Business and public service associate professionals</v>
      </c>
      <c r="M129" s="27">
        <f t="shared" si="301"/>
        <v>0.78145971753295251</v>
      </c>
      <c r="N129" s="27">
        <f t="shared" si="301"/>
        <v>0.21639218553078354</v>
      </c>
      <c r="O129" s="27">
        <f t="shared" si="301"/>
        <v>0.44424392711648419</v>
      </c>
      <c r="P129" s="27">
        <f t="shared" si="301"/>
        <v>1.1742343954936141</v>
      </c>
      <c r="Q129" s="27">
        <f t="shared" si="302"/>
        <v>1.6184783226100983</v>
      </c>
      <c r="W129" t="str">
        <f t="shared" si="318"/>
        <v>35 Business and public service associate professionals</v>
      </c>
      <c r="X129" s="27">
        <f t="shared" si="303"/>
        <v>0.83932507539088874</v>
      </c>
      <c r="Y129" s="27">
        <f t="shared" si="303"/>
        <v>-0.18321908829316236</v>
      </c>
      <c r="Z129" s="27">
        <f t="shared" si="303"/>
        <v>-0.11750060703244181</v>
      </c>
      <c r="AA129" s="27">
        <f t="shared" si="303"/>
        <v>0.60025501101069167</v>
      </c>
      <c r="AB129" s="27">
        <f t="shared" si="304"/>
        <v>0.48275440397824987</v>
      </c>
      <c r="AH129" t="str">
        <f t="shared" si="319"/>
        <v>35 Business and public service associate professionals</v>
      </c>
      <c r="AI129" s="27">
        <f t="shared" si="305"/>
        <v>0.23010322591550425</v>
      </c>
      <c r="AJ129" s="27">
        <f t="shared" si="305"/>
        <v>5.3004236202911503E-2</v>
      </c>
      <c r="AK129" s="27">
        <f t="shared" si="305"/>
        <v>-5.9426528726184813E-2</v>
      </c>
      <c r="AL129" s="27">
        <f t="shared" si="305"/>
        <v>0.21847270508609329</v>
      </c>
      <c r="AM129" s="27">
        <f t="shared" si="306"/>
        <v>0.15904617635990848</v>
      </c>
      <c r="AS129" t="str">
        <f t="shared" si="320"/>
        <v>35 Business and public service associate professionals</v>
      </c>
      <c r="AT129" s="27">
        <f t="shared" si="307"/>
        <v>0.21086738273271677</v>
      </c>
      <c r="AU129" s="27">
        <f t="shared" si="307"/>
        <v>1.7088469187996447E-2</v>
      </c>
      <c r="AV129" s="27">
        <f t="shared" si="307"/>
        <v>-7.3540302512414835E-2</v>
      </c>
      <c r="AW129" s="27">
        <f t="shared" si="307"/>
        <v>0.18099533237964205</v>
      </c>
      <c r="AX129" s="27">
        <f t="shared" si="308"/>
        <v>0.10745502986722721</v>
      </c>
      <c r="BD129" t="str">
        <f t="shared" si="321"/>
        <v>35 Business and public service associate professionals</v>
      </c>
      <c r="BE129" s="27">
        <f t="shared" si="309"/>
        <v>-5.481860970409258E-3</v>
      </c>
      <c r="BF129" s="27">
        <f t="shared" si="309"/>
        <v>0.43723216070004955</v>
      </c>
      <c r="BG129" s="27">
        <f t="shared" si="309"/>
        <v>-0.51741918653501617</v>
      </c>
      <c r="BH129" s="27">
        <f t="shared" si="309"/>
        <v>-0.10677363919069816</v>
      </c>
      <c r="BI129" s="27">
        <f t="shared" si="310"/>
        <v>-0.62419282572571433</v>
      </c>
      <c r="BO129" t="str">
        <f t="shared" si="322"/>
        <v>35 Business and public service associate professionals</v>
      </c>
      <c r="BP129" s="27">
        <f t="shared" si="311"/>
        <v>6.6605893490760515E-2</v>
      </c>
      <c r="BQ129" s="27">
        <f t="shared" si="311"/>
        <v>-0.14436652601645239</v>
      </c>
      <c r="BR129" s="27">
        <f t="shared" si="311"/>
        <v>-0.35501656593527953</v>
      </c>
      <c r="BS129" s="27">
        <f t="shared" si="311"/>
        <v>-0.50826033494236933</v>
      </c>
      <c r="BT129" s="27">
        <f t="shared" si="312"/>
        <v>-0.86327690087764886</v>
      </c>
      <c r="BZ129" t="str">
        <f t="shared" si="323"/>
        <v>35 Business and public service associate professionals</v>
      </c>
      <c r="CA129" s="68">
        <f t="shared" si="313"/>
        <v>-9.2404700839863629E-2</v>
      </c>
      <c r="CB129" s="68">
        <f t="shared" si="313"/>
        <v>-0.1946581285124025</v>
      </c>
      <c r="CC129" s="68">
        <f t="shared" si="313"/>
        <v>-0.23327448919284532</v>
      </c>
      <c r="CD129" s="68">
        <f t="shared" si="313"/>
        <v>-0.63146106413205971</v>
      </c>
      <c r="CE129" s="68">
        <f t="shared" si="314"/>
        <v>-0.86473555332490504</v>
      </c>
      <c r="CK129" t="str">
        <f t="shared" si="324"/>
        <v>35 Business and public service associate professionals</v>
      </c>
      <c r="CL129" s="68">
        <f t="shared" si="315"/>
        <v>6.7524802632178915E-2</v>
      </c>
      <c r="CM129" s="68">
        <f t="shared" si="315"/>
        <v>2.5162139187351329E-5</v>
      </c>
      <c r="CN129" s="68">
        <f t="shared" si="315"/>
        <v>4.8827206209699436E-2</v>
      </c>
      <c r="CO129" s="68">
        <f t="shared" si="315"/>
        <v>0.21716741999118766</v>
      </c>
      <c r="CP129" s="68">
        <f t="shared" si="316"/>
        <v>0.2659946262008871</v>
      </c>
    </row>
    <row r="130" spans="1:94" x14ac:dyDescent="0.2">
      <c r="A130" t="str">
        <f t="shared" si="298"/>
        <v>41 Administrative occupations</v>
      </c>
      <c r="B130" s="27">
        <f t="shared" si="299"/>
        <v>2.6314995306231603E-2</v>
      </c>
      <c r="C130" s="27">
        <f t="shared" si="299"/>
        <v>3.5220530764689534E-2</v>
      </c>
      <c r="D130" s="27">
        <f t="shared" si="299"/>
        <v>3.0396412567467029E-2</v>
      </c>
      <c r="E130" s="27">
        <f t="shared" si="299"/>
        <v>0.10008748233573406</v>
      </c>
      <c r="F130" s="27">
        <f t="shared" si="300"/>
        <v>0.13048389490320109</v>
      </c>
      <c r="L130" t="str">
        <f t="shared" si="317"/>
        <v>41 Administrative occupations</v>
      </c>
      <c r="M130" s="27">
        <f t="shared" si="301"/>
        <v>0.42385063836654657</v>
      </c>
      <c r="N130" s="27">
        <f t="shared" si="301"/>
        <v>0.1616527278636446</v>
      </c>
      <c r="O130" s="27">
        <f t="shared" si="301"/>
        <v>0.29903281747468302</v>
      </c>
      <c r="P130" s="27">
        <f t="shared" si="301"/>
        <v>0.83270923469948421</v>
      </c>
      <c r="Q130" s="27">
        <f t="shared" si="302"/>
        <v>1.1317420521741672</v>
      </c>
      <c r="W130" t="str">
        <f t="shared" si="318"/>
        <v>41 Administrative occupations</v>
      </c>
      <c r="X130" s="27">
        <f t="shared" si="303"/>
        <v>0.56984023757773716</v>
      </c>
      <c r="Y130" s="27">
        <f t="shared" si="303"/>
        <v>0.18491040715229623</v>
      </c>
      <c r="Z130" s="27">
        <f t="shared" si="303"/>
        <v>0.11629353884072469</v>
      </c>
      <c r="AA130" s="27">
        <f t="shared" si="303"/>
        <v>1.0390840687530805</v>
      </c>
      <c r="AB130" s="27">
        <f t="shared" si="304"/>
        <v>1.1553776075938051</v>
      </c>
      <c r="AH130" t="str">
        <f t="shared" si="319"/>
        <v>41 Administrative occupations</v>
      </c>
      <c r="AI130" s="27">
        <f t="shared" si="305"/>
        <v>0.25078537560544412</v>
      </c>
      <c r="AJ130" s="27">
        <f t="shared" si="305"/>
        <v>0.12978252383038003</v>
      </c>
      <c r="AK130" s="27">
        <f t="shared" si="305"/>
        <v>-1.9598850425008862E-3</v>
      </c>
      <c r="AL130" s="27">
        <f t="shared" si="305"/>
        <v>0.3267919592909867</v>
      </c>
      <c r="AM130" s="27">
        <f t="shared" si="306"/>
        <v>0.32483207424848581</v>
      </c>
      <c r="AS130" t="str">
        <f t="shared" si="320"/>
        <v>41 Administrative occupations</v>
      </c>
      <c r="AT130" s="27">
        <f t="shared" si="307"/>
        <v>0.20911453878241781</v>
      </c>
      <c r="AU130" s="27">
        <f t="shared" si="307"/>
        <v>0.11141921732517757</v>
      </c>
      <c r="AV130" s="27">
        <f t="shared" si="307"/>
        <v>-9.7992905545582154E-2</v>
      </c>
      <c r="AW130" s="27">
        <f t="shared" si="307"/>
        <v>0.3321792223482829</v>
      </c>
      <c r="AX130" s="27">
        <f t="shared" si="308"/>
        <v>0.23418631680270074</v>
      </c>
      <c r="BD130" t="str">
        <f t="shared" si="321"/>
        <v>41 Administrative occupations</v>
      </c>
      <c r="BE130" s="27">
        <f t="shared" si="309"/>
        <v>-0.48733931515296813</v>
      </c>
      <c r="BF130" s="27">
        <f t="shared" si="309"/>
        <v>0.51600551053493593</v>
      </c>
      <c r="BG130" s="27">
        <f t="shared" si="309"/>
        <v>-1.1281325088506255</v>
      </c>
      <c r="BH130" s="27">
        <f t="shared" si="309"/>
        <v>-1.4657875822003943</v>
      </c>
      <c r="BI130" s="27">
        <f t="shared" si="310"/>
        <v>-2.5939200910510198</v>
      </c>
      <c r="BO130" t="str">
        <f t="shared" si="322"/>
        <v>41 Administrative occupations</v>
      </c>
      <c r="BP130" s="27">
        <f t="shared" si="311"/>
        <v>-0.80335675674423168</v>
      </c>
      <c r="BQ130" s="27">
        <f t="shared" si="311"/>
        <v>-4.5509031630505348E-2</v>
      </c>
      <c r="BR130" s="27">
        <f t="shared" si="311"/>
        <v>-1.1999735903844488</v>
      </c>
      <c r="BS130" s="27">
        <f t="shared" si="311"/>
        <v>-2.0110345059788943</v>
      </c>
      <c r="BT130" s="27">
        <f t="shared" si="312"/>
        <v>-3.2110080963633432</v>
      </c>
      <c r="BZ130" t="str">
        <f t="shared" si="323"/>
        <v>41 Administrative occupations</v>
      </c>
      <c r="CA130" s="68">
        <f t="shared" si="313"/>
        <v>-0.41701345239013321</v>
      </c>
      <c r="CB130" s="68">
        <f t="shared" si="313"/>
        <v>-0.57419489819330227</v>
      </c>
      <c r="CC130" s="68">
        <f t="shared" si="313"/>
        <v>-0.97664176653105628</v>
      </c>
      <c r="CD130" s="68">
        <f t="shared" si="313"/>
        <v>-1.606130088957163</v>
      </c>
      <c r="CE130" s="68">
        <f t="shared" si="314"/>
        <v>-2.5827718554882191</v>
      </c>
      <c r="CK130" t="str">
        <f t="shared" si="324"/>
        <v>41 Administrative occupations</v>
      </c>
      <c r="CL130" s="68">
        <f t="shared" si="315"/>
        <v>8.5555543129490652E-2</v>
      </c>
      <c r="CM130" s="68">
        <f t="shared" si="315"/>
        <v>-5.6993942384149232E-2</v>
      </c>
      <c r="CN130" s="68">
        <f t="shared" si="315"/>
        <v>-0.19814453973915924</v>
      </c>
      <c r="CO130" s="68">
        <f t="shared" si="315"/>
        <v>-4.8331034002572326E-2</v>
      </c>
      <c r="CP130" s="68">
        <f t="shared" si="316"/>
        <v>-0.24647557374173157</v>
      </c>
    </row>
    <row r="131" spans="1:94" x14ac:dyDescent="0.2">
      <c r="A131" t="str">
        <f t="shared" si="298"/>
        <v>42 Secretarial and related occupations</v>
      </c>
      <c r="B131" s="27">
        <f t="shared" si="299"/>
        <v>5.304478260565796E-3</v>
      </c>
      <c r="C131" s="27">
        <f t="shared" si="299"/>
        <v>7.5722720238490665E-5</v>
      </c>
      <c r="D131" s="27">
        <f t="shared" si="299"/>
        <v>1.3366713317936579E-2</v>
      </c>
      <c r="E131" s="27">
        <f t="shared" si="299"/>
        <v>3.2693588384806363E-2</v>
      </c>
      <c r="F131" s="27">
        <f t="shared" si="300"/>
        <v>4.6060301702742945E-2</v>
      </c>
      <c r="L131" t="str">
        <f t="shared" si="317"/>
        <v>42 Secretarial and related occupations</v>
      </c>
      <c r="M131" s="27">
        <f t="shared" si="301"/>
        <v>6.9129685010057784E-2</v>
      </c>
      <c r="N131" s="27">
        <f t="shared" si="301"/>
        <v>2.1611837054700711E-2</v>
      </c>
      <c r="O131" s="27">
        <f t="shared" si="301"/>
        <v>0.26831119158629857</v>
      </c>
      <c r="P131" s="27">
        <f t="shared" si="301"/>
        <v>0.15813718046694558</v>
      </c>
      <c r="Q131" s="27">
        <f t="shared" si="302"/>
        <v>0.42644837205324415</v>
      </c>
      <c r="W131" t="str">
        <f t="shared" si="318"/>
        <v>42 Secretarial and related occupations</v>
      </c>
      <c r="X131" s="27">
        <f t="shared" si="303"/>
        <v>3.9616606278272348E-2</v>
      </c>
      <c r="Y131" s="27">
        <f t="shared" si="303"/>
        <v>1.0469299347810823E-2</v>
      </c>
      <c r="Z131" s="27">
        <f t="shared" si="303"/>
        <v>0.62808558813392357</v>
      </c>
      <c r="AA131" s="27">
        <f t="shared" si="303"/>
        <v>1.0285301304043162</v>
      </c>
      <c r="AB131" s="27">
        <f t="shared" si="304"/>
        <v>1.6566157185382397</v>
      </c>
      <c r="AH131" t="str">
        <f t="shared" si="319"/>
        <v>42 Secretarial and related occupations</v>
      </c>
      <c r="AI131" s="27">
        <f t="shared" si="305"/>
        <v>1.243704153659364E-2</v>
      </c>
      <c r="AJ131" s="27">
        <f t="shared" si="305"/>
        <v>1.9633068099873641E-2</v>
      </c>
      <c r="AK131" s="27">
        <f t="shared" si="305"/>
        <v>0.25593684854948906</v>
      </c>
      <c r="AL131" s="27">
        <f t="shared" si="305"/>
        <v>0.2482500079324077</v>
      </c>
      <c r="AM131" s="27">
        <f t="shared" si="306"/>
        <v>0.50418685648189676</v>
      </c>
      <c r="AS131" t="str">
        <f t="shared" si="320"/>
        <v>42 Secretarial and related occupations</v>
      </c>
      <c r="AT131" s="27">
        <f t="shared" si="307"/>
        <v>7.3729831872965113E-3</v>
      </c>
      <c r="AU131" s="27">
        <f t="shared" si="307"/>
        <v>1.5075249865762586E-2</v>
      </c>
      <c r="AV131" s="27">
        <f t="shared" si="307"/>
        <v>0.18138205804414131</v>
      </c>
      <c r="AW131" s="27">
        <f t="shared" si="307"/>
        <v>6.8110807951291874E-2</v>
      </c>
      <c r="AX131" s="27">
        <f t="shared" si="308"/>
        <v>0.24949286599543319</v>
      </c>
      <c r="BD131" t="str">
        <f t="shared" si="321"/>
        <v>42 Secretarial and related occupations</v>
      </c>
      <c r="BE131" s="27">
        <f t="shared" si="309"/>
        <v>-0.24602579255435653</v>
      </c>
      <c r="BF131" s="27">
        <f t="shared" si="309"/>
        <v>6.4890003491438364E-2</v>
      </c>
      <c r="BG131" s="27">
        <f t="shared" si="309"/>
        <v>4.5607258716089394E-2</v>
      </c>
      <c r="BH131" s="27">
        <f t="shared" si="309"/>
        <v>-1.5522251956500321</v>
      </c>
      <c r="BI131" s="27">
        <f t="shared" si="310"/>
        <v>-1.5066179369339427</v>
      </c>
      <c r="BO131" t="str">
        <f t="shared" si="322"/>
        <v>42 Secretarial and related occupations</v>
      </c>
      <c r="BP131" s="27">
        <f t="shared" si="311"/>
        <v>-0.71078283629228522</v>
      </c>
      <c r="BQ131" s="27">
        <f t="shared" si="311"/>
        <v>-7.9415533891439516E-2</v>
      </c>
      <c r="BR131" s="27">
        <f t="shared" si="311"/>
        <v>-0.39908319681324289</v>
      </c>
      <c r="BS131" s="27">
        <f t="shared" si="311"/>
        <v>-1.2639849445648643</v>
      </c>
      <c r="BT131" s="27">
        <f t="shared" si="312"/>
        <v>-1.6630681413781072</v>
      </c>
      <c r="BZ131" t="str">
        <f t="shared" si="323"/>
        <v>42 Secretarial and related occupations</v>
      </c>
      <c r="CA131" s="68">
        <f t="shared" si="313"/>
        <v>-0.2214380584276392</v>
      </c>
      <c r="CB131" s="68">
        <f t="shared" si="313"/>
        <v>-0.38307013948444935</v>
      </c>
      <c r="CC131" s="68">
        <f t="shared" si="313"/>
        <v>-0.91933299483252595</v>
      </c>
      <c r="CD131" s="68">
        <f t="shared" si="313"/>
        <v>-0.60484587773163778</v>
      </c>
      <c r="CE131" s="68">
        <f t="shared" si="314"/>
        <v>-1.5241788725641638</v>
      </c>
      <c r="CK131" t="str">
        <f t="shared" si="324"/>
        <v>42 Secretarial and related occupations</v>
      </c>
      <c r="CL131" s="68">
        <f t="shared" si="315"/>
        <v>3.0989749021105351E-2</v>
      </c>
      <c r="CM131" s="68">
        <f t="shared" si="315"/>
        <v>-2.9788637474385704E-2</v>
      </c>
      <c r="CN131" s="68">
        <f t="shared" si="315"/>
        <v>-1.9101527653594075E-2</v>
      </c>
      <c r="CO131" s="68">
        <f t="shared" si="315"/>
        <v>-0.12341817030780691</v>
      </c>
      <c r="CP131" s="68">
        <f t="shared" si="316"/>
        <v>-0.14251969796140099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3.5896488559091118E-3</v>
      </c>
      <c r="C132" s="27">
        <f t="shared" si="299"/>
        <v>-1.5909891317722261E-3</v>
      </c>
      <c r="D132" s="27">
        <f t="shared" si="299"/>
        <v>2.6834152534455456E-3</v>
      </c>
      <c r="E132" s="27">
        <f t="shared" si="299"/>
        <v>4.7911961029464406E-3</v>
      </c>
      <c r="F132" s="27">
        <f t="shared" si="300"/>
        <v>7.4746113563919862E-3</v>
      </c>
      <c r="L132" t="str">
        <f t="shared" si="317"/>
        <v>51 Skilled agricultural and related trades</v>
      </c>
      <c r="M132" s="27">
        <f t="shared" si="301"/>
        <v>2.1166416764487897E-2</v>
      </c>
      <c r="N132" s="27">
        <f t="shared" si="301"/>
        <v>-2.0288263288737562E-2</v>
      </c>
      <c r="O132" s="27">
        <f t="shared" si="301"/>
        <v>9.1692907578770494E-3</v>
      </c>
      <c r="P132" s="27">
        <f t="shared" si="301"/>
        <v>2.4982948260324461E-2</v>
      </c>
      <c r="Q132" s="27">
        <f t="shared" si="302"/>
        <v>3.4152239018201511E-2</v>
      </c>
      <c r="W132" t="str">
        <f t="shared" si="318"/>
        <v>51 Skilled agricultural and related trades</v>
      </c>
      <c r="X132" s="27">
        <f t="shared" si="303"/>
        <v>8.6289470376213429E-2</v>
      </c>
      <c r="Y132" s="27">
        <f t="shared" si="303"/>
        <v>-4.2336107242905041E-2</v>
      </c>
      <c r="Z132" s="27">
        <f t="shared" si="303"/>
        <v>9.0227624154225916E-2</v>
      </c>
      <c r="AA132" s="27">
        <f t="shared" si="303"/>
        <v>0.27324497234076206</v>
      </c>
      <c r="AB132" s="27">
        <f t="shared" si="304"/>
        <v>0.36347259649498798</v>
      </c>
      <c r="AH132" t="str">
        <f t="shared" si="319"/>
        <v>51 Skilled agricultural and related trades</v>
      </c>
      <c r="AI132" s="27">
        <f t="shared" si="305"/>
        <v>5.6888023800711479E-2</v>
      </c>
      <c r="AJ132" s="27">
        <f t="shared" si="305"/>
        <v>-6.2831492703922298E-2</v>
      </c>
      <c r="AK132" s="27">
        <f t="shared" si="305"/>
        <v>3.3348356824231207E-2</v>
      </c>
      <c r="AL132" s="27">
        <f t="shared" si="305"/>
        <v>9.1080245612236099E-2</v>
      </c>
      <c r="AM132" s="27">
        <f t="shared" si="306"/>
        <v>0.12442860243646731</v>
      </c>
      <c r="AS132" t="str">
        <f t="shared" si="320"/>
        <v>51 Skilled agricultural and related trades</v>
      </c>
      <c r="AT132" s="27">
        <f t="shared" si="307"/>
        <v>0.12224604587256127</v>
      </c>
      <c r="AU132" s="27">
        <f t="shared" si="307"/>
        <v>-9.6930836279331078E-2</v>
      </c>
      <c r="AV132" s="27">
        <f t="shared" si="307"/>
        <v>2.1111330532425976E-2</v>
      </c>
      <c r="AW132" s="27">
        <f t="shared" si="307"/>
        <v>0.13229308428424968</v>
      </c>
      <c r="AX132" s="27">
        <f t="shared" si="308"/>
        <v>0.15340441481667566</v>
      </c>
      <c r="BD132" t="str">
        <f t="shared" si="321"/>
        <v>51 Skilled agricultural and related trades</v>
      </c>
      <c r="BE132" s="27">
        <f t="shared" si="309"/>
        <v>2.282506100829651E-2</v>
      </c>
      <c r="BF132" s="27">
        <f t="shared" si="309"/>
        <v>-0.12207504061932856</v>
      </c>
      <c r="BG132" s="27">
        <f t="shared" si="309"/>
        <v>-1.9107250736388914E-2</v>
      </c>
      <c r="BH132" s="27">
        <f t="shared" si="309"/>
        <v>8.9272399100434607E-3</v>
      </c>
      <c r="BI132" s="27">
        <f t="shared" si="310"/>
        <v>-1.0180010826345454E-2</v>
      </c>
      <c r="BO132" t="str">
        <f t="shared" si="322"/>
        <v>51 Skilled agricultural and related trades</v>
      </c>
      <c r="BP132" s="27">
        <f t="shared" si="311"/>
        <v>0.12708674046878576</v>
      </c>
      <c r="BQ132" s="27">
        <f t="shared" si="311"/>
        <v>-0.29577156688286443</v>
      </c>
      <c r="BR132" s="27">
        <f t="shared" si="311"/>
        <v>1.5271327569685966E-2</v>
      </c>
      <c r="BS132" s="27">
        <f t="shared" si="311"/>
        <v>9.763567396402717E-3</v>
      </c>
      <c r="BT132" s="27">
        <f t="shared" si="312"/>
        <v>2.5034894966088683E-2</v>
      </c>
      <c r="BZ132" t="str">
        <f t="shared" si="323"/>
        <v>51 Skilled agricultural and related trades</v>
      </c>
      <c r="CA132" s="68">
        <f t="shared" si="313"/>
        <v>-1.6409021848253991E-2</v>
      </c>
      <c r="CB132" s="68">
        <f t="shared" si="313"/>
        <v>-0.12843017641515653</v>
      </c>
      <c r="CC132" s="68">
        <f t="shared" si="313"/>
        <v>1.3400988646172229E-2</v>
      </c>
      <c r="CD132" s="68">
        <f t="shared" si="313"/>
        <v>0.12697919603664998</v>
      </c>
      <c r="CE132" s="68">
        <f t="shared" si="314"/>
        <v>0.14038018468282221</v>
      </c>
      <c r="CK132" t="str">
        <f t="shared" si="324"/>
        <v>51 Skilled agricultural and related trades</v>
      </c>
      <c r="CL132" s="68">
        <f t="shared" si="315"/>
        <v>0.10150156124217158</v>
      </c>
      <c r="CM132" s="68">
        <f t="shared" si="315"/>
        <v>-0.16007433225485163</v>
      </c>
      <c r="CN132" s="68">
        <f t="shared" si="315"/>
        <v>3.7709026861461825E-2</v>
      </c>
      <c r="CO132" s="68">
        <f t="shared" si="315"/>
        <v>-9.991282611309385E-2</v>
      </c>
      <c r="CP132" s="68">
        <f t="shared" si="316"/>
        <v>-6.2203799251632025E-2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1.9863101004627664E-3</v>
      </c>
      <c r="C133" s="27">
        <f t="shared" si="299"/>
        <v>1.3219198110354657E-3</v>
      </c>
      <c r="D133" s="27">
        <f t="shared" si="299"/>
        <v>1.0061530622972083E-3</v>
      </c>
      <c r="E133" s="27">
        <f t="shared" si="299"/>
        <v>6.6511034701677921E-3</v>
      </c>
      <c r="F133" s="27">
        <f t="shared" si="300"/>
        <v>7.6572565324650003E-3</v>
      </c>
      <c r="L133" t="str">
        <f t="shared" si="317"/>
        <v>52 Skilled metal, electrical and electronic trades</v>
      </c>
      <c r="M133" s="27">
        <f t="shared" si="301"/>
        <v>7.0911732399553451E-2</v>
      </c>
      <c r="N133" s="27">
        <f t="shared" si="301"/>
        <v>-2.6203724777520754E-2</v>
      </c>
      <c r="O133" s="27">
        <f t="shared" si="301"/>
        <v>0.13154619090601771</v>
      </c>
      <c r="P133" s="27">
        <f t="shared" si="301"/>
        <v>0.28236044713208086</v>
      </c>
      <c r="Q133" s="27">
        <f t="shared" si="302"/>
        <v>0.41390663803809857</v>
      </c>
      <c r="W133" t="str">
        <f t="shared" si="318"/>
        <v>52 Skilled metal, electrical and electronic trades</v>
      </c>
      <c r="X133" s="27">
        <f t="shared" si="303"/>
        <v>0.13237397076449131</v>
      </c>
      <c r="Y133" s="27">
        <f t="shared" si="303"/>
        <v>-0.16855374950323754</v>
      </c>
      <c r="Z133" s="27">
        <f t="shared" si="303"/>
        <v>0.15090032654168695</v>
      </c>
      <c r="AA133" s="27">
        <f t="shared" si="303"/>
        <v>0.24558935462053721</v>
      </c>
      <c r="AB133" s="27">
        <f t="shared" si="304"/>
        <v>0.39648968116222416</v>
      </c>
      <c r="AH133" t="str">
        <f t="shared" si="319"/>
        <v>52 Skilled metal, electrical and electronic trades</v>
      </c>
      <c r="AI133" s="27">
        <f t="shared" si="305"/>
        <v>6.2527675741915756E-2</v>
      </c>
      <c r="AJ133" s="27">
        <f t="shared" si="305"/>
        <v>-5.0045929811217305E-2</v>
      </c>
      <c r="AK133" s="27">
        <f t="shared" si="305"/>
        <v>1.1938008933900845E-2</v>
      </c>
      <c r="AL133" s="27">
        <f t="shared" si="305"/>
        <v>6.4521745642457273E-2</v>
      </c>
      <c r="AM133" s="27">
        <f t="shared" si="306"/>
        <v>7.6459754576358119E-2</v>
      </c>
      <c r="AS133" t="str">
        <f t="shared" si="320"/>
        <v>52 Skilled metal, electrical and electronic trades</v>
      </c>
      <c r="AT133" s="27">
        <f t="shared" si="307"/>
        <v>0.19413267089483943</v>
      </c>
      <c r="AU133" s="27">
        <f t="shared" si="307"/>
        <v>-0.15394234496820536</v>
      </c>
      <c r="AV133" s="27">
        <f t="shared" si="307"/>
        <v>3.5882734186528653E-2</v>
      </c>
      <c r="AW133" s="27">
        <f t="shared" si="307"/>
        <v>0.23191871756502813</v>
      </c>
      <c r="AX133" s="27">
        <f t="shared" si="308"/>
        <v>0.26780145175155678</v>
      </c>
      <c r="BD133" t="str">
        <f t="shared" si="321"/>
        <v>52 Skilled metal, electrical and electronic trades</v>
      </c>
      <c r="BE133" s="27">
        <f t="shared" si="309"/>
        <v>0.14790185541135514</v>
      </c>
      <c r="BF133" s="27">
        <f t="shared" si="309"/>
        <v>-0.32791328701984135</v>
      </c>
      <c r="BG133" s="27">
        <f t="shared" si="309"/>
        <v>-6.5713404681099874E-2</v>
      </c>
      <c r="BH133" s="27">
        <f t="shared" si="309"/>
        <v>-0.1367443330361926</v>
      </c>
      <c r="BI133" s="27">
        <f t="shared" si="310"/>
        <v>-0.20245773771729247</v>
      </c>
      <c r="BO133" t="str">
        <f t="shared" si="322"/>
        <v>52 Skilled metal, electrical and electronic trades</v>
      </c>
      <c r="BP133" s="27">
        <f t="shared" si="311"/>
        <v>0.4407379282988062</v>
      </c>
      <c r="BQ133" s="27">
        <f t="shared" si="311"/>
        <v>-0.68650118284247963</v>
      </c>
      <c r="BR133" s="27">
        <f t="shared" si="311"/>
        <v>-9.5465478469461296E-2</v>
      </c>
      <c r="BS133" s="27">
        <f t="shared" si="311"/>
        <v>-0.35959025862721372</v>
      </c>
      <c r="BT133" s="27">
        <f t="shared" si="312"/>
        <v>-0.45505573709667502</v>
      </c>
      <c r="BZ133" t="str">
        <f t="shared" si="323"/>
        <v>52 Skilled metal, electrical and electronic trades</v>
      </c>
      <c r="CA133" s="68">
        <f t="shared" si="313"/>
        <v>-0.16252133760438481</v>
      </c>
      <c r="CB133" s="68">
        <f t="shared" si="313"/>
        <v>-0.26830465291180117</v>
      </c>
      <c r="CC133" s="68">
        <f t="shared" si="313"/>
        <v>2.8427146361811539E-2</v>
      </c>
      <c r="CD133" s="68">
        <f t="shared" si="313"/>
        <v>-0.54354202641675298</v>
      </c>
      <c r="CE133" s="68">
        <f t="shared" si="314"/>
        <v>-0.51511488005494144</v>
      </c>
      <c r="CK133" t="str">
        <f t="shared" si="324"/>
        <v>52 Skilled metal, electrical and electronic trades</v>
      </c>
      <c r="CL133" s="68">
        <f t="shared" si="315"/>
        <v>9.1544429323762999E-2</v>
      </c>
      <c r="CM133" s="68">
        <f t="shared" si="315"/>
        <v>-0.11886776794431814</v>
      </c>
      <c r="CN133" s="68">
        <f t="shared" si="315"/>
        <v>6.6159941243751519E-2</v>
      </c>
      <c r="CO133" s="68">
        <f t="shared" si="315"/>
        <v>-0.13654464867212901</v>
      </c>
      <c r="CP133" s="68">
        <f t="shared" si="316"/>
        <v>-7.0384707428377491E-2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-3.450058158940692E-3</v>
      </c>
      <c r="C134" s="27">
        <f t="shared" si="299"/>
        <v>-1.0684954625923559E-3</v>
      </c>
      <c r="D134" s="27">
        <f t="shared" si="299"/>
        <v>3.0706068611529086E-3</v>
      </c>
      <c r="E134" s="27">
        <f t="shared" si="299"/>
        <v>7.0561167383835152E-4</v>
      </c>
      <c r="F134" s="27">
        <f t="shared" si="300"/>
        <v>3.7762185349912601E-3</v>
      </c>
      <c r="L134" t="str">
        <f t="shared" si="317"/>
        <v>53 Skilled construction and building trades</v>
      </c>
      <c r="M134" s="27">
        <f t="shared" si="301"/>
        <v>2.1619294175836343E-2</v>
      </c>
      <c r="N134" s="27">
        <f t="shared" si="301"/>
        <v>-1.2211218444209415E-3</v>
      </c>
      <c r="O134" s="27">
        <f t="shared" si="301"/>
        <v>2.8614827778491309E-2</v>
      </c>
      <c r="P134" s="27">
        <f t="shared" si="301"/>
        <v>4.2711125864760502E-2</v>
      </c>
      <c r="Q134" s="27">
        <f t="shared" si="302"/>
        <v>7.132595364325181E-2</v>
      </c>
      <c r="W134" t="str">
        <f t="shared" si="318"/>
        <v>53 Skilled construction and building trades</v>
      </c>
      <c r="X134" s="27">
        <f t="shared" si="303"/>
        <v>2.432479341727406E-2</v>
      </c>
      <c r="Y134" s="27">
        <f t="shared" si="303"/>
        <v>-5.3020458696501849E-2</v>
      </c>
      <c r="Z134" s="27">
        <f t="shared" si="303"/>
        <v>8.2433158015862595E-2</v>
      </c>
      <c r="AA134" s="27">
        <f t="shared" si="303"/>
        <v>6.9811357550951691E-2</v>
      </c>
      <c r="AB134" s="27">
        <f t="shared" si="304"/>
        <v>0.15224451556681429</v>
      </c>
      <c r="AH134" t="str">
        <f t="shared" si="319"/>
        <v>53 Skilled construction and building trades</v>
      </c>
      <c r="AI134" s="27">
        <f t="shared" si="305"/>
        <v>6.4550393864507838E-2</v>
      </c>
      <c r="AJ134" s="27">
        <f t="shared" si="305"/>
        <v>-3.7976363078551179E-2</v>
      </c>
      <c r="AK134" s="27">
        <f t="shared" si="305"/>
        <v>4.3295033646693681E-2</v>
      </c>
      <c r="AL134" s="27">
        <f t="shared" si="305"/>
        <v>5.4182801737484576E-2</v>
      </c>
      <c r="AM134" s="27">
        <f t="shared" si="306"/>
        <v>9.7477835384178257E-2</v>
      </c>
      <c r="AS134" t="str">
        <f t="shared" si="320"/>
        <v>53 Skilled construction and building trades</v>
      </c>
      <c r="AT134" s="27">
        <f t="shared" si="307"/>
        <v>2.7780014879309978E-2</v>
      </c>
      <c r="AU134" s="27">
        <f t="shared" si="307"/>
        <v>-2.4467268255896735E-2</v>
      </c>
      <c r="AV134" s="27">
        <f t="shared" si="307"/>
        <v>7.6812518186926249E-2</v>
      </c>
      <c r="AW134" s="27">
        <f t="shared" si="307"/>
        <v>3.2765616231357431E-2</v>
      </c>
      <c r="AX134" s="27">
        <f t="shared" si="308"/>
        <v>0.10957813441828368</v>
      </c>
      <c r="BD134" t="str">
        <f t="shared" si="321"/>
        <v>53 Skilled construction and building trades</v>
      </c>
      <c r="BE134" s="27">
        <f t="shared" si="309"/>
        <v>-0.29898575713335251</v>
      </c>
      <c r="BF134" s="27">
        <f t="shared" si="309"/>
        <v>-0.11286379481108311</v>
      </c>
      <c r="BG134" s="27">
        <f t="shared" si="309"/>
        <v>-2.9555968493867546E-2</v>
      </c>
      <c r="BH134" s="27">
        <f t="shared" si="309"/>
        <v>-0.45655417505116569</v>
      </c>
      <c r="BI134" s="27">
        <f t="shared" si="310"/>
        <v>-0.48611014354503324</v>
      </c>
      <c r="BO134" t="str">
        <f t="shared" si="322"/>
        <v>53 Skilled construction and building trades</v>
      </c>
      <c r="BP134" s="27">
        <f t="shared" si="311"/>
        <v>0.53901858652201406</v>
      </c>
      <c r="BQ134" s="27">
        <f t="shared" si="311"/>
        <v>-0.62498463165126372</v>
      </c>
      <c r="BR134" s="27">
        <f t="shared" si="311"/>
        <v>0.33499357950526321</v>
      </c>
      <c r="BS134" s="27">
        <f t="shared" si="311"/>
        <v>-7.3481357055610985E-2</v>
      </c>
      <c r="BT134" s="27">
        <f t="shared" si="312"/>
        <v>0.26151222244965222</v>
      </c>
      <c r="BZ134" t="str">
        <f t="shared" si="323"/>
        <v>53 Skilled construction and building trades</v>
      </c>
      <c r="CA134" s="68">
        <f t="shared" si="313"/>
        <v>-0.21418015814371283</v>
      </c>
      <c r="CB134" s="68">
        <f t="shared" si="313"/>
        <v>-0.17253353426849638</v>
      </c>
      <c r="CC134" s="68">
        <f t="shared" si="313"/>
        <v>0.168191418582196</v>
      </c>
      <c r="CD134" s="68">
        <f t="shared" si="313"/>
        <v>-8.731464107425535E-2</v>
      </c>
      <c r="CE134" s="68">
        <f t="shared" si="314"/>
        <v>8.0876777507940645E-2</v>
      </c>
      <c r="CK134" t="str">
        <f t="shared" si="324"/>
        <v>53 Skilled construction and building trades</v>
      </c>
      <c r="CL134" s="68">
        <f t="shared" si="315"/>
        <v>-1.0983902878959784E-2</v>
      </c>
      <c r="CM134" s="68">
        <f t="shared" si="315"/>
        <v>-0.15961870992520533</v>
      </c>
      <c r="CN134" s="68">
        <f t="shared" si="315"/>
        <v>-6.2751771667679646E-2</v>
      </c>
      <c r="CO134" s="68">
        <f t="shared" si="315"/>
        <v>-0.39178380697999637</v>
      </c>
      <c r="CP134" s="68">
        <f t="shared" si="316"/>
        <v>-0.45453557864767602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2.4759599974095124E-3</v>
      </c>
      <c r="C135" s="27">
        <f t="shared" si="299"/>
        <v>1.9972773635204694E-3</v>
      </c>
      <c r="D135" s="27">
        <f t="shared" si="299"/>
        <v>8.6036761202915868E-3</v>
      </c>
      <c r="E135" s="27">
        <f t="shared" si="299"/>
        <v>1.4810908338189689E-2</v>
      </c>
      <c r="F135" s="27">
        <f t="shared" si="300"/>
        <v>2.3414584458481276E-2</v>
      </c>
      <c r="L135" t="str">
        <f t="shared" si="317"/>
        <v>54 Textiles, printing and other skilled trades</v>
      </c>
      <c r="M135" s="27">
        <f t="shared" si="301"/>
        <v>3.9399404254453874E-2</v>
      </c>
      <c r="N135" s="27">
        <f t="shared" si="301"/>
        <v>2.081638241872702E-2</v>
      </c>
      <c r="O135" s="27">
        <f t="shared" si="301"/>
        <v>7.5543601623452195E-2</v>
      </c>
      <c r="P135" s="27">
        <f t="shared" si="301"/>
        <v>0.17219000869176759</v>
      </c>
      <c r="Q135" s="27">
        <f t="shared" si="302"/>
        <v>0.24773361031521979</v>
      </c>
      <c r="W135" t="str">
        <f t="shared" si="318"/>
        <v>54 Textiles, printing and other skilled trades</v>
      </c>
      <c r="X135" s="27">
        <f t="shared" si="303"/>
        <v>4.3416608353993857E-2</v>
      </c>
      <c r="Y135" s="27">
        <f t="shared" si="303"/>
        <v>-6.4461476906558679E-2</v>
      </c>
      <c r="Z135" s="27">
        <f t="shared" si="303"/>
        <v>0.17108352006986594</v>
      </c>
      <c r="AA135" s="27">
        <f t="shared" si="303"/>
        <v>0.28612064892087308</v>
      </c>
      <c r="AB135" s="27">
        <f t="shared" si="304"/>
        <v>0.45720416899073901</v>
      </c>
      <c r="AH135" t="str">
        <f t="shared" si="319"/>
        <v>54 Textiles, printing and other skilled trades</v>
      </c>
      <c r="AI135" s="27">
        <f t="shared" si="305"/>
        <v>3.1753309148153108E-3</v>
      </c>
      <c r="AJ135" s="27">
        <f t="shared" si="305"/>
        <v>-1.3816717870296924E-2</v>
      </c>
      <c r="AK135" s="27">
        <f t="shared" si="305"/>
        <v>1.7917626466133485E-2</v>
      </c>
      <c r="AL135" s="27">
        <f t="shared" si="305"/>
        <v>7.3669630095973215E-2</v>
      </c>
      <c r="AM135" s="27">
        <f t="shared" si="306"/>
        <v>9.15872565621067E-2</v>
      </c>
      <c r="AS135" t="str">
        <f t="shared" si="320"/>
        <v>54 Textiles, printing and other skilled trades</v>
      </c>
      <c r="AT135" s="27">
        <f t="shared" si="307"/>
        <v>1.3258056065653834E-2</v>
      </c>
      <c r="AU135" s="27">
        <f t="shared" si="307"/>
        <v>-1.9582434623850231E-2</v>
      </c>
      <c r="AV135" s="27">
        <f t="shared" si="307"/>
        <v>5.4991680668506571E-2</v>
      </c>
      <c r="AW135" s="27">
        <f t="shared" si="307"/>
        <v>9.7528208442539621E-2</v>
      </c>
      <c r="AX135" s="27">
        <f t="shared" si="308"/>
        <v>0.15251988911104619</v>
      </c>
      <c r="BD135" t="str">
        <f t="shared" si="321"/>
        <v>54 Textiles, printing and other skilled trades</v>
      </c>
      <c r="BE135" s="27">
        <f t="shared" si="309"/>
        <v>-0.15502476609159244</v>
      </c>
      <c r="BF135" s="27">
        <f t="shared" si="309"/>
        <v>-9.8497034896587898E-2</v>
      </c>
      <c r="BG135" s="27">
        <f t="shared" si="309"/>
        <v>0.1702940469572809</v>
      </c>
      <c r="BH135" s="27">
        <f t="shared" si="309"/>
        <v>0.24277460194060962</v>
      </c>
      <c r="BI135" s="27">
        <f t="shared" si="310"/>
        <v>0.41306864889789052</v>
      </c>
      <c r="BO135" t="str">
        <f t="shared" si="322"/>
        <v>54 Textiles, printing and other skilled trades</v>
      </c>
      <c r="BP135" s="27">
        <f t="shared" si="311"/>
        <v>-0.30249330334864455</v>
      </c>
      <c r="BQ135" s="27">
        <f t="shared" si="311"/>
        <v>-0.22294036442755405</v>
      </c>
      <c r="BR135" s="27">
        <f t="shared" si="311"/>
        <v>-0.1989968095990553</v>
      </c>
      <c r="BS135" s="27">
        <f t="shared" si="311"/>
        <v>-0.20504486230140362</v>
      </c>
      <c r="BT135" s="27">
        <f t="shared" si="312"/>
        <v>-0.40404167190045892</v>
      </c>
      <c r="BZ135" t="str">
        <f t="shared" si="323"/>
        <v>54 Textiles, printing and other skilled trades</v>
      </c>
      <c r="CA135" s="68">
        <f t="shared" si="313"/>
        <v>-0.29141404136760185</v>
      </c>
      <c r="CB135" s="68">
        <f t="shared" si="313"/>
        <v>-0.26590029654833014</v>
      </c>
      <c r="CC135" s="68">
        <f t="shared" si="313"/>
        <v>5.6609426932432871E-2</v>
      </c>
      <c r="CD135" s="68">
        <f t="shared" si="313"/>
        <v>-0.23215609605653587</v>
      </c>
      <c r="CE135" s="68">
        <f t="shared" si="314"/>
        <v>-0.17554666912410299</v>
      </c>
      <c r="CK135" t="str">
        <f t="shared" si="324"/>
        <v>54 Textiles, printing and other skilled trades</v>
      </c>
      <c r="CL135" s="68">
        <f t="shared" si="315"/>
        <v>-2.3910105876960852E-2</v>
      </c>
      <c r="CM135" s="68">
        <f t="shared" si="315"/>
        <v>-9.2775030372192369E-2</v>
      </c>
      <c r="CN135" s="68">
        <f t="shared" si="315"/>
        <v>-0.13485420651412988</v>
      </c>
      <c r="CO135" s="68">
        <f t="shared" si="315"/>
        <v>-0.15377389292848165</v>
      </c>
      <c r="CP135" s="68">
        <f t="shared" si="316"/>
        <v>-0.28862809944261153</v>
      </c>
    </row>
    <row r="136" spans="1:94" x14ac:dyDescent="0.2">
      <c r="A136" t="str">
        <f t="shared" si="298"/>
        <v>61 Caring personal service occupations</v>
      </c>
      <c r="B136" s="27">
        <f t="shared" si="299"/>
        <v>6.1049033284416195E-3</v>
      </c>
      <c r="C136" s="27">
        <f t="shared" si="299"/>
        <v>1.0835313867658264E-5</v>
      </c>
      <c r="D136" s="27">
        <f t="shared" si="299"/>
        <v>1.0708246489989925E-2</v>
      </c>
      <c r="E136" s="27">
        <f t="shared" si="299"/>
        <v>1.595900499915083E-2</v>
      </c>
      <c r="F136" s="27">
        <f t="shared" si="300"/>
        <v>2.6667251489140755E-2</v>
      </c>
      <c r="L136" t="str">
        <f t="shared" si="317"/>
        <v>61 Caring personal service occupations</v>
      </c>
      <c r="M136" s="27">
        <f t="shared" si="301"/>
        <v>0.46936628491576937</v>
      </c>
      <c r="N136" s="27">
        <f t="shared" si="301"/>
        <v>-2.1474190404289883E-2</v>
      </c>
      <c r="O136" s="27">
        <f t="shared" si="301"/>
        <v>0.49839923714881307</v>
      </c>
      <c r="P136" s="27">
        <f t="shared" si="301"/>
        <v>0.73600833189540227</v>
      </c>
      <c r="Q136" s="27">
        <f t="shared" si="302"/>
        <v>1.2344075690442153</v>
      </c>
      <c r="W136" t="str">
        <f t="shared" si="318"/>
        <v>61 Caring personal service occupations</v>
      </c>
      <c r="X136" s="27">
        <f t="shared" si="303"/>
        <v>0.93393061046856651</v>
      </c>
      <c r="Y136" s="27">
        <f t="shared" si="303"/>
        <v>-0.351798023614462</v>
      </c>
      <c r="Z136" s="27">
        <f t="shared" si="303"/>
        <v>0.88716140317372894</v>
      </c>
      <c r="AA136" s="27">
        <f t="shared" si="303"/>
        <v>1.0761603056191635</v>
      </c>
      <c r="AB136" s="27">
        <f t="shared" si="304"/>
        <v>1.9633217087928925</v>
      </c>
      <c r="AH136" t="str">
        <f t="shared" si="319"/>
        <v>61 Caring personal service occupations</v>
      </c>
      <c r="AI136" s="27">
        <f t="shared" si="305"/>
        <v>0.25187768102534136</v>
      </c>
      <c r="AJ136" s="27">
        <f t="shared" si="305"/>
        <v>-0.21599280729184711</v>
      </c>
      <c r="AK136" s="27">
        <f t="shared" si="305"/>
        <v>0.17576609821698108</v>
      </c>
      <c r="AL136" s="27">
        <f t="shared" si="305"/>
        <v>0.17564183853560289</v>
      </c>
      <c r="AM136" s="27">
        <f t="shared" si="306"/>
        <v>0.35140793675258397</v>
      </c>
      <c r="AS136" t="str">
        <f t="shared" si="320"/>
        <v>61 Caring personal service occupations</v>
      </c>
      <c r="AT136" s="27">
        <f t="shared" si="307"/>
        <v>0.28422668807939355</v>
      </c>
      <c r="AU136" s="27">
        <f t="shared" si="307"/>
        <v>-0.10054002384971561</v>
      </c>
      <c r="AV136" s="27">
        <f t="shared" si="307"/>
        <v>0.10306632513961089</v>
      </c>
      <c r="AW136" s="27">
        <f t="shared" si="307"/>
        <v>0.10905886181680247</v>
      </c>
      <c r="AX136" s="27">
        <f t="shared" si="308"/>
        <v>0.21212518695641336</v>
      </c>
      <c r="BD136" t="str">
        <f t="shared" si="321"/>
        <v>61 Caring personal service occupations</v>
      </c>
      <c r="BE136" s="27">
        <f t="shared" si="309"/>
        <v>0.96050962509901083</v>
      </c>
      <c r="BF136" s="27">
        <f t="shared" si="309"/>
        <v>-9.4381285703386553E-2</v>
      </c>
      <c r="BG136" s="27">
        <f t="shared" si="309"/>
        <v>0.78143212812528873</v>
      </c>
      <c r="BH136" s="27">
        <f t="shared" si="309"/>
        <v>1.7708338595481425</v>
      </c>
      <c r="BI136" s="27">
        <f t="shared" si="310"/>
        <v>2.5522659876734313</v>
      </c>
      <c r="BO136" t="str">
        <f t="shared" si="322"/>
        <v>61 Caring personal service occupations</v>
      </c>
      <c r="BP136" s="27">
        <f t="shared" si="311"/>
        <v>-0.3829416798530163</v>
      </c>
      <c r="BQ136" s="27">
        <f t="shared" si="311"/>
        <v>-0.70339373407617156</v>
      </c>
      <c r="BR136" s="27">
        <f t="shared" si="311"/>
        <v>-0.10701343527191653</v>
      </c>
      <c r="BS136" s="27">
        <f t="shared" si="311"/>
        <v>-1.2627016498782639</v>
      </c>
      <c r="BT136" s="27">
        <f t="shared" si="312"/>
        <v>-1.3697150851501805</v>
      </c>
      <c r="BZ136" t="str">
        <f t="shared" si="323"/>
        <v>61 Caring personal service occupations</v>
      </c>
      <c r="CA136" s="68">
        <f t="shared" si="313"/>
        <v>-0.95416395470467674</v>
      </c>
      <c r="CB136" s="68">
        <f t="shared" si="313"/>
        <v>-0.32797084759558892</v>
      </c>
      <c r="CC136" s="68">
        <f t="shared" si="313"/>
        <v>-0.31364008795838583</v>
      </c>
      <c r="CD136" s="68">
        <f t="shared" si="313"/>
        <v>-0.15056927370724427</v>
      </c>
      <c r="CE136" s="68">
        <f t="shared" si="314"/>
        <v>-0.46420936166563009</v>
      </c>
      <c r="CK136" t="str">
        <f t="shared" si="324"/>
        <v>61 Caring personal service occupations</v>
      </c>
      <c r="CL136" s="68">
        <f t="shared" si="315"/>
        <v>-4.4785831995540148E-2</v>
      </c>
      <c r="CM136" s="68">
        <f t="shared" si="315"/>
        <v>-7.7853228419846321E-3</v>
      </c>
      <c r="CN136" s="68">
        <f t="shared" si="315"/>
        <v>6.9043810120538618E-2</v>
      </c>
      <c r="CO136" s="68">
        <f t="shared" si="315"/>
        <v>8.7157589299502458E-2</v>
      </c>
      <c r="CP136" s="68">
        <f t="shared" si="316"/>
        <v>0.15620139942004108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6.0805801258831636E-3</v>
      </c>
      <c r="C137" s="27">
        <f t="shared" si="299"/>
        <v>6.2174697969182013E-4</v>
      </c>
      <c r="D137" s="27">
        <f t="shared" si="299"/>
        <v>3.5305421728529379E-3</v>
      </c>
      <c r="E137" s="27">
        <f t="shared" si="299"/>
        <v>7.0874746688934405E-3</v>
      </c>
      <c r="F137" s="27">
        <f t="shared" si="300"/>
        <v>1.0618016841746378E-2</v>
      </c>
      <c r="L137" t="str">
        <f t="shared" si="317"/>
        <v>62 Leisure, travel and related personal service occupations</v>
      </c>
      <c r="M137" s="27">
        <f t="shared" si="301"/>
        <v>6.3237965181394712E-2</v>
      </c>
      <c r="N137" s="27">
        <f t="shared" si="301"/>
        <v>-1.4899093573425726E-2</v>
      </c>
      <c r="O137" s="27">
        <f t="shared" si="301"/>
        <v>5.7867444857699124E-2</v>
      </c>
      <c r="P137" s="27">
        <f t="shared" si="301"/>
        <v>0.1049569613089163</v>
      </c>
      <c r="Q137" s="27">
        <f t="shared" si="302"/>
        <v>0.16282440616661542</v>
      </c>
      <c r="W137" t="str">
        <f t="shared" si="318"/>
        <v>62 Leisure, travel and related personal service occupations</v>
      </c>
      <c r="X137" s="27">
        <f t="shared" si="303"/>
        <v>0.27347313427049091</v>
      </c>
      <c r="Y137" s="27">
        <f t="shared" si="303"/>
        <v>-0.13749790224971958</v>
      </c>
      <c r="Z137" s="27">
        <f t="shared" si="303"/>
        <v>0.25384858038312363</v>
      </c>
      <c r="AA137" s="27">
        <f t="shared" si="303"/>
        <v>0.52245465780145839</v>
      </c>
      <c r="AB137" s="27">
        <f t="shared" si="304"/>
        <v>0.77630323818458202</v>
      </c>
      <c r="AH137" t="str">
        <f t="shared" si="319"/>
        <v>62 Leisure, travel and related personal service occupations</v>
      </c>
      <c r="AI137" s="27">
        <f t="shared" si="305"/>
        <v>0.14477564586661451</v>
      </c>
      <c r="AJ137" s="27">
        <f t="shared" si="305"/>
        <v>-7.2115874613042807E-2</v>
      </c>
      <c r="AK137" s="27">
        <f t="shared" si="305"/>
        <v>7.66015639298957E-2</v>
      </c>
      <c r="AL137" s="27">
        <f t="shared" si="305"/>
        <v>0.25151630609723474</v>
      </c>
      <c r="AM137" s="27">
        <f t="shared" si="306"/>
        <v>0.32811787002713044</v>
      </c>
      <c r="AS137" t="str">
        <f t="shared" si="320"/>
        <v>62 Leisure, travel and related personal service occupations</v>
      </c>
      <c r="AT137" s="27">
        <f t="shared" si="307"/>
        <v>0.19706773991178761</v>
      </c>
      <c r="AU137" s="27">
        <f t="shared" si="307"/>
        <v>-2.6784143141626138E-2</v>
      </c>
      <c r="AV137" s="27">
        <f t="shared" si="307"/>
        <v>0.14338962601498895</v>
      </c>
      <c r="AW137" s="27">
        <f t="shared" si="307"/>
        <v>0.42140519716748193</v>
      </c>
      <c r="AX137" s="27">
        <f t="shared" si="308"/>
        <v>0.56479482318247087</v>
      </c>
      <c r="BD137" t="str">
        <f t="shared" si="321"/>
        <v>62 Leisure, travel and related personal service occupations</v>
      </c>
      <c r="BE137" s="27">
        <f t="shared" si="309"/>
        <v>-0.10908057975882857</v>
      </c>
      <c r="BF137" s="27">
        <f t="shared" si="309"/>
        <v>-9.5807779716042596E-2</v>
      </c>
      <c r="BG137" s="27">
        <f t="shared" si="309"/>
        <v>-0.17013138314216114</v>
      </c>
      <c r="BH137" s="27">
        <f t="shared" si="309"/>
        <v>-0.20134564991121229</v>
      </c>
      <c r="BI137" s="27">
        <f t="shared" si="310"/>
        <v>-0.37147703305337343</v>
      </c>
      <c r="BO137" t="str">
        <f t="shared" si="322"/>
        <v>62 Leisure, travel and related personal service occupations</v>
      </c>
      <c r="BP137" s="27">
        <f t="shared" si="311"/>
        <v>-0.16520053977646487</v>
      </c>
      <c r="BQ137" s="27">
        <f t="shared" si="311"/>
        <v>-0.26934274876728459</v>
      </c>
      <c r="BR137" s="27">
        <f t="shared" si="311"/>
        <v>-0.21394608163188122</v>
      </c>
      <c r="BS137" s="27">
        <f t="shared" si="311"/>
        <v>-0.35433565543365297</v>
      </c>
      <c r="BT137" s="27">
        <f t="shared" si="312"/>
        <v>-0.5682817370655342</v>
      </c>
      <c r="BZ137" t="str">
        <f t="shared" si="323"/>
        <v>62 Leisure, travel and related personal service occupations</v>
      </c>
      <c r="CA137" s="68">
        <f t="shared" si="313"/>
        <v>4.2884192966429424E-2</v>
      </c>
      <c r="CB137" s="68">
        <f t="shared" si="313"/>
        <v>-0.33469296246888902</v>
      </c>
      <c r="CC137" s="68">
        <f t="shared" si="313"/>
        <v>-1.7104835915440431E-2</v>
      </c>
      <c r="CD137" s="68">
        <f t="shared" si="313"/>
        <v>-0.34840966389723227</v>
      </c>
      <c r="CE137" s="68">
        <f t="shared" si="314"/>
        <v>-0.3655144998126727</v>
      </c>
      <c r="CK137" t="str">
        <f t="shared" si="324"/>
        <v>62 Leisure, travel and related personal service occupations</v>
      </c>
      <c r="CL137" s="68">
        <f t="shared" si="315"/>
        <v>1.6309707925240002E-2</v>
      </c>
      <c r="CM137" s="68">
        <f t="shared" si="315"/>
        <v>-7.7520515713922211E-2</v>
      </c>
      <c r="CN137" s="68">
        <f t="shared" si="315"/>
        <v>-5.5370673753792565E-2</v>
      </c>
      <c r="CO137" s="68">
        <f t="shared" si="315"/>
        <v>-1.3522398949163683E-2</v>
      </c>
      <c r="CP137" s="68">
        <f t="shared" si="316"/>
        <v>-6.8893072702956248E-2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-1.5667362855876338E-5</v>
      </c>
      <c r="C138" s="27">
        <f t="shared" si="299"/>
        <v>1.2691427389695546E-4</v>
      </c>
      <c r="D138" s="27">
        <f t="shared" si="299"/>
        <v>6.0466782480603221E-5</v>
      </c>
      <c r="E138" s="27">
        <f t="shared" si="299"/>
        <v>4.1569448633500795E-4</v>
      </c>
      <c r="F138" s="27">
        <f t="shared" si="300"/>
        <v>4.7616126881561117E-4</v>
      </c>
      <c r="L138" t="str">
        <f t="shared" si="317"/>
        <v>63 Community and civil enforcement occupations</v>
      </c>
      <c r="M138" s="27">
        <f t="shared" si="301"/>
        <v>-1.835660598665835E-4</v>
      </c>
      <c r="N138" s="27">
        <f t="shared" si="301"/>
        <v>7.4411204065836546E-3</v>
      </c>
      <c r="O138" s="27">
        <f t="shared" si="301"/>
        <v>-2.4004046515544268E-3</v>
      </c>
      <c r="P138" s="27">
        <f t="shared" si="301"/>
        <v>9.3407883565593403E-3</v>
      </c>
      <c r="Q138" s="27">
        <f t="shared" si="302"/>
        <v>6.9403837050049134E-3</v>
      </c>
      <c r="W138" t="str">
        <f t="shared" si="318"/>
        <v>63 Community and civil enforcement occupations</v>
      </c>
      <c r="X138" s="27">
        <f t="shared" si="303"/>
        <v>6.9094368637458714E-3</v>
      </c>
      <c r="Y138" s="27">
        <f t="shared" si="303"/>
        <v>7.1661339983199318E-3</v>
      </c>
      <c r="Z138" s="27">
        <f t="shared" si="303"/>
        <v>8.7484336276496266E-3</v>
      </c>
      <c r="AA138" s="27">
        <f t="shared" si="303"/>
        <v>2.1306219025074388E-2</v>
      </c>
      <c r="AB138" s="27">
        <f t="shared" si="304"/>
        <v>3.0054652652724015E-2</v>
      </c>
      <c r="AH138" t="str">
        <f t="shared" si="319"/>
        <v>63 Community and civil enforcement occupations</v>
      </c>
      <c r="AI138" s="27">
        <f t="shared" si="305"/>
        <v>1.0656851652482077E-4</v>
      </c>
      <c r="AJ138" s="27">
        <f t="shared" si="305"/>
        <v>5.9102291824059336E-3</v>
      </c>
      <c r="AK138" s="27">
        <f t="shared" si="305"/>
        <v>-3.646985730393737E-3</v>
      </c>
      <c r="AL138" s="27">
        <f t="shared" si="305"/>
        <v>4.4431401768515802E-3</v>
      </c>
      <c r="AM138" s="27">
        <f t="shared" si="306"/>
        <v>7.9615444645784322E-4</v>
      </c>
      <c r="AS138" t="str">
        <f t="shared" si="320"/>
        <v>63 Community and civil enforcement occupations</v>
      </c>
      <c r="AT138" s="27">
        <f t="shared" si="307"/>
        <v>-2.0367615615494543E-3</v>
      </c>
      <c r="AU138" s="27">
        <f t="shared" si="307"/>
        <v>4.6586935370643116E-3</v>
      </c>
      <c r="AV138" s="27">
        <f t="shared" si="307"/>
        <v>-4.6276227052461441E-3</v>
      </c>
      <c r="AW138" s="27">
        <f t="shared" si="307"/>
        <v>1.3384830902334853E-3</v>
      </c>
      <c r="AX138" s="27">
        <f t="shared" si="308"/>
        <v>-3.2891396150126588E-3</v>
      </c>
      <c r="BD138" t="str">
        <f t="shared" si="321"/>
        <v>63 Community and civil enforcement occupations</v>
      </c>
      <c r="BE138" s="27">
        <f t="shared" si="309"/>
        <v>-2.7933829506203017E-2</v>
      </c>
      <c r="BF138" s="27">
        <f t="shared" si="309"/>
        <v>2.8020430483788397E-2</v>
      </c>
      <c r="BG138" s="27">
        <f t="shared" si="309"/>
        <v>-2.9460929958300339E-2</v>
      </c>
      <c r="BH138" s="27">
        <f t="shared" si="309"/>
        <v>2.4466641587282123E-3</v>
      </c>
      <c r="BI138" s="27">
        <f t="shared" si="310"/>
        <v>-2.7014265799572126E-2</v>
      </c>
      <c r="BO138" t="str">
        <f t="shared" si="322"/>
        <v>63 Community and civil enforcement occupations</v>
      </c>
      <c r="BP138" s="27">
        <f t="shared" si="311"/>
        <v>-1.2824602928183271E-2</v>
      </c>
      <c r="BQ138" s="27">
        <f t="shared" si="311"/>
        <v>1.726871211621335E-2</v>
      </c>
      <c r="BR138" s="27">
        <f t="shared" si="311"/>
        <v>-2.791929404508553E-2</v>
      </c>
      <c r="BS138" s="27">
        <f t="shared" si="311"/>
        <v>-5.1282607567457311E-3</v>
      </c>
      <c r="BT138" s="27">
        <f t="shared" si="312"/>
        <v>-3.3047554801831261E-2</v>
      </c>
      <c r="BZ138" t="str">
        <f t="shared" si="323"/>
        <v>63 Community and civil enforcement occupations</v>
      </c>
      <c r="CA138" s="68">
        <f t="shared" si="313"/>
        <v>-1.2230688772231074E-2</v>
      </c>
      <c r="CB138" s="68">
        <f t="shared" si="313"/>
        <v>1.1693102570957389E-2</v>
      </c>
      <c r="CC138" s="68">
        <f t="shared" si="313"/>
        <v>-1.3689959963341741E-2</v>
      </c>
      <c r="CD138" s="68">
        <f t="shared" si="313"/>
        <v>-1.1841150741086194E-2</v>
      </c>
      <c r="CE138" s="68">
        <f t="shared" si="314"/>
        <v>-2.5531110704427935E-2</v>
      </c>
      <c r="CK138" t="str">
        <f t="shared" si="324"/>
        <v>63 Community and civil enforcement occupations</v>
      </c>
      <c r="CL138" s="68">
        <f t="shared" si="315"/>
        <v>-4.9611325141997384E-3</v>
      </c>
      <c r="CM138" s="68">
        <f t="shared" si="315"/>
        <v>5.8438290199061306E-3</v>
      </c>
      <c r="CN138" s="68">
        <f t="shared" si="315"/>
        <v>-1.0095088586781821E-2</v>
      </c>
      <c r="CO138" s="68">
        <f t="shared" si="315"/>
        <v>-2.4524935024167471E-3</v>
      </c>
      <c r="CP138" s="68">
        <f t="shared" si="316"/>
        <v>-1.2547582089198569E-2</v>
      </c>
    </row>
    <row r="139" spans="1:94" x14ac:dyDescent="0.2">
      <c r="A139" t="str">
        <f t="shared" si="298"/>
        <v>71 Sales occupations</v>
      </c>
      <c r="B139" s="27">
        <f t="shared" si="299"/>
        <v>1.1816343195010168E-2</v>
      </c>
      <c r="C139" s="27">
        <f t="shared" si="299"/>
        <v>-7.0508050358437796E-3</v>
      </c>
      <c r="D139" s="27">
        <f t="shared" si="299"/>
        <v>6.8980796357676621E-3</v>
      </c>
      <c r="E139" s="27">
        <f t="shared" si="299"/>
        <v>2.0857011271170539E-2</v>
      </c>
      <c r="F139" s="27">
        <f t="shared" si="300"/>
        <v>2.7755090906938201E-2</v>
      </c>
      <c r="L139" t="str">
        <f t="shared" si="317"/>
        <v>71 Sales occupations</v>
      </c>
      <c r="M139" s="27">
        <f t="shared" si="301"/>
        <v>0.17807787641167838</v>
      </c>
      <c r="N139" s="27">
        <f t="shared" si="301"/>
        <v>8.826564871347764E-2</v>
      </c>
      <c r="O139" s="27">
        <f t="shared" si="301"/>
        <v>0.13115320875934255</v>
      </c>
      <c r="P139" s="27">
        <f t="shared" si="301"/>
        <v>0.44793947570259851</v>
      </c>
      <c r="Q139" s="27">
        <f t="shared" si="302"/>
        <v>0.57909268446194107</v>
      </c>
      <c r="W139" t="str">
        <f t="shared" si="318"/>
        <v>71 Sales occupations</v>
      </c>
      <c r="X139" s="27">
        <f t="shared" si="303"/>
        <v>0.44983216016757366</v>
      </c>
      <c r="Y139" s="27">
        <f t="shared" si="303"/>
        <v>8.168532283252139E-2</v>
      </c>
      <c r="Z139" s="27">
        <f t="shared" si="303"/>
        <v>0.18930904588741981</v>
      </c>
      <c r="AA139" s="27">
        <f t="shared" si="303"/>
        <v>0.91239490587747873</v>
      </c>
      <c r="AB139" s="27">
        <f t="shared" si="304"/>
        <v>1.1017039517648985</v>
      </c>
      <c r="AH139" t="str">
        <f t="shared" si="319"/>
        <v>71 Sales occupations</v>
      </c>
      <c r="AI139" s="27">
        <f t="shared" si="305"/>
        <v>7.3609733237894326E-2</v>
      </c>
      <c r="AJ139" s="27">
        <f t="shared" si="305"/>
        <v>2.6447665499371498E-2</v>
      </c>
      <c r="AK139" s="27">
        <f t="shared" si="305"/>
        <v>-1.185104130354242E-2</v>
      </c>
      <c r="AL139" s="27">
        <f t="shared" si="305"/>
        <v>0.18202735740341103</v>
      </c>
      <c r="AM139" s="27">
        <f t="shared" si="306"/>
        <v>0.17017631609986861</v>
      </c>
      <c r="AS139" t="str">
        <f t="shared" si="320"/>
        <v>71 Sales occupations</v>
      </c>
      <c r="AT139" s="27">
        <f t="shared" si="307"/>
        <v>3.8800162249572057E-2</v>
      </c>
      <c r="AU139" s="27">
        <f t="shared" si="307"/>
        <v>1.1192578404560671E-2</v>
      </c>
      <c r="AV139" s="27">
        <f t="shared" si="307"/>
        <v>-3.5808106993942768E-2</v>
      </c>
      <c r="AW139" s="27">
        <f t="shared" si="307"/>
        <v>0.13916220421101866</v>
      </c>
      <c r="AX139" s="27">
        <f t="shared" si="308"/>
        <v>0.10335409721707589</v>
      </c>
      <c r="BD139" t="str">
        <f t="shared" si="321"/>
        <v>71 Sales occupations</v>
      </c>
      <c r="BE139" s="27">
        <f t="shared" si="309"/>
        <v>-0.11424158603128287</v>
      </c>
      <c r="BF139" s="27">
        <f t="shared" si="309"/>
        <v>0.58411467784563698</v>
      </c>
      <c r="BG139" s="27">
        <f t="shared" si="309"/>
        <v>-0.44884530708669601</v>
      </c>
      <c r="BH139" s="27">
        <f t="shared" si="309"/>
        <v>0.19504831668995148</v>
      </c>
      <c r="BI139" s="27">
        <f t="shared" si="310"/>
        <v>-0.25379699039674453</v>
      </c>
      <c r="BO139" t="str">
        <f t="shared" si="322"/>
        <v>71 Sales occupations</v>
      </c>
      <c r="BP139" s="27">
        <f t="shared" si="311"/>
        <v>-0.37722666768926949</v>
      </c>
      <c r="BQ139" s="27">
        <f t="shared" si="311"/>
        <v>-0.24435350130580513</v>
      </c>
      <c r="BR139" s="27">
        <f t="shared" si="311"/>
        <v>-0.69551013876257795</v>
      </c>
      <c r="BS139" s="27">
        <f t="shared" si="311"/>
        <v>-1.0058017283039762</v>
      </c>
      <c r="BT139" s="27">
        <f t="shared" si="312"/>
        <v>-1.7013118670665541</v>
      </c>
      <c r="BZ139" t="str">
        <f t="shared" si="323"/>
        <v>71 Sales occupations</v>
      </c>
      <c r="CA139" s="68">
        <f t="shared" si="313"/>
        <v>-0.12708448037859954</v>
      </c>
      <c r="CB139" s="68">
        <f t="shared" si="313"/>
        <v>-0.48662904122559825</v>
      </c>
      <c r="CC139" s="68">
        <f t="shared" si="313"/>
        <v>-0.63995293405823528</v>
      </c>
      <c r="CD139" s="68">
        <f t="shared" si="313"/>
        <v>-1.676331837392012</v>
      </c>
      <c r="CE139" s="68">
        <f t="shared" si="314"/>
        <v>-2.3162847714502472</v>
      </c>
      <c r="CK139" t="str">
        <f t="shared" si="324"/>
        <v>71 Sales occupations</v>
      </c>
      <c r="CL139" s="68">
        <f t="shared" si="315"/>
        <v>3.1295441870849539E-2</v>
      </c>
      <c r="CM139" s="68">
        <f t="shared" si="315"/>
        <v>-0.15295141068842399</v>
      </c>
      <c r="CN139" s="68">
        <f t="shared" si="315"/>
        <v>-0.16703416928192372</v>
      </c>
      <c r="CO139" s="68">
        <f t="shared" si="315"/>
        <v>-0.21393875700783782</v>
      </c>
      <c r="CP139" s="68">
        <f t="shared" si="316"/>
        <v>-0.38097292628976154</v>
      </c>
    </row>
    <row r="140" spans="1:94" x14ac:dyDescent="0.2">
      <c r="A140" t="str">
        <f t="shared" si="298"/>
        <v>72 Customer service occupations</v>
      </c>
      <c r="B140" s="27">
        <f t="shared" si="299"/>
        <v>3.1306075892248708E-3</v>
      </c>
      <c r="C140" s="27">
        <f t="shared" si="299"/>
        <v>3.6567295313806973E-3</v>
      </c>
      <c r="D140" s="27">
        <f t="shared" si="299"/>
        <v>1.263668468782125E-2</v>
      </c>
      <c r="E140" s="27">
        <f t="shared" si="299"/>
        <v>1.5113376065462418E-2</v>
      </c>
      <c r="F140" s="27">
        <f t="shared" si="300"/>
        <v>2.7750060753283668E-2</v>
      </c>
      <c r="L140" t="str">
        <f t="shared" si="317"/>
        <v>72 Customer service occupations</v>
      </c>
      <c r="M140" s="27">
        <f t="shared" si="301"/>
        <v>7.1926621736026125E-2</v>
      </c>
      <c r="N140" s="27">
        <f t="shared" si="301"/>
        <v>1.1852480942682431E-2</v>
      </c>
      <c r="O140" s="27">
        <f t="shared" si="301"/>
        <v>0.15584144382705589</v>
      </c>
      <c r="P140" s="27">
        <f t="shared" si="301"/>
        <v>0.1840619114637887</v>
      </c>
      <c r="Q140" s="27">
        <f t="shared" si="302"/>
        <v>0.33990335529084459</v>
      </c>
      <c r="W140" t="str">
        <f t="shared" si="318"/>
        <v>72 Customer service occupations</v>
      </c>
      <c r="X140" s="27">
        <f t="shared" si="303"/>
        <v>0.19893918546705303</v>
      </c>
      <c r="Y140" s="27">
        <f t="shared" si="303"/>
        <v>2.0515036331797853E-2</v>
      </c>
      <c r="Z140" s="27">
        <f t="shared" si="303"/>
        <v>0.40474182630253464</v>
      </c>
      <c r="AA140" s="27">
        <f t="shared" si="303"/>
        <v>0.4964844911927444</v>
      </c>
      <c r="AB140" s="27">
        <f t="shared" si="304"/>
        <v>0.90122631749527904</v>
      </c>
      <c r="AH140" t="str">
        <f t="shared" si="319"/>
        <v>72 Customer service occupations</v>
      </c>
      <c r="AI140" s="27">
        <f t="shared" si="305"/>
        <v>7.5919848834441084E-2</v>
      </c>
      <c r="AJ140" s="27">
        <f t="shared" si="305"/>
        <v>3.4351449839244597E-2</v>
      </c>
      <c r="AK140" s="27">
        <f t="shared" si="305"/>
        <v>0.13919287506396627</v>
      </c>
      <c r="AL140" s="27">
        <f t="shared" si="305"/>
        <v>0.14080246526574414</v>
      </c>
      <c r="AM140" s="27">
        <f t="shared" si="306"/>
        <v>0.27999534032971041</v>
      </c>
      <c r="AS140" t="str">
        <f t="shared" si="320"/>
        <v>72 Customer service occupations</v>
      </c>
      <c r="AT140" s="27">
        <f t="shared" si="307"/>
        <v>7.2557827657057983E-2</v>
      </c>
      <c r="AU140" s="27">
        <f t="shared" si="307"/>
        <v>5.4852943682794364E-3</v>
      </c>
      <c r="AV140" s="27">
        <f t="shared" si="307"/>
        <v>0.11749976297886622</v>
      </c>
      <c r="AW140" s="27">
        <f t="shared" si="307"/>
        <v>9.8573231593548027E-2</v>
      </c>
      <c r="AX140" s="27">
        <f t="shared" si="308"/>
        <v>0.21607299457241425</v>
      </c>
      <c r="BD140" t="str">
        <f t="shared" si="321"/>
        <v>72 Customer service occupations</v>
      </c>
      <c r="BE140" s="27">
        <f t="shared" si="309"/>
        <v>8.036236064771507E-2</v>
      </c>
      <c r="BF140" s="27">
        <f t="shared" si="309"/>
        <v>9.3466030367140407E-2</v>
      </c>
      <c r="BG140" s="27">
        <f t="shared" si="309"/>
        <v>0.27885586055555356</v>
      </c>
      <c r="BH140" s="27">
        <f t="shared" si="309"/>
        <v>0.1954839099660568</v>
      </c>
      <c r="BI140" s="27">
        <f t="shared" si="310"/>
        <v>0.47433977052161036</v>
      </c>
      <c r="BO140" t="str">
        <f t="shared" si="322"/>
        <v>72 Customer service occupations</v>
      </c>
      <c r="BP140" s="27">
        <f t="shared" si="311"/>
        <v>8.3515567675113145E-2</v>
      </c>
      <c r="BQ140" s="27">
        <f t="shared" si="311"/>
        <v>-4.1209236230500546E-2</v>
      </c>
      <c r="BR140" s="27">
        <f t="shared" si="311"/>
        <v>0.32236647412179731</v>
      </c>
      <c r="BS140" s="27">
        <f t="shared" si="311"/>
        <v>-7.2429018912915311E-2</v>
      </c>
      <c r="BT140" s="27">
        <f t="shared" si="312"/>
        <v>0.249937455208882</v>
      </c>
      <c r="BZ140" t="str">
        <f t="shared" si="323"/>
        <v>72 Customer service occupations</v>
      </c>
      <c r="CA140" s="68">
        <f t="shared" si="313"/>
        <v>-3.0300308649965357E-3</v>
      </c>
      <c r="CB140" s="68">
        <f t="shared" si="313"/>
        <v>-7.0778121504237457E-2</v>
      </c>
      <c r="CC140" s="68">
        <f t="shared" si="313"/>
        <v>8.8523577100784512E-2</v>
      </c>
      <c r="CD140" s="68">
        <f t="shared" si="313"/>
        <v>-7.9592169033989801E-2</v>
      </c>
      <c r="CE140" s="68">
        <f t="shared" si="314"/>
        <v>8.9314080667947104E-3</v>
      </c>
      <c r="CK140" t="str">
        <f t="shared" si="324"/>
        <v>72 Customer service occupations</v>
      </c>
      <c r="CL140" s="68">
        <f t="shared" si="315"/>
        <v>7.3382824800872437E-2</v>
      </c>
      <c r="CM140" s="68">
        <f t="shared" si="315"/>
        <v>-1.5949356266486414E-3</v>
      </c>
      <c r="CN140" s="68">
        <f t="shared" si="315"/>
        <v>0.15848487054695665</v>
      </c>
      <c r="CO140" s="68">
        <f t="shared" si="315"/>
        <v>0.12993481988772182</v>
      </c>
      <c r="CP140" s="68">
        <f t="shared" si="316"/>
        <v>0.28841969043467847</v>
      </c>
    </row>
    <row r="141" spans="1:94" x14ac:dyDescent="0.2">
      <c r="A141" t="str">
        <f t="shared" si="298"/>
        <v>81 Process, plant and machine operatives</v>
      </c>
      <c r="B141" s="27">
        <f t="shared" si="299"/>
        <v>5.0767138448362149E-3</v>
      </c>
      <c r="C141" s="27">
        <f t="shared" si="299"/>
        <v>-1.411915262165362E-3</v>
      </c>
      <c r="D141" s="27">
        <f t="shared" si="299"/>
        <v>8.2432103849019792E-3</v>
      </c>
      <c r="E141" s="27">
        <f t="shared" si="299"/>
        <v>1.4584255562579172E-2</v>
      </c>
      <c r="F141" s="27">
        <f t="shared" si="300"/>
        <v>2.2827465947481151E-2</v>
      </c>
      <c r="L141" t="str">
        <f t="shared" si="317"/>
        <v>81 Process, plant and machine operatives</v>
      </c>
      <c r="M141" s="27">
        <f t="shared" si="301"/>
        <v>2.6750855063116058E-2</v>
      </c>
      <c r="N141" s="27">
        <f t="shared" si="301"/>
        <v>2.8718577138314716E-4</v>
      </c>
      <c r="O141" s="27">
        <f t="shared" si="301"/>
        <v>5.6834898368313888E-2</v>
      </c>
      <c r="P141" s="27">
        <f t="shared" si="301"/>
        <v>0.10075774728477943</v>
      </c>
      <c r="Q141" s="27">
        <f t="shared" si="302"/>
        <v>0.15759264565309333</v>
      </c>
      <c r="W141" t="str">
        <f t="shared" si="318"/>
        <v>81 Process, plant and machine operatives</v>
      </c>
      <c r="X141" s="27">
        <f t="shared" si="303"/>
        <v>2.3365663290895289E-2</v>
      </c>
      <c r="Y141" s="27">
        <f t="shared" si="303"/>
        <v>-2.3080736185578987E-2</v>
      </c>
      <c r="Z141" s="27">
        <f t="shared" si="303"/>
        <v>0.12778317146509344</v>
      </c>
      <c r="AA141" s="27">
        <f t="shared" si="303"/>
        <v>0.19383856172281611</v>
      </c>
      <c r="AB141" s="27">
        <f t="shared" si="304"/>
        <v>0.32162173318790954</v>
      </c>
      <c r="AH141" t="str">
        <f t="shared" si="319"/>
        <v>81 Process, plant and machine operatives</v>
      </c>
      <c r="AI141" s="27">
        <f t="shared" si="305"/>
        <v>2.2070217274546278E-2</v>
      </c>
      <c r="AJ141" s="27">
        <f t="shared" si="305"/>
        <v>-8.0495159139304939E-3</v>
      </c>
      <c r="AK141" s="27">
        <f t="shared" si="305"/>
        <v>5.8666240740892606E-2</v>
      </c>
      <c r="AL141" s="27">
        <f t="shared" si="305"/>
        <v>9.9374964026594292E-2</v>
      </c>
      <c r="AM141" s="27">
        <f t="shared" si="306"/>
        <v>0.1580412047674869</v>
      </c>
      <c r="AS141" t="str">
        <f t="shared" si="320"/>
        <v>81 Process, plant and machine operatives</v>
      </c>
      <c r="AT141" s="27">
        <f t="shared" si="307"/>
        <v>4.3182154676722623E-2</v>
      </c>
      <c r="AU141" s="27">
        <f t="shared" si="307"/>
        <v>-2.3094005395152606E-2</v>
      </c>
      <c r="AV141" s="27">
        <f t="shared" si="307"/>
        <v>0.10413496881757728</v>
      </c>
      <c r="AW141" s="27">
        <f t="shared" si="307"/>
        <v>0.11959420248749092</v>
      </c>
      <c r="AX141" s="27">
        <f t="shared" si="308"/>
        <v>0.2237291713050682</v>
      </c>
      <c r="BD141" t="str">
        <f t="shared" si="321"/>
        <v>81 Process, plant and machine operatives</v>
      </c>
      <c r="BE141" s="27">
        <f t="shared" si="309"/>
        <v>8.3933083412139453E-2</v>
      </c>
      <c r="BF141" s="27">
        <f t="shared" si="309"/>
        <v>-6.9130075567697125E-2</v>
      </c>
      <c r="BG141" s="27">
        <f t="shared" si="309"/>
        <v>0.4347367582370274</v>
      </c>
      <c r="BH141" s="27">
        <f t="shared" si="309"/>
        <v>0.30103410863887015</v>
      </c>
      <c r="BI141" s="27">
        <f t="shared" si="310"/>
        <v>0.73577086687589754</v>
      </c>
      <c r="BO141" t="str">
        <f t="shared" si="322"/>
        <v>81 Process, plant and machine operatives</v>
      </c>
      <c r="BP141" s="27">
        <f t="shared" si="311"/>
        <v>0.31541584106566889</v>
      </c>
      <c r="BQ141" s="27">
        <f t="shared" si="311"/>
        <v>-0.38308690125436828</v>
      </c>
      <c r="BR141" s="27">
        <f t="shared" si="311"/>
        <v>0.48711253978017877</v>
      </c>
      <c r="BS141" s="27">
        <f t="shared" si="311"/>
        <v>-2.8687643471325686E-2</v>
      </c>
      <c r="BT141" s="27">
        <f t="shared" si="312"/>
        <v>0.45842489630885308</v>
      </c>
      <c r="BZ141" t="str">
        <f t="shared" si="323"/>
        <v>81 Process, plant and machine operatives</v>
      </c>
      <c r="CA141" s="68">
        <f t="shared" si="313"/>
        <v>-0.13709904553433394</v>
      </c>
      <c r="CB141" s="68">
        <f t="shared" si="313"/>
        <v>-0.21898871486346372</v>
      </c>
      <c r="CC141" s="68">
        <f t="shared" si="313"/>
        <v>9.0415701740118593E-2</v>
      </c>
      <c r="CD141" s="68">
        <f t="shared" si="313"/>
        <v>-0.77482413126394689</v>
      </c>
      <c r="CE141" s="68">
        <f t="shared" si="314"/>
        <v>-0.6844084295238283</v>
      </c>
      <c r="CK141" t="str">
        <f t="shared" si="324"/>
        <v>81 Process, plant and machine operatives</v>
      </c>
      <c r="CL141" s="68">
        <f t="shared" si="315"/>
        <v>-5.3160597776322538E-2</v>
      </c>
      <c r="CM141" s="68">
        <f t="shared" si="315"/>
        <v>-0.11620828753917206</v>
      </c>
      <c r="CN141" s="68">
        <f t="shared" si="315"/>
        <v>-0.15000653371243206</v>
      </c>
      <c r="CO141" s="68">
        <f t="shared" si="315"/>
        <v>-9.710253985322212E-2</v>
      </c>
      <c r="CP141" s="68">
        <f t="shared" si="316"/>
        <v>-0.24710907356565417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1.0220204195108818E-2</v>
      </c>
      <c r="C142" s="27">
        <f t="shared" si="299"/>
        <v>-3.7870318591190291E-3</v>
      </c>
      <c r="D142" s="27">
        <f t="shared" si="299"/>
        <v>1.167157704137043E-2</v>
      </c>
      <c r="E142" s="27">
        <f t="shared" si="299"/>
        <v>1.7540252960746301E-2</v>
      </c>
      <c r="F142" s="27">
        <f t="shared" si="300"/>
        <v>2.9211830002116732E-2</v>
      </c>
      <c r="L142" t="str">
        <f t="shared" si="317"/>
        <v>82 Transport and mobile machine drivers and operatives</v>
      </c>
      <c r="M142" s="27">
        <f t="shared" si="301"/>
        <v>9.7095141983831512E-2</v>
      </c>
      <c r="N142" s="27">
        <f t="shared" si="301"/>
        <v>-1.2886176294778617E-2</v>
      </c>
      <c r="O142" s="27">
        <f t="shared" si="301"/>
        <v>6.926596308630667E-2</v>
      </c>
      <c r="P142" s="27">
        <f t="shared" si="301"/>
        <v>0.14760926009559572</v>
      </c>
      <c r="Q142" s="27">
        <f t="shared" si="302"/>
        <v>0.21687522318190239</v>
      </c>
      <c r="W142" t="str">
        <f t="shared" si="318"/>
        <v>82 Transport and mobile machine drivers and operatives</v>
      </c>
      <c r="X142" s="27">
        <f t="shared" si="303"/>
        <v>0.21337703805858155</v>
      </c>
      <c r="Y142" s="27">
        <f t="shared" si="303"/>
        <v>-0.10141782973334668</v>
      </c>
      <c r="Z142" s="27">
        <f t="shared" si="303"/>
        <v>0.10637309071078394</v>
      </c>
      <c r="AA142" s="27">
        <f t="shared" si="303"/>
        <v>0.27599257578746339</v>
      </c>
      <c r="AB142" s="27">
        <f t="shared" si="304"/>
        <v>0.38236566649824733</v>
      </c>
      <c r="AH142" t="str">
        <f t="shared" si="319"/>
        <v>82 Transport and mobile machine drivers and operatives</v>
      </c>
      <c r="AI142" s="27">
        <f t="shared" si="305"/>
        <v>9.8572181759239264E-2</v>
      </c>
      <c r="AJ142" s="27">
        <f t="shared" si="305"/>
        <v>-3.9123204097125386E-2</v>
      </c>
      <c r="AK142" s="27">
        <f t="shared" si="305"/>
        <v>5.9020690253203945E-2</v>
      </c>
      <c r="AL142" s="27">
        <f t="shared" si="305"/>
        <v>9.2153833990707479E-2</v>
      </c>
      <c r="AM142" s="27">
        <f t="shared" si="306"/>
        <v>0.15117452424391142</v>
      </c>
      <c r="AS142" t="str">
        <f t="shared" si="320"/>
        <v>82 Transport and mobile machine drivers and operatives</v>
      </c>
      <c r="AT142" s="27">
        <f t="shared" si="307"/>
        <v>0.15669477110261304</v>
      </c>
      <c r="AU142" s="27">
        <f t="shared" si="307"/>
        <v>-3.4236670135361136E-2</v>
      </c>
      <c r="AV142" s="27">
        <f t="shared" si="307"/>
        <v>7.6073822959984105E-2</v>
      </c>
      <c r="AW142" s="27">
        <f t="shared" si="307"/>
        <v>0.13377324188753137</v>
      </c>
      <c r="AX142" s="27">
        <f t="shared" si="308"/>
        <v>0.20984706484751547</v>
      </c>
      <c r="BD142" t="str">
        <f t="shared" si="321"/>
        <v>82 Transport and mobile machine drivers and operatives</v>
      </c>
      <c r="BE142" s="27">
        <f t="shared" si="309"/>
        <v>0.27149993248409565</v>
      </c>
      <c r="BF142" s="27">
        <f t="shared" si="309"/>
        <v>-0.16588901324211003</v>
      </c>
      <c r="BG142" s="27">
        <f t="shared" si="309"/>
        <v>0.27556184102632741</v>
      </c>
      <c r="BH142" s="27">
        <f t="shared" si="309"/>
        <v>0.37238301553060316</v>
      </c>
      <c r="BI142" s="27">
        <f t="shared" si="310"/>
        <v>0.64794485655693057</v>
      </c>
      <c r="BO142" t="str">
        <f t="shared" si="322"/>
        <v>82 Transport and mobile machine drivers and operatives</v>
      </c>
      <c r="BP142" s="27">
        <f t="shared" si="311"/>
        <v>0.73203461380709545</v>
      </c>
      <c r="BQ142" s="27">
        <f t="shared" si="311"/>
        <v>-0.90798166300447036</v>
      </c>
      <c r="BR142" s="27">
        <f t="shared" si="311"/>
        <v>0.23742879790680194</v>
      </c>
      <c r="BS142" s="27">
        <f t="shared" si="311"/>
        <v>-0.1449755135063282</v>
      </c>
      <c r="BT142" s="27">
        <f t="shared" si="312"/>
        <v>9.2453284400473734E-2</v>
      </c>
      <c r="BZ142" t="str">
        <f t="shared" si="323"/>
        <v>82 Transport and mobile machine drivers and operatives</v>
      </c>
      <c r="CA142" s="68">
        <f t="shared" si="313"/>
        <v>-0.12266059389015327</v>
      </c>
      <c r="CB142" s="68">
        <f t="shared" si="313"/>
        <v>-0.72896331263352554</v>
      </c>
      <c r="CC142" s="68">
        <f t="shared" si="313"/>
        <v>-3.4974458618445503E-2</v>
      </c>
      <c r="CD142" s="68">
        <f t="shared" si="313"/>
        <v>-0.61450797719041161</v>
      </c>
      <c r="CE142" s="68">
        <f t="shared" si="314"/>
        <v>-0.64948243580885712</v>
      </c>
      <c r="CK142" t="str">
        <f t="shared" si="324"/>
        <v>82 Transport and mobile machine drivers and operatives</v>
      </c>
      <c r="CL142" s="68">
        <f t="shared" si="315"/>
        <v>0.29211433695972278</v>
      </c>
      <c r="CM142" s="68">
        <f t="shared" si="315"/>
        <v>-0.29425069966935502</v>
      </c>
      <c r="CN142" s="68">
        <f t="shared" si="315"/>
        <v>8.9798721311874719E-2</v>
      </c>
      <c r="CO142" s="68">
        <f t="shared" si="315"/>
        <v>-0.20543026218990845</v>
      </c>
      <c r="CP142" s="68">
        <f t="shared" si="316"/>
        <v>-0.11563154087803373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-6.9179855947061543E-5</v>
      </c>
      <c r="C143" s="27">
        <f t="shared" si="299"/>
        <v>-1.1817039948561182E-6</v>
      </c>
      <c r="D143" s="27">
        <f t="shared" si="299"/>
        <v>-3.8133737164539082E-5</v>
      </c>
      <c r="E143" s="27">
        <f t="shared" si="299"/>
        <v>4.6140710425986284E-5</v>
      </c>
      <c r="F143" s="27">
        <f t="shared" si="300"/>
        <v>8.0069732614472013E-6</v>
      </c>
      <c r="L143" t="str">
        <f t="shared" si="317"/>
        <v>91 Elementary trades and related occupations</v>
      </c>
      <c r="M143" s="27">
        <f t="shared" si="301"/>
        <v>1.4294407239095475E-2</v>
      </c>
      <c r="N143" s="27">
        <f t="shared" si="301"/>
        <v>-5.3578727444462196E-3</v>
      </c>
      <c r="O143" s="27">
        <f t="shared" si="301"/>
        <v>2.3015904909681056E-3</v>
      </c>
      <c r="P143" s="27">
        <f t="shared" si="301"/>
        <v>2.5225546664253022E-2</v>
      </c>
      <c r="Q143" s="27">
        <f t="shared" si="302"/>
        <v>2.7527137155221128E-2</v>
      </c>
      <c r="W143" t="str">
        <f t="shared" si="318"/>
        <v>91 Elementary trades and related occupations</v>
      </c>
      <c r="X143" s="27">
        <f t="shared" si="303"/>
        <v>1.9036970221731064E-2</v>
      </c>
      <c r="Y143" s="27">
        <f t="shared" si="303"/>
        <v>-2.771941027238084E-2</v>
      </c>
      <c r="Z143" s="27">
        <f t="shared" si="303"/>
        <v>-2.5067145367482141E-2</v>
      </c>
      <c r="AA143" s="27">
        <f t="shared" si="303"/>
        <v>2.1628947387956204E-2</v>
      </c>
      <c r="AB143" s="27">
        <f t="shared" si="304"/>
        <v>-3.4381979795259365E-3</v>
      </c>
      <c r="AH143" t="str">
        <f t="shared" si="319"/>
        <v>91 Elementary trades and related occupations</v>
      </c>
      <c r="AI143" s="27">
        <f t="shared" si="305"/>
        <v>2.3406602226297035E-2</v>
      </c>
      <c r="AJ143" s="27">
        <f t="shared" si="305"/>
        <v>-3.2544617998637143E-2</v>
      </c>
      <c r="AK143" s="27">
        <f t="shared" si="305"/>
        <v>-5.5266967407673617E-3</v>
      </c>
      <c r="AL143" s="27">
        <f t="shared" si="305"/>
        <v>4.6836130056699898E-2</v>
      </c>
      <c r="AM143" s="27">
        <f t="shared" si="306"/>
        <v>4.1309433315932537E-2</v>
      </c>
      <c r="AS143" t="str">
        <f t="shared" si="320"/>
        <v>91 Elementary trades and related occupations</v>
      </c>
      <c r="AT143" s="27">
        <f t="shared" si="307"/>
        <v>4.9599876372556917E-3</v>
      </c>
      <c r="AU143" s="27">
        <f t="shared" si="307"/>
        <v>-4.8524023094453916E-4</v>
      </c>
      <c r="AV143" s="27">
        <f t="shared" si="307"/>
        <v>-2.3766472616910422E-2</v>
      </c>
      <c r="AW143" s="27">
        <f t="shared" si="307"/>
        <v>1.6833487605818015E-2</v>
      </c>
      <c r="AX143" s="27">
        <f t="shared" si="308"/>
        <v>-6.9329850110924074E-3</v>
      </c>
      <c r="BD143" t="str">
        <f t="shared" si="321"/>
        <v>91 Elementary trades and related occupations</v>
      </c>
      <c r="BE143" s="27">
        <f t="shared" si="309"/>
        <v>-8.245710916452742E-2</v>
      </c>
      <c r="BF143" s="27">
        <f t="shared" si="309"/>
        <v>-2.1184305453290198E-2</v>
      </c>
      <c r="BG143" s="27">
        <f t="shared" si="309"/>
        <v>-5.0195981845154503E-2</v>
      </c>
      <c r="BH143" s="27">
        <f t="shared" si="309"/>
        <v>0.11663589155456744</v>
      </c>
      <c r="BI143" s="27">
        <f t="shared" si="310"/>
        <v>6.6439909709412937E-2</v>
      </c>
      <c r="BO143" t="str">
        <f t="shared" si="322"/>
        <v>91 Elementary trades and related occupations</v>
      </c>
      <c r="BP143" s="27">
        <f t="shared" si="311"/>
        <v>8.3406654358486598E-4</v>
      </c>
      <c r="BQ143" s="27">
        <f t="shared" si="311"/>
        <v>-0.20428573246762904</v>
      </c>
      <c r="BR143" s="27">
        <f t="shared" si="311"/>
        <v>-0.1761169383531338</v>
      </c>
      <c r="BS143" s="27">
        <f t="shared" si="311"/>
        <v>-5.2526342103617951E-2</v>
      </c>
      <c r="BT143" s="27">
        <f t="shared" si="312"/>
        <v>-0.22864328045675175</v>
      </c>
      <c r="BZ143" t="str">
        <f t="shared" si="323"/>
        <v>91 Elementary trades and related occupations</v>
      </c>
      <c r="CA143" s="68">
        <f t="shared" si="313"/>
        <v>-0.26877303581036571</v>
      </c>
      <c r="CB143" s="68">
        <f t="shared" si="313"/>
        <v>-0.21214291900798243</v>
      </c>
      <c r="CC143" s="68">
        <f t="shared" si="313"/>
        <v>-0.23518816637741813</v>
      </c>
      <c r="CD143" s="68">
        <f t="shared" si="313"/>
        <v>-0.24780286856107681</v>
      </c>
      <c r="CE143" s="68">
        <f t="shared" si="314"/>
        <v>-0.48299103493849493</v>
      </c>
      <c r="CK143" t="str">
        <f t="shared" si="324"/>
        <v>91 Elementary trades and related occupations</v>
      </c>
      <c r="CL143" s="68">
        <f t="shared" si="315"/>
        <v>-5.5904575251339517E-2</v>
      </c>
      <c r="CM143" s="68">
        <f t="shared" si="315"/>
        <v>-5.7426085273008742E-2</v>
      </c>
      <c r="CN143" s="68">
        <f t="shared" si="315"/>
        <v>-0.13497622236013351</v>
      </c>
      <c r="CO143" s="68">
        <f t="shared" si="315"/>
        <v>-8.9305381271562734E-2</v>
      </c>
      <c r="CP143" s="68">
        <f t="shared" si="316"/>
        <v>-0.22428160363169625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6.280579990644769E-3</v>
      </c>
      <c r="C144" s="27">
        <f t="shared" si="299"/>
        <v>1.5798758011732819E-3</v>
      </c>
      <c r="D144" s="27">
        <f t="shared" si="299"/>
        <v>6.4691048734778454E-3</v>
      </c>
      <c r="E144" s="27">
        <f t="shared" si="299"/>
        <v>1.0359866061938665E-2</v>
      </c>
      <c r="F144" s="27">
        <f t="shared" si="300"/>
        <v>1.682897093541651E-2</v>
      </c>
      <c r="L144" t="str">
        <f t="shared" ref="L144" si="325">A144</f>
        <v>92 Elementary administration and service occupations</v>
      </c>
      <c r="M144" s="27">
        <f t="shared" si="301"/>
        <v>0.29485099750768173</v>
      </c>
      <c r="N144" s="27">
        <f t="shared" si="301"/>
        <v>5.8443140465996857E-2</v>
      </c>
      <c r="O144" s="27">
        <f t="shared" si="301"/>
        <v>0.32211327936925893</v>
      </c>
      <c r="P144" s="27">
        <f t="shared" si="301"/>
        <v>0.66354858464244959</v>
      </c>
      <c r="Q144" s="27">
        <f t="shared" si="302"/>
        <v>0.98566186401170852</v>
      </c>
      <c r="W144" t="str">
        <f t="shared" ref="W144" si="326">A144</f>
        <v>92 Elementary administration and service occupations</v>
      </c>
      <c r="X144" s="27">
        <f t="shared" si="303"/>
        <v>0.77816613296444581</v>
      </c>
      <c r="Y144" s="27">
        <f t="shared" si="303"/>
        <v>-0.11666686909062873</v>
      </c>
      <c r="Z144" s="27">
        <f t="shared" si="303"/>
        <v>0.66998450996818626</v>
      </c>
      <c r="AA144" s="27">
        <f t="shared" si="303"/>
        <v>1.4385509174668263</v>
      </c>
      <c r="AB144" s="27">
        <f t="shared" si="304"/>
        <v>2.1085354274350125</v>
      </c>
      <c r="AH144" t="str">
        <f t="shared" ref="AH144" si="327">L144</f>
        <v>92 Elementary administration and service occupations</v>
      </c>
      <c r="AI144" s="27">
        <f t="shared" si="305"/>
        <v>0.41492957426541666</v>
      </c>
      <c r="AJ144" s="27">
        <f t="shared" si="305"/>
        <v>-3.9068862254571624E-2</v>
      </c>
      <c r="AK144" s="27">
        <f t="shared" si="305"/>
        <v>0.2967945587802312</v>
      </c>
      <c r="AL144" s="27">
        <f t="shared" si="305"/>
        <v>0.71142837922851632</v>
      </c>
      <c r="AM144" s="27">
        <f t="shared" si="306"/>
        <v>1.0082229380087475</v>
      </c>
      <c r="AS144" t="str">
        <f t="shared" ref="AS144" si="328">W144</f>
        <v>92 Elementary administration and service occupations</v>
      </c>
      <c r="AT144" s="27">
        <f t="shared" si="307"/>
        <v>0.28163197873128509</v>
      </c>
      <c r="AU144" s="27">
        <f t="shared" si="307"/>
        <v>2.9123444949942234E-2</v>
      </c>
      <c r="AV144" s="27">
        <f t="shared" si="307"/>
        <v>0.25699837532263925</v>
      </c>
      <c r="AW144" s="27">
        <f t="shared" si="307"/>
        <v>0.62975041888887473</v>
      </c>
      <c r="AX144" s="27">
        <f t="shared" si="308"/>
        <v>0.88674879421151398</v>
      </c>
      <c r="BD144" t="str">
        <f t="shared" ref="BD144" si="329">AH144</f>
        <v>92 Elementary administration and service occupations</v>
      </c>
      <c r="BE144" s="27">
        <f t="shared" si="309"/>
        <v>-0.36601991657868282</v>
      </c>
      <c r="BF144" s="27">
        <f t="shared" si="309"/>
        <v>-4.9123261194293555E-2</v>
      </c>
      <c r="BG144" s="27">
        <f t="shared" si="309"/>
        <v>-0.12319352271106254</v>
      </c>
      <c r="BH144" s="27">
        <f t="shared" si="309"/>
        <v>-1.6148368516874179E-2</v>
      </c>
      <c r="BI144" s="27">
        <f t="shared" si="310"/>
        <v>-0.13934189122793672</v>
      </c>
      <c r="BO144" t="str">
        <f t="shared" ref="BO144" si="330">AS144</f>
        <v>92 Elementary administration and service occupations</v>
      </c>
      <c r="BP144" s="27">
        <f t="shared" si="311"/>
        <v>0.56387987000290707</v>
      </c>
      <c r="BQ144" s="27">
        <f t="shared" si="311"/>
        <v>-1.5285367080778212</v>
      </c>
      <c r="BR144" s="27">
        <f t="shared" si="311"/>
        <v>0.45786141558444982</v>
      </c>
      <c r="BS144" s="27">
        <f t="shared" si="311"/>
        <v>-1.0235362446905185</v>
      </c>
      <c r="BT144" s="27">
        <f t="shared" si="312"/>
        <v>-0.5656748291060687</v>
      </c>
      <c r="BZ144" t="str">
        <f t="shared" ref="BZ144" si="331">BD144</f>
        <v>92 Elementary administration and service occupations</v>
      </c>
      <c r="CA144" s="68">
        <f t="shared" si="313"/>
        <v>0.10088690573787673</v>
      </c>
      <c r="CB144" s="68">
        <f t="shared" si="313"/>
        <v>-1.8539491178568444</v>
      </c>
      <c r="CC144" s="68">
        <f t="shared" si="313"/>
        <v>4.7501953243207495E-2</v>
      </c>
      <c r="CD144" s="68">
        <f t="shared" si="313"/>
        <v>-2.7023896960803713</v>
      </c>
      <c r="CE144" s="68">
        <f t="shared" si="314"/>
        <v>-2.6548877428371638</v>
      </c>
      <c r="CK144" t="str">
        <f t="shared" ref="CK144" si="332">BO144</f>
        <v>92 Elementary administration and service occupations</v>
      </c>
      <c r="CL144" s="68">
        <f t="shared" si="315"/>
        <v>-0.16315730974250897</v>
      </c>
      <c r="CM144" s="68">
        <f t="shared" si="315"/>
        <v>-0.6572675743357026</v>
      </c>
      <c r="CN144" s="68">
        <f t="shared" si="315"/>
        <v>-0.7918198758338848</v>
      </c>
      <c r="CO144" s="68">
        <f t="shared" si="315"/>
        <v>-0.52387426812849802</v>
      </c>
      <c r="CP144" s="68">
        <f t="shared" si="316"/>
        <v>-1.3156941439623828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1.6017060576773217</v>
      </c>
      <c r="C146" s="29">
        <f>D35-C35</f>
        <v>0.46691524373281013</v>
      </c>
      <c r="D146" s="29">
        <f>E35-D35</f>
        <v>1.2371492959888695</v>
      </c>
      <c r="E146" s="29">
        <f>F35-E35</f>
        <v>2.5673413614377996</v>
      </c>
      <c r="F146" s="29">
        <f t="shared" ref="F146" si="334">F35-D35</f>
        <v>3.804490657426669</v>
      </c>
      <c r="L146" s="24" t="str">
        <f t="shared" ref="L146" si="335">L35</f>
        <v>All occupations</v>
      </c>
      <c r="M146" s="29">
        <f>N35-M35</f>
        <v>11.708642425025801</v>
      </c>
      <c r="N146" s="29">
        <f t="shared" ref="N146" si="336">O35-N35</f>
        <v>3.1654190708887597</v>
      </c>
      <c r="O146" s="29">
        <f>P35-O35</f>
        <v>9.0146530031160523</v>
      </c>
      <c r="P146" s="29">
        <f>Q35-P35</f>
        <v>18.130677796942607</v>
      </c>
      <c r="Q146" s="29">
        <f>Q35-O35</f>
        <v>27.145330800058659</v>
      </c>
      <c r="W146" s="24" t="str">
        <f t="shared" ref="W146" si="337">W35</f>
        <v>All occupations</v>
      </c>
      <c r="X146" s="29">
        <f>Y35-X35</f>
        <v>11.892554728449312</v>
      </c>
      <c r="Y146" s="29">
        <f t="shared" ref="Y146" si="338">Z35-Y35</f>
        <v>-1.9507154485468874</v>
      </c>
      <c r="Z146" s="29">
        <f>AA35-Z35</f>
        <v>6.2053318131054453</v>
      </c>
      <c r="AA146" s="29">
        <f>AB35-AA35</f>
        <v>14.667211799616268</v>
      </c>
      <c r="AB146" s="29">
        <f>AB35-Z35</f>
        <v>20.872543612721714</v>
      </c>
      <c r="AH146" s="24" t="str">
        <f t="shared" ref="AH146" si="339">AH35</f>
        <v>All occupations</v>
      </c>
      <c r="AI146" s="29">
        <f>AJ35-AI35</f>
        <v>1.7611130131337909</v>
      </c>
      <c r="AJ146" s="29">
        <f t="shared" ref="AJ146" si="340">AK35-AJ35</f>
        <v>-0.47990720506910023</v>
      </c>
      <c r="AK146" s="29">
        <f>AL35-AK35</f>
        <v>-2.9271240563357281E-2</v>
      </c>
      <c r="AL146" s="29">
        <f>AM35-AL35</f>
        <v>2.9357612885709266</v>
      </c>
      <c r="AM146" s="29">
        <f>AM35-AK35</f>
        <v>2.9064900480075693</v>
      </c>
      <c r="AS146" s="24" t="str">
        <f t="shared" ref="AS146" si="341">AS35</f>
        <v>All occupations</v>
      </c>
      <c r="AT146" s="29">
        <f>AU35-AT35</f>
        <v>3.28846894751333</v>
      </c>
      <c r="AU146" s="29">
        <f t="shared" ref="AU146" si="342">AV35-AU35</f>
        <v>-0.25459912575755439</v>
      </c>
      <c r="AV146" s="29">
        <f>AW35-AV35</f>
        <v>0.70076355705742444</v>
      </c>
      <c r="AW146" s="29">
        <f>AX35-AW35</f>
        <v>3.7171383519026442</v>
      </c>
      <c r="AX146" s="29">
        <f>AX35-AV35</f>
        <v>4.4179019089600686</v>
      </c>
      <c r="BD146" s="24" t="str">
        <f t="shared" ref="BD146" si="343">BD35</f>
        <v>All occupations</v>
      </c>
      <c r="BE146" s="29">
        <f>BF35-BE35</f>
        <v>0.30340954874621673</v>
      </c>
      <c r="BF146" s="29">
        <f t="shared" ref="BF146" si="344">BG35-BF35</f>
        <v>2.5745763971076343</v>
      </c>
      <c r="BG146" s="29">
        <f>BH35-BG35</f>
        <v>-1.3776317665900848</v>
      </c>
      <c r="BH146" s="29">
        <f>BI35-BH35</f>
        <v>0.24740225663954618</v>
      </c>
      <c r="BI146" s="29">
        <f>BI35-BG35</f>
        <v>-1.1302295099505386</v>
      </c>
      <c r="BO146" s="24" t="str">
        <f t="shared" ref="BO146" si="345">BO35</f>
        <v>All occupations</v>
      </c>
      <c r="BP146" s="29">
        <f>BQ35-BP35</f>
        <v>1.3363633357251956</v>
      </c>
      <c r="BQ146" s="29">
        <f t="shared" ref="BQ146" si="346">BR35-BQ35</f>
        <v>-7.1509124677428559</v>
      </c>
      <c r="BR146" s="29">
        <f>BS35-BR35</f>
        <v>-1.7276002439101603</v>
      </c>
      <c r="BS146" s="29">
        <f>BT35-BS35</f>
        <v>-10.445224636009463</v>
      </c>
      <c r="BT146" s="29">
        <f>BT35-BR35</f>
        <v>-12.172824879919624</v>
      </c>
      <c r="BZ146" s="24" t="str">
        <f t="shared" ref="BZ146" si="347">BZ35</f>
        <v>All occupations</v>
      </c>
      <c r="CA146" s="70">
        <f>CB35-CA35</f>
        <v>-2.7667626420019502</v>
      </c>
      <c r="CB146" s="70">
        <f t="shared" ref="CB146" si="348">CC35-CB35</f>
        <v>-6.9322794573379909</v>
      </c>
      <c r="CC146" s="70">
        <f>CD35-CC35</f>
        <v>-2.5580039362751279</v>
      </c>
      <c r="CD146" s="70">
        <f>CE35-CD35</f>
        <v>-12.849057952789028</v>
      </c>
      <c r="CE146" s="70">
        <f>CE35-CC35</f>
        <v>-15.407061889064156</v>
      </c>
      <c r="CK146" s="24" t="str">
        <f t="shared" ref="CK146" si="349">CK35</f>
        <v>All occupations</v>
      </c>
      <c r="CL146" s="70">
        <f>CM35-CL35</f>
        <v>0.90850458573105364</v>
      </c>
      <c r="CM146" s="70">
        <f t="shared" ref="CM146" si="350">CN35-CM35</f>
        <v>-2.0594970072748318</v>
      </c>
      <c r="CN146" s="70">
        <f>CO35-CN35</f>
        <v>-0.54139048192906536</v>
      </c>
      <c r="CO146" s="70">
        <f>CP35-CO35</f>
        <v>-0.30225026631121032</v>
      </c>
      <c r="CP146" s="70">
        <f>CP35-CN35</f>
        <v>-0.84364074824027568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Oxfordshire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0.68002045517393617</v>
      </c>
      <c r="C8" s="69">
        <f>'Basic T2'!O8</f>
        <v>5.1962139246655585</v>
      </c>
      <c r="D8" s="69">
        <f>'Basic T2'!Z8</f>
        <v>10.654418788573443</v>
      </c>
      <c r="E8" s="69">
        <f>'Basic T2'!AK8</f>
        <v>2.0958798010299793</v>
      </c>
      <c r="F8" s="69">
        <f>'Basic T2'!AV8</f>
        <v>3.0738092900051903</v>
      </c>
      <c r="G8" s="69">
        <f>'Basic T2'!BG8</f>
        <v>6.3660006855480784</v>
      </c>
      <c r="H8" s="69">
        <f>'Basic T2'!BR8</f>
        <v>4.5280835206520003</v>
      </c>
      <c r="I8" s="69">
        <f>'Basic T2'!CC8</f>
        <v>2.9341765967679589</v>
      </c>
      <c r="J8" s="69">
        <f>'Basic T2'!CN8</f>
        <v>0.53553773080474887</v>
      </c>
      <c r="K8" s="309">
        <f>SUM(B8:J8)</f>
        <v>36.064140793220893</v>
      </c>
      <c r="L8" s="97"/>
      <c r="M8" s="97">
        <f t="shared" ref="M8:M33" si="0">B8/B$35*100</f>
        <v>7.9520068518857068</v>
      </c>
      <c r="N8" s="97">
        <f t="shared" ref="N8:N33" si="1">C8/C$35*100</f>
        <v>8.8262956066510743</v>
      </c>
      <c r="O8" s="97">
        <f t="shared" ref="O8:O33" si="2">D8/D$35*100</f>
        <v>11.140814893865885</v>
      </c>
      <c r="P8" s="97">
        <f t="shared" ref="P8:P33" si="3">E8/E$35*100</f>
        <v>8.278214144034159</v>
      </c>
      <c r="Q8" s="97">
        <f t="shared" ref="Q8:Q33" si="4">F8/F$35*100</f>
        <v>11.753778800874391</v>
      </c>
      <c r="R8" s="97">
        <f t="shared" ref="R8:R33" si="5">G8/G$35*100</f>
        <v>7.6222008618164692</v>
      </c>
      <c r="S8" s="97">
        <f t="shared" ref="S8:S33" si="6">H8/H$35*100</f>
        <v>6.4338544499720598</v>
      </c>
      <c r="T8" s="97">
        <f t="shared" ref="T8:T33" si="7">I8/I$35*100</f>
        <v>6.9667151534862342</v>
      </c>
      <c r="U8" s="97">
        <f t="shared" ref="U8:U33" si="8">J8/J$35*100</f>
        <v>4.0523776119675965</v>
      </c>
      <c r="V8" s="97">
        <f t="shared" ref="V8:V33" si="9">K8/K$35*100</f>
        <v>8.5105510204458454</v>
      </c>
      <c r="W8" s="97"/>
      <c r="X8" s="97">
        <f t="shared" ref="X8:X32" si="10">IF($K8&gt;0,B8/$K8*100,0)</f>
        <v>1.8855861812234329</v>
      </c>
      <c r="Y8" s="97">
        <f t="shared" ref="Y8:AG23" si="11">IF($K8&gt;0,C8/$K8*100,0)</f>
        <v>14.408256540641915</v>
      </c>
      <c r="Z8" s="97">
        <f t="shared" si="11"/>
        <v>29.542971367769816</v>
      </c>
      <c r="AA8" s="97">
        <f t="shared" si="11"/>
        <v>5.8115339917482505</v>
      </c>
      <c r="AB8" s="97">
        <f t="shared" si="11"/>
        <v>8.5231734969906334</v>
      </c>
      <c r="AC8" s="97">
        <f t="shared" si="11"/>
        <v>17.651885073454235</v>
      </c>
      <c r="AD8" s="97">
        <f t="shared" si="11"/>
        <v>12.555639538494592</v>
      </c>
      <c r="AE8" s="97">
        <f t="shared" si="11"/>
        <v>8.1359947366873264</v>
      </c>
      <c r="AF8" s="97">
        <f>IF($K8&gt;0,J8/$K8*100,0)</f>
        <v>1.4849590729897988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0.22152627931641872</v>
      </c>
      <c r="C9" s="69">
        <f>'Basic T2'!O9</f>
        <v>1.9105238160688482</v>
      </c>
      <c r="D9" s="69">
        <f>'Basic T2'!Z9</f>
        <v>3.6310117030399813</v>
      </c>
      <c r="E9" s="69">
        <f>'Basic T2'!AK9</f>
        <v>1.1082433640901106</v>
      </c>
      <c r="F9" s="69">
        <f>'Basic T2'!AV9</f>
        <v>1.1847087446055735</v>
      </c>
      <c r="G9" s="69">
        <f>'Basic T2'!BG9</f>
        <v>2.5418620042971414</v>
      </c>
      <c r="H9" s="69">
        <f>'Basic T2'!BR9</f>
        <v>2.3873024808009671</v>
      </c>
      <c r="I9" s="69">
        <f>'Basic T2'!CC9</f>
        <v>1.2533730243679588</v>
      </c>
      <c r="J9" s="69">
        <f>'Basic T2'!CN9</f>
        <v>0.43018100883979882</v>
      </c>
      <c r="K9" s="309">
        <f>SUM(B9:J9)</f>
        <v>14.6687324254268</v>
      </c>
      <c r="L9" s="97"/>
      <c r="M9" s="97">
        <f t="shared" si="0"/>
        <v>2.5904786798601971</v>
      </c>
      <c r="N9" s="97">
        <f t="shared" si="1"/>
        <v>3.2452181932167186</v>
      </c>
      <c r="O9" s="97">
        <f t="shared" si="2"/>
        <v>3.7967748465466009</v>
      </c>
      <c r="P9" s="97">
        <f t="shared" si="3"/>
        <v>4.3772910484342811</v>
      </c>
      <c r="Q9" s="97">
        <f t="shared" si="4"/>
        <v>4.5301458918851765</v>
      </c>
      <c r="R9" s="97">
        <f t="shared" si="5"/>
        <v>3.0434465399533903</v>
      </c>
      <c r="S9" s="97">
        <f t="shared" si="6"/>
        <v>3.3920656762353651</v>
      </c>
      <c r="T9" s="97">
        <f t="shared" si="7"/>
        <v>2.9759261427732215</v>
      </c>
      <c r="U9" s="97">
        <f t="shared" si="8"/>
        <v>3.2551504572730234</v>
      </c>
      <c r="V9" s="97">
        <f t="shared" si="9"/>
        <v>3.4615824186037329</v>
      </c>
      <c r="W9" s="97"/>
      <c r="X9" s="97">
        <f t="shared" si="10"/>
        <v>1.5101937433422998</v>
      </c>
      <c r="Y9" s="97">
        <f t="shared" si="11"/>
        <v>13.024464286751483</v>
      </c>
      <c r="Z9" s="97">
        <f t="shared" si="11"/>
        <v>24.753411526860912</v>
      </c>
      <c r="AA9" s="97">
        <f t="shared" si="11"/>
        <v>7.5551406348450412</v>
      </c>
      <c r="AB9" s="97">
        <f t="shared" si="11"/>
        <v>8.07642208096998</v>
      </c>
      <c r="AC9" s="97">
        <f t="shared" si="11"/>
        <v>17.328436640449414</v>
      </c>
      <c r="AD9" s="97">
        <f t="shared" si="11"/>
        <v>16.274770113488565</v>
      </c>
      <c r="AE9" s="97">
        <f t="shared" si="11"/>
        <v>8.544521694290097</v>
      </c>
      <c r="AF9" s="97">
        <f t="shared" si="11"/>
        <v>2.9326392790022027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1.8336509479540835</v>
      </c>
      <c r="C10" s="69">
        <f>'Basic T2'!O10</f>
        <v>7.2808825684706697</v>
      </c>
      <c r="D10" s="69">
        <f>'Basic T2'!Z10</f>
        <v>10.401172145394607</v>
      </c>
      <c r="E10" s="69">
        <f>'Basic T2'!AK10</f>
        <v>1.1013740674130097</v>
      </c>
      <c r="F10" s="69">
        <f>'Basic T2'!AV10</f>
        <v>2.5197016342537895</v>
      </c>
      <c r="G10" s="69">
        <f>'Basic T2'!BG10</f>
        <v>3.2587517729911188</v>
      </c>
      <c r="H10" s="69">
        <f>'Basic T2'!BR10</f>
        <v>2.3110850080169336</v>
      </c>
      <c r="I10" s="69">
        <f>'Basic T2'!CC10</f>
        <v>1.30983914168884</v>
      </c>
      <c r="J10" s="69">
        <f>'Basic T2'!CN10</f>
        <v>0.30908752259938649</v>
      </c>
      <c r="K10" s="309">
        <f t="shared" ref="K10:K32" si="12">SUM(B10:J10)</f>
        <v>30.325544808782439</v>
      </c>
      <c r="L10" s="97"/>
      <c r="M10" s="97">
        <f t="shared" si="0"/>
        <v>21.442303376547699</v>
      </c>
      <c r="N10" s="97">
        <f t="shared" si="1"/>
        <v>12.367316426598277</v>
      </c>
      <c r="O10" s="97">
        <f t="shared" si="2"/>
        <v>10.876007021176092</v>
      </c>
      <c r="P10" s="97">
        <f t="shared" si="3"/>
        <v>4.3501590016041156</v>
      </c>
      <c r="Q10" s="97">
        <f t="shared" si="4"/>
        <v>9.6349554767500685</v>
      </c>
      <c r="R10" s="97">
        <f t="shared" si="5"/>
        <v>3.9017998582575335</v>
      </c>
      <c r="S10" s="97">
        <f t="shared" si="6"/>
        <v>3.2837699426870213</v>
      </c>
      <c r="T10" s="97">
        <f t="shared" si="7"/>
        <v>3.1099955630089471</v>
      </c>
      <c r="U10" s="97">
        <f t="shared" si="8"/>
        <v>2.3388442768319986</v>
      </c>
      <c r="V10" s="97">
        <f t="shared" si="9"/>
        <v>7.1563356464733303</v>
      </c>
      <c r="W10" s="97"/>
      <c r="X10" s="97">
        <f t="shared" si="10"/>
        <v>6.0465556662416446</v>
      </c>
      <c r="Y10" s="97">
        <f t="shared" si="11"/>
        <v>24.00907424542654</v>
      </c>
      <c r="Z10" s="97">
        <f t="shared" si="11"/>
        <v>34.298385110569797</v>
      </c>
      <c r="AA10" s="97">
        <f t="shared" si="11"/>
        <v>3.6318360456760725</v>
      </c>
      <c r="AB10" s="97">
        <f t="shared" si="11"/>
        <v>8.3088421004198096</v>
      </c>
      <c r="AC10" s="97">
        <f t="shared" si="11"/>
        <v>10.745896878486969</v>
      </c>
      <c r="AD10" s="97">
        <f t="shared" si="11"/>
        <v>7.6209183465275485</v>
      </c>
      <c r="AE10" s="97">
        <f t="shared" si="11"/>
        <v>4.3192600494006745</v>
      </c>
      <c r="AF10" s="97">
        <f t="shared" si="11"/>
        <v>1.0192315572509454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1.0594758661248598</v>
      </c>
      <c r="C11" s="69">
        <f>'Basic T2'!O11</f>
        <v>3.3790046415215356</v>
      </c>
      <c r="D11" s="69">
        <f>'Basic T2'!Z11</f>
        <v>6.288007726870207</v>
      </c>
      <c r="E11" s="69">
        <f>'Basic T2'!AK11</f>
        <v>1.9629397796636645</v>
      </c>
      <c r="F11" s="69">
        <f>'Basic T2'!AV11</f>
        <v>0.51976440397676615</v>
      </c>
      <c r="G11" s="69">
        <f>'Basic T2'!BG11</f>
        <v>1.7818422779390375</v>
      </c>
      <c r="H11" s="69">
        <f>'Basic T2'!BR11</f>
        <v>1.1409012884429517</v>
      </c>
      <c r="I11" s="69">
        <f>'Basic T2'!CC11</f>
        <v>0.59838554741374939</v>
      </c>
      <c r="J11" s="69">
        <f>'Basic T2'!CN11</f>
        <v>8.7513282051774222E-2</v>
      </c>
      <c r="K11" s="309">
        <f t="shared" si="12"/>
        <v>16.817834814004541</v>
      </c>
      <c r="L11" s="97"/>
      <c r="M11" s="97">
        <f t="shared" si="0"/>
        <v>12.38927341483792</v>
      </c>
      <c r="N11" s="97">
        <f t="shared" si="1"/>
        <v>5.7395815981988596</v>
      </c>
      <c r="O11" s="97">
        <f t="shared" si="2"/>
        <v>6.5750681971868579</v>
      </c>
      <c r="P11" s="97">
        <f t="shared" si="3"/>
        <v>7.7531334764109445</v>
      </c>
      <c r="Q11" s="97">
        <f t="shared" si="4"/>
        <v>1.9874999573903009</v>
      </c>
      <c r="R11" s="97">
        <f t="shared" si="5"/>
        <v>2.1334524479961869</v>
      </c>
      <c r="S11" s="97">
        <f t="shared" si="6"/>
        <v>1.6210815896281427</v>
      </c>
      <c r="T11" s="97">
        <f t="shared" si="7"/>
        <v>1.4207671294858331</v>
      </c>
      <c r="U11" s="97">
        <f t="shared" si="8"/>
        <v>0.66220705757464593</v>
      </c>
      <c r="V11" s="97">
        <f t="shared" si="9"/>
        <v>3.9687356495935293</v>
      </c>
      <c r="W11" s="97"/>
      <c r="X11" s="97">
        <f t="shared" si="10"/>
        <v>6.2997162110464622</v>
      </c>
      <c r="Y11" s="97">
        <f t="shared" si="11"/>
        <v>20.091793497149656</v>
      </c>
      <c r="Z11" s="97">
        <f t="shared" si="11"/>
        <v>37.3889254854261</v>
      </c>
      <c r="AA11" s="97">
        <f t="shared" si="11"/>
        <v>11.671774645027943</v>
      </c>
      <c r="AB11" s="97">
        <f t="shared" si="11"/>
        <v>3.090554817103734</v>
      </c>
      <c r="AC11" s="97">
        <f t="shared" si="11"/>
        <v>10.594956471181787</v>
      </c>
      <c r="AD11" s="97">
        <f t="shared" si="11"/>
        <v>6.7838773603181117</v>
      </c>
      <c r="AE11" s="97">
        <f t="shared" si="11"/>
        <v>3.5580415316926648</v>
      </c>
      <c r="AF11" s="97">
        <f t="shared" si="11"/>
        <v>0.52035998105356696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2.6253582702066272</v>
      </c>
      <c r="C12" s="69">
        <f>'Basic T2'!O12</f>
        <v>15.263656187735203</v>
      </c>
      <c r="D12" s="69">
        <f>'Basic T2'!Z12</f>
        <v>8.2947552428813136</v>
      </c>
      <c r="E12" s="69">
        <f>'Basic T2'!AK12</f>
        <v>0.57149546767454318</v>
      </c>
      <c r="F12" s="69">
        <f>'Basic T2'!AV12</f>
        <v>0.27467925695040041</v>
      </c>
      <c r="G12" s="69">
        <f>'Basic T2'!BG12</f>
        <v>1.0407463708676046</v>
      </c>
      <c r="H12" s="69">
        <f>'Basic T2'!BR12</f>
        <v>0.74032865400240666</v>
      </c>
      <c r="I12" s="69">
        <f>'Basic T2'!CC12</f>
        <v>0.48630752977208158</v>
      </c>
      <c r="J12" s="69">
        <f>'Basic T2'!CN12</f>
        <v>0.10963713820973403</v>
      </c>
      <c r="K12" s="309">
        <f t="shared" si="12"/>
        <v>29.406964118299914</v>
      </c>
      <c r="L12" s="97"/>
      <c r="M12" s="97">
        <f t="shared" si="0"/>
        <v>30.700351429866924</v>
      </c>
      <c r="N12" s="97">
        <f t="shared" si="1"/>
        <v>25.926865888207384</v>
      </c>
      <c r="O12" s="97">
        <f t="shared" si="2"/>
        <v>8.6734278598070222</v>
      </c>
      <c r="P12" s="97">
        <f t="shared" si="3"/>
        <v>2.2572677409410025</v>
      </c>
      <c r="Q12" s="97">
        <f t="shared" si="4"/>
        <v>1.0503316643232914</v>
      </c>
      <c r="R12" s="97">
        <f t="shared" si="5"/>
        <v>1.2461164044434043</v>
      </c>
      <c r="S12" s="97">
        <f t="shared" si="6"/>
        <v>1.0519167288480933</v>
      </c>
      <c r="T12" s="97">
        <f t="shared" si="7"/>
        <v>1.1546564854513242</v>
      </c>
      <c r="U12" s="97">
        <f t="shared" si="8"/>
        <v>0.82961677350667751</v>
      </c>
      <c r="V12" s="97">
        <f t="shared" si="9"/>
        <v>6.9395655346447569</v>
      </c>
      <c r="W12" s="97"/>
      <c r="X12" s="97">
        <f t="shared" si="10"/>
        <v>8.9276752936657964</v>
      </c>
      <c r="Y12" s="97">
        <f t="shared" si="11"/>
        <v>51.904902955407927</v>
      </c>
      <c r="Z12" s="97">
        <f t="shared" si="11"/>
        <v>28.206771734452857</v>
      </c>
      <c r="AA12" s="97">
        <f t="shared" si="11"/>
        <v>1.943401792090814</v>
      </c>
      <c r="AB12" s="97">
        <f t="shared" si="11"/>
        <v>0.93406193119903824</v>
      </c>
      <c r="AC12" s="97">
        <f t="shared" si="11"/>
        <v>3.5391153152730568</v>
      </c>
      <c r="AD12" s="97">
        <f t="shared" si="11"/>
        <v>2.5175283345270625</v>
      </c>
      <c r="AE12" s="97">
        <f t="shared" si="11"/>
        <v>1.6537155206356478</v>
      </c>
      <c r="AF12" s="97">
        <f t="shared" si="11"/>
        <v>0.37282712274779495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0.68733753824982524</v>
      </c>
      <c r="C13" s="69">
        <f>'Basic T2'!O13</f>
        <v>7.9928107702161206</v>
      </c>
      <c r="D13" s="69">
        <f>'Basic T2'!Z13</f>
        <v>11.962667740527396</v>
      </c>
      <c r="E13" s="69">
        <f>'Basic T2'!AK13</f>
        <v>1.1806785406898332</v>
      </c>
      <c r="F13" s="69">
        <f>'Basic T2'!AV13</f>
        <v>1.9844803143706031</v>
      </c>
      <c r="G13" s="69">
        <f>'Basic T2'!BG13</f>
        <v>3.8440149837644269</v>
      </c>
      <c r="H13" s="69">
        <f>'Basic T2'!BR13</f>
        <v>2.4875838262122283</v>
      </c>
      <c r="I13" s="69">
        <f>'Basic T2'!CC13</f>
        <v>1.4220596566695027</v>
      </c>
      <c r="J13" s="69">
        <f>'Basic T2'!CN13</f>
        <v>0.32394685112812283</v>
      </c>
      <c r="K13" s="309">
        <f t="shared" si="12"/>
        <v>31.885580221828061</v>
      </c>
      <c r="L13" s="97"/>
      <c r="M13" s="97">
        <f t="shared" si="0"/>
        <v>8.0375711820651627</v>
      </c>
      <c r="N13" s="97">
        <f t="shared" si="1"/>
        <v>13.576598579030311</v>
      </c>
      <c r="O13" s="97">
        <f t="shared" si="2"/>
        <v>12.508788098039561</v>
      </c>
      <c r="P13" s="97">
        <f t="shared" si="3"/>
        <v>4.6633923330398002</v>
      </c>
      <c r="Q13" s="97">
        <f t="shared" si="4"/>
        <v>7.5883506259304578</v>
      </c>
      <c r="R13" s="97">
        <f t="shared" si="5"/>
        <v>4.6025528065996548</v>
      </c>
      <c r="S13" s="97">
        <f t="shared" si="6"/>
        <v>3.534553238021886</v>
      </c>
      <c r="T13" s="97">
        <f t="shared" si="7"/>
        <v>3.3764445433153769</v>
      </c>
      <c r="U13" s="97">
        <f t="shared" si="8"/>
        <v>2.4512838059166011</v>
      </c>
      <c r="V13" s="97">
        <f t="shared" si="9"/>
        <v>7.5244786462622715</v>
      </c>
      <c r="W13" s="97"/>
      <c r="X13" s="97">
        <f t="shared" si="10"/>
        <v>2.1556375435793118</v>
      </c>
      <c r="Y13" s="97">
        <f t="shared" si="11"/>
        <v>25.067164262372259</v>
      </c>
      <c r="Z13" s="97">
        <f t="shared" si="11"/>
        <v>37.517484885967534</v>
      </c>
      <c r="AA13" s="97">
        <f t="shared" si="11"/>
        <v>3.7028604543992918</v>
      </c>
      <c r="AB13" s="97">
        <f t="shared" si="11"/>
        <v>6.2237547523506507</v>
      </c>
      <c r="AC13" s="97">
        <f t="shared" si="11"/>
        <v>12.05565323579375</v>
      </c>
      <c r="AD13" s="97">
        <f t="shared" si="11"/>
        <v>7.8015949808850946</v>
      </c>
      <c r="AE13" s="97">
        <f t="shared" si="11"/>
        <v>4.4598832662797108</v>
      </c>
      <c r="AF13" s="97">
        <f t="shared" si="11"/>
        <v>1.0159666183723921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0.24949977316762126</v>
      </c>
      <c r="C14" s="69">
        <f>'Basic T2'!O14</f>
        <v>1.2677756371061035</v>
      </c>
      <c r="D14" s="69">
        <f>'Basic T2'!Z14</f>
        <v>2.4979799266357419</v>
      </c>
      <c r="E14" s="69">
        <f>'Basic T2'!AK14</f>
        <v>0.44926981913331937</v>
      </c>
      <c r="F14" s="69">
        <f>'Basic T2'!AV14</f>
        <v>0.96531016766884692</v>
      </c>
      <c r="G14" s="69">
        <f>'Basic T2'!BG14</f>
        <v>1.3955257075871339</v>
      </c>
      <c r="H14" s="69">
        <f>'Basic T2'!BR14</f>
        <v>0.99042623802587437</v>
      </c>
      <c r="I14" s="69">
        <f>'Basic T2'!CC14</f>
        <v>0.75350239758127835</v>
      </c>
      <c r="J14" s="69">
        <f>'Basic T2'!CN14</f>
        <v>0.1695700264485428</v>
      </c>
      <c r="K14" s="309">
        <f t="shared" si="12"/>
        <v>8.7388596933544633</v>
      </c>
      <c r="L14" s="97"/>
      <c r="M14" s="97">
        <f t="shared" si="0"/>
        <v>2.9175944498101587</v>
      </c>
      <c r="N14" s="97">
        <f t="shared" si="1"/>
        <v>2.153445315808292</v>
      </c>
      <c r="O14" s="97">
        <f t="shared" si="2"/>
        <v>2.6120178419387696</v>
      </c>
      <c r="P14" s="97">
        <f t="shared" si="3"/>
        <v>1.7745062333295105</v>
      </c>
      <c r="Q14" s="97">
        <f t="shared" si="4"/>
        <v>3.691199132590115</v>
      </c>
      <c r="R14" s="97">
        <f t="shared" si="5"/>
        <v>1.6709041950318144</v>
      </c>
      <c r="S14" s="97">
        <f t="shared" si="6"/>
        <v>1.4072748945174745</v>
      </c>
      <c r="T14" s="97">
        <f t="shared" si="7"/>
        <v>1.7890663354073633</v>
      </c>
      <c r="U14" s="97">
        <f t="shared" si="8"/>
        <v>1.2831248655593974</v>
      </c>
      <c r="V14" s="97">
        <f t="shared" si="9"/>
        <v>2.0622288413090648</v>
      </c>
      <c r="W14" s="97"/>
      <c r="X14" s="97">
        <f t="shared" si="10"/>
        <v>2.8550609796076185</v>
      </c>
      <c r="Y14" s="97">
        <f t="shared" si="11"/>
        <v>14.50733484221281</v>
      </c>
      <c r="Z14" s="97">
        <f t="shared" si="11"/>
        <v>28.584735472241885</v>
      </c>
      <c r="AA14" s="97">
        <f t="shared" si="11"/>
        <v>5.1410576997244872</v>
      </c>
      <c r="AB14" s="97">
        <f t="shared" si="11"/>
        <v>11.046179954152654</v>
      </c>
      <c r="AC14" s="97">
        <f t="shared" si="11"/>
        <v>15.96919685812524</v>
      </c>
      <c r="AD14" s="97">
        <f t="shared" si="11"/>
        <v>11.333586678122915</v>
      </c>
      <c r="AE14" s="97">
        <f t="shared" si="11"/>
        <v>8.6224338646183476</v>
      </c>
      <c r="AF14" s="97">
        <f t="shared" si="11"/>
        <v>1.9404136511940304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3.9951486520798697E-2</v>
      </c>
      <c r="C15" s="69">
        <f>'Basic T2'!O15</f>
        <v>0.92486484900451105</v>
      </c>
      <c r="D15" s="69">
        <f>'Basic T2'!Z15</f>
        <v>2.3739963384345431</v>
      </c>
      <c r="E15" s="69">
        <f>'Basic T2'!AK15</f>
        <v>1.1166442342872287</v>
      </c>
      <c r="F15" s="69">
        <f>'Basic T2'!AV15</f>
        <v>0.41409149603645368</v>
      </c>
      <c r="G15" s="69">
        <f>'Basic T2'!BG15</f>
        <v>1.5171762138108598</v>
      </c>
      <c r="H15" s="69">
        <f>'Basic T2'!BR15</f>
        <v>0.94109697045228091</v>
      </c>
      <c r="I15" s="69">
        <f>'Basic T2'!CC15</f>
        <v>0.28703146823702125</v>
      </c>
      <c r="J15" s="69">
        <f>'Basic T2'!CN15</f>
        <v>5.3013435623242067E-2</v>
      </c>
      <c r="K15" s="309">
        <f t="shared" si="12"/>
        <v>7.6678664924069393</v>
      </c>
      <c r="L15" s="97"/>
      <c r="M15" s="97">
        <f t="shared" si="0"/>
        <v>0.46718373269396807</v>
      </c>
      <c r="N15" s="97">
        <f t="shared" si="1"/>
        <v>1.5709766133310079</v>
      </c>
      <c r="O15" s="97">
        <f t="shared" si="2"/>
        <v>2.4823741482341228</v>
      </c>
      <c r="P15" s="97">
        <f t="shared" si="3"/>
        <v>4.4104724372018058</v>
      </c>
      <c r="Q15" s="97">
        <f t="shared" si="4"/>
        <v>1.5834228439485953</v>
      </c>
      <c r="R15" s="97">
        <f t="shared" si="5"/>
        <v>1.8165599433077921</v>
      </c>
      <c r="S15" s="97">
        <f t="shared" si="6"/>
        <v>1.3371840213600539</v>
      </c>
      <c r="T15" s="97">
        <f t="shared" si="7"/>
        <v>0.68150856410514704</v>
      </c>
      <c r="U15" s="97">
        <f t="shared" si="8"/>
        <v>0.40114906438111725</v>
      </c>
      <c r="V15" s="97">
        <f t="shared" si="9"/>
        <v>1.809491854409107</v>
      </c>
      <c r="W15" s="97"/>
      <c r="X15" s="97">
        <f t="shared" si="10"/>
        <v>0.52102480605733581</v>
      </c>
      <c r="Y15" s="97">
        <f t="shared" si="11"/>
        <v>12.061566928954139</v>
      </c>
      <c r="Z15" s="97">
        <f t="shared" si="11"/>
        <v>30.960324371653826</v>
      </c>
      <c r="AA15" s="97">
        <f t="shared" si="11"/>
        <v>14.56264575541292</v>
      </c>
      <c r="AB15" s="97">
        <f t="shared" si="11"/>
        <v>5.4003482774055263</v>
      </c>
      <c r="AC15" s="97">
        <f t="shared" si="11"/>
        <v>19.786158448549344</v>
      </c>
      <c r="AD15" s="97">
        <f t="shared" si="11"/>
        <v>12.273257122880226</v>
      </c>
      <c r="AE15" s="97">
        <f t="shared" si="11"/>
        <v>3.743302892939679</v>
      </c>
      <c r="AF15" s="97">
        <f t="shared" si="11"/>
        <v>0.69137139614700283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1.718815734126062E-2</v>
      </c>
      <c r="C16" s="69">
        <f>'Basic T2'!O16</f>
        <v>0.3650438241835412</v>
      </c>
      <c r="D16" s="69">
        <f>'Basic T2'!Z16</f>
        <v>1.4495452567793659</v>
      </c>
      <c r="E16" s="69">
        <f>'Basic T2'!AK16</f>
        <v>0.37759335660674165</v>
      </c>
      <c r="F16" s="69">
        <f>'Basic T2'!AV16</f>
        <v>0.30492888758346376</v>
      </c>
      <c r="G16" s="69">
        <f>'Basic T2'!BG16</f>
        <v>0.97923445406283416</v>
      </c>
      <c r="H16" s="69">
        <f>'Basic T2'!BR16</f>
        <v>1.0202689544232177</v>
      </c>
      <c r="I16" s="69">
        <f>'Basic T2'!CC16</f>
        <v>0.54343439993242248</v>
      </c>
      <c r="J16" s="69">
        <f>'Basic T2'!CN16</f>
        <v>7.0837472608216864E-2</v>
      </c>
      <c r="K16" s="309">
        <f t="shared" si="12"/>
        <v>5.128074763521064</v>
      </c>
      <c r="L16" s="97"/>
      <c r="M16" s="97">
        <f t="shared" si="0"/>
        <v>0.20099446113578137</v>
      </c>
      <c r="N16" s="97">
        <f t="shared" si="1"/>
        <v>0.62006390582421445</v>
      </c>
      <c r="O16" s="97">
        <f t="shared" si="2"/>
        <v>1.5157199755823068</v>
      </c>
      <c r="P16" s="97">
        <f t="shared" si="3"/>
        <v>1.4914016843041999</v>
      </c>
      <c r="Q16" s="97">
        <f t="shared" si="4"/>
        <v>1.1660016469813828</v>
      </c>
      <c r="R16" s="97">
        <f t="shared" si="5"/>
        <v>1.1724663675614277</v>
      </c>
      <c r="S16" s="97">
        <f t="shared" si="6"/>
        <v>1.4496777549807585</v>
      </c>
      <c r="T16" s="97">
        <f t="shared" si="7"/>
        <v>1.2902947535963554</v>
      </c>
      <c r="U16" s="97">
        <f t="shared" si="8"/>
        <v>0.53602234086203882</v>
      </c>
      <c r="V16" s="97">
        <f t="shared" si="9"/>
        <v>1.2101422895900646</v>
      </c>
      <c r="W16" s="97"/>
      <c r="X16" s="97">
        <f t="shared" si="10"/>
        <v>0.3351775887420721</v>
      </c>
      <c r="Y16" s="97">
        <f t="shared" si="11"/>
        <v>7.1185355326780178</v>
      </c>
      <c r="Z16" s="97">
        <f t="shared" si="11"/>
        <v>28.266851082024242</v>
      </c>
      <c r="AA16" s="97">
        <f t="shared" si="11"/>
        <v>7.3632576360387674</v>
      </c>
      <c r="AB16" s="97">
        <f t="shared" si="11"/>
        <v>5.9462644685408597</v>
      </c>
      <c r="AC16" s="97">
        <f t="shared" si="11"/>
        <v>19.095557284552289</v>
      </c>
      <c r="AD16" s="97">
        <f t="shared" si="11"/>
        <v>19.895750383379269</v>
      </c>
      <c r="AE16" s="97">
        <f t="shared" si="11"/>
        <v>10.597240192326815</v>
      </c>
      <c r="AF16" s="97">
        <f t="shared" si="11"/>
        <v>1.3813658317176736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0.13975126960708412</v>
      </c>
      <c r="C17" s="69">
        <f>'Basic T2'!O17</f>
        <v>2.3234144493766964</v>
      </c>
      <c r="D17" s="69">
        <f>'Basic T2'!Z17</f>
        <v>3.7885248700891232</v>
      </c>
      <c r="E17" s="69">
        <f>'Basic T2'!AK17</f>
        <v>0.49851118630589225</v>
      </c>
      <c r="F17" s="69">
        <f>'Basic T2'!AV17</f>
        <v>0.64415891677545389</v>
      </c>
      <c r="G17" s="69">
        <f>'Basic T2'!BG17</f>
        <v>1.3495054381384104</v>
      </c>
      <c r="H17" s="69">
        <f>'Basic T2'!BR17</f>
        <v>0.67242773643856479</v>
      </c>
      <c r="I17" s="69">
        <f>'Basic T2'!CC17</f>
        <v>0.5296316526645819</v>
      </c>
      <c r="J17" s="69">
        <f>'Basic T2'!CN17</f>
        <v>0.17302717863763167</v>
      </c>
      <c r="K17" s="309">
        <f t="shared" si="12"/>
        <v>10.118952698033439</v>
      </c>
      <c r="L17" s="97"/>
      <c r="M17" s="97">
        <f t="shared" si="0"/>
        <v>1.6342200370884574</v>
      </c>
      <c r="N17" s="97">
        <f t="shared" si="1"/>
        <v>3.9465547501074156</v>
      </c>
      <c r="O17" s="97">
        <f t="shared" si="2"/>
        <v>3.9614788132541108</v>
      </c>
      <c r="P17" s="97">
        <f t="shared" si="3"/>
        <v>1.9689976263947282</v>
      </c>
      <c r="Q17" s="97">
        <f t="shared" si="4"/>
        <v>2.4631656378319935</v>
      </c>
      <c r="R17" s="97">
        <f t="shared" si="5"/>
        <v>1.6158027656132772</v>
      </c>
      <c r="S17" s="97">
        <f t="shared" si="6"/>
        <v>0.95543780600295858</v>
      </c>
      <c r="T17" s="97">
        <f t="shared" si="7"/>
        <v>1.2575224219457903</v>
      </c>
      <c r="U17" s="97">
        <f t="shared" si="8"/>
        <v>1.3092849012139838</v>
      </c>
      <c r="V17" s="97">
        <f t="shared" si="9"/>
        <v>2.3879083576082207</v>
      </c>
      <c r="W17" s="97"/>
      <c r="X17" s="97">
        <f t="shared" si="10"/>
        <v>1.3810843253990501</v>
      </c>
      <c r="Y17" s="97">
        <f t="shared" si="11"/>
        <v>22.961017001574074</v>
      </c>
      <c r="Z17" s="97">
        <f t="shared" si="11"/>
        <v>37.43989109490947</v>
      </c>
      <c r="AA17" s="97">
        <f t="shared" si="11"/>
        <v>4.9265097009770091</v>
      </c>
      <c r="AB17" s="97">
        <f t="shared" si="11"/>
        <v>6.365865480334171</v>
      </c>
      <c r="AC17" s="97">
        <f t="shared" si="11"/>
        <v>13.336414137015179</v>
      </c>
      <c r="AD17" s="97">
        <f t="shared" si="11"/>
        <v>6.6452305540399186</v>
      </c>
      <c r="AE17" s="97">
        <f t="shared" si="11"/>
        <v>5.2340560181441775</v>
      </c>
      <c r="AF17" s="97">
        <f t="shared" si="11"/>
        <v>1.709931687606945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0.44376831028290598</v>
      </c>
      <c r="C18" s="69">
        <f>'Basic T2'!O18</f>
        <v>4.234480953140384</v>
      </c>
      <c r="D18" s="69">
        <f>'Basic T2'!Z18</f>
        <v>7.9604263828930009</v>
      </c>
      <c r="E18" s="69">
        <f>'Basic T2'!AK18</f>
        <v>2.1366827454064827</v>
      </c>
      <c r="F18" s="69">
        <f>'Basic T2'!AV18</f>
        <v>1.9086660069515435</v>
      </c>
      <c r="G18" s="69">
        <f>'Basic T2'!BG18</f>
        <v>5.0959428989472748</v>
      </c>
      <c r="H18" s="69">
        <f>'Basic T2'!BR18</f>
        <v>3.6014389132082134</v>
      </c>
      <c r="I18" s="69">
        <f>'Basic T2'!CC18</f>
        <v>2.002785981540121</v>
      </c>
      <c r="J18" s="69">
        <f>'Basic T2'!CN18</f>
        <v>0.43153383170523052</v>
      </c>
      <c r="K18" s="309">
        <f t="shared" si="12"/>
        <v>27.815726024075158</v>
      </c>
      <c r="L18" s="97"/>
      <c r="M18" s="97">
        <f t="shared" si="0"/>
        <v>5.1893271991602061</v>
      </c>
      <c r="N18" s="97">
        <f t="shared" si="1"/>
        <v>7.1926947533354602</v>
      </c>
      <c r="O18" s="97">
        <f t="shared" si="2"/>
        <v>8.3238362005415141</v>
      </c>
      <c r="P18" s="97">
        <f t="shared" si="3"/>
        <v>8.4393758247230117</v>
      </c>
      <c r="Q18" s="97">
        <f t="shared" si="4"/>
        <v>7.298448255525555</v>
      </c>
      <c r="R18" s="97">
        <f t="shared" si="5"/>
        <v>6.1015231186358756</v>
      </c>
      <c r="S18" s="97">
        <f t="shared" si="6"/>
        <v>5.1172054738757966</v>
      </c>
      <c r="T18" s="97">
        <f t="shared" si="7"/>
        <v>4.7552827809187193</v>
      </c>
      <c r="U18" s="97">
        <f t="shared" si="8"/>
        <v>3.2653871759531343</v>
      </c>
      <c r="V18" s="97">
        <f t="shared" si="9"/>
        <v>6.5640592092834043</v>
      </c>
      <c r="W18" s="97"/>
      <c r="X18" s="97">
        <f t="shared" si="10"/>
        <v>1.5953864008396337</v>
      </c>
      <c r="Y18" s="97">
        <f t="shared" si="11"/>
        <v>15.22333427312069</v>
      </c>
      <c r="Z18" s="97">
        <f t="shared" si="11"/>
        <v>28.618438274820029</v>
      </c>
      <c r="AA18" s="97">
        <f t="shared" si="11"/>
        <v>7.6815638159404287</v>
      </c>
      <c r="AB18" s="97">
        <f t="shared" si="11"/>
        <v>6.8618234350580991</v>
      </c>
      <c r="AC18" s="97">
        <f t="shared" si="11"/>
        <v>18.320366308384752</v>
      </c>
      <c r="AD18" s="97">
        <f t="shared" si="11"/>
        <v>12.947492041340514</v>
      </c>
      <c r="AE18" s="97">
        <f t="shared" si="11"/>
        <v>7.2001930843245407</v>
      </c>
      <c r="AF18" s="97">
        <f t="shared" si="11"/>
        <v>1.5514023661713088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0.236755249294166</v>
      </c>
      <c r="C19" s="69">
        <f>'Basic T2'!O19</f>
        <v>2.5881792340674381</v>
      </c>
      <c r="D19" s="69">
        <f>'Basic T2'!Z19</f>
        <v>7.1559622805469312</v>
      </c>
      <c r="E19" s="69">
        <f>'Basic T2'!AK19</f>
        <v>2.8496672182656098</v>
      </c>
      <c r="F19" s="69">
        <f>'Basic T2'!AV19</f>
        <v>2.5441626075922774</v>
      </c>
      <c r="G19" s="69">
        <f>'Basic T2'!BG19</f>
        <v>6.8099756247611527</v>
      </c>
      <c r="H19" s="69">
        <f>'Basic T2'!BR19</f>
        <v>6.8975484020329603</v>
      </c>
      <c r="I19" s="69">
        <f>'Basic T2'!CC19</f>
        <v>3.3681371480699358</v>
      </c>
      <c r="J19" s="69">
        <f>'Basic T2'!CN19</f>
        <v>0.77173989024390566</v>
      </c>
      <c r="K19" s="309">
        <f t="shared" si="12"/>
        <v>33.222127654874377</v>
      </c>
      <c r="L19" s="97"/>
      <c r="M19" s="97">
        <f t="shared" si="0"/>
        <v>2.7685628429008999</v>
      </c>
      <c r="N19" s="97">
        <f t="shared" si="1"/>
        <v>4.3962845514189004</v>
      </c>
      <c r="O19" s="97">
        <f t="shared" si="2"/>
        <v>7.4826466592960124</v>
      </c>
      <c r="P19" s="97">
        <f t="shared" si="3"/>
        <v>11.255490634741516</v>
      </c>
      <c r="Q19" s="97">
        <f t="shared" si="4"/>
        <v>9.728490515117457</v>
      </c>
      <c r="R19" s="97">
        <f t="shared" si="5"/>
        <v>8.1537851847615208</v>
      </c>
      <c r="S19" s="97">
        <f t="shared" si="6"/>
        <v>9.8005750728571925</v>
      </c>
      <c r="T19" s="97">
        <f t="shared" si="7"/>
        <v>7.997082429982445</v>
      </c>
      <c r="U19" s="97">
        <f t="shared" si="8"/>
        <v>5.8397032993123359</v>
      </c>
      <c r="V19" s="97">
        <f t="shared" si="9"/>
        <v>7.8398821154702425</v>
      </c>
      <c r="W19" s="97"/>
      <c r="X19" s="97">
        <f t="shared" si="10"/>
        <v>0.71264324715647487</v>
      </c>
      <c r="Y19" s="97">
        <f t="shared" si="11"/>
        <v>7.7905282315285369</v>
      </c>
      <c r="Z19" s="97">
        <f t="shared" si="11"/>
        <v>21.539747107368072</v>
      </c>
      <c r="AA19" s="97">
        <f t="shared" si="11"/>
        <v>8.5776180498406589</v>
      </c>
      <c r="AB19" s="97">
        <f t="shared" si="11"/>
        <v>7.6580363365709836</v>
      </c>
      <c r="AC19" s="97">
        <f t="shared" si="11"/>
        <v>20.498312737540719</v>
      </c>
      <c r="AD19" s="97">
        <f t="shared" si="11"/>
        <v>20.761910476317571</v>
      </c>
      <c r="AE19" s="97">
        <f t="shared" si="11"/>
        <v>10.138234320991057</v>
      </c>
      <c r="AF19" s="97">
        <f t="shared" si="11"/>
        <v>2.3229694926859246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2.2457900595112896E-2</v>
      </c>
      <c r="C20" s="69">
        <f>'Basic T2'!O20</f>
        <v>0.53038689413256945</v>
      </c>
      <c r="D20" s="69">
        <f>'Basic T2'!Z20</f>
        <v>1.4879833523980543</v>
      </c>
      <c r="E20" s="69">
        <f>'Basic T2'!AK20</f>
        <v>0.76226735718655503</v>
      </c>
      <c r="F20" s="69">
        <f>'Basic T2'!AV20</f>
        <v>0.64925212519377196</v>
      </c>
      <c r="G20" s="69">
        <f>'Basic T2'!BG20</f>
        <v>1.9069394573635992</v>
      </c>
      <c r="H20" s="69">
        <f>'Basic T2'!BR20</f>
        <v>2.0002541943859127</v>
      </c>
      <c r="I20" s="69">
        <f>'Basic T2'!CC20</f>
        <v>1.5957229983093963</v>
      </c>
      <c r="J20" s="69">
        <f>'Basic T2'!CN20</f>
        <v>0.39205271492694183</v>
      </c>
      <c r="K20" s="309">
        <f t="shared" si="12"/>
        <v>9.3473169944919139</v>
      </c>
      <c r="L20" s="97"/>
      <c r="M20" s="97">
        <f t="shared" si="0"/>
        <v>0.26261765811975046</v>
      </c>
      <c r="N20" s="97">
        <f t="shared" si="1"/>
        <v>0.90091585553974463</v>
      </c>
      <c r="O20" s="97">
        <f t="shared" si="2"/>
        <v>1.5559128492301673</v>
      </c>
      <c r="P20" s="97">
        <f t="shared" si="3"/>
        <v>3.010770185721646</v>
      </c>
      <c r="Q20" s="97">
        <f t="shared" si="4"/>
        <v>2.4826412914876439</v>
      </c>
      <c r="R20" s="97">
        <f t="shared" si="5"/>
        <v>2.2832350000127692</v>
      </c>
      <c r="S20" s="97">
        <f t="shared" si="6"/>
        <v>2.8421172646064665</v>
      </c>
      <c r="T20" s="97">
        <f t="shared" si="7"/>
        <v>3.7887793138743082</v>
      </c>
      <c r="U20" s="97">
        <f t="shared" si="8"/>
        <v>2.9666362485676898</v>
      </c>
      <c r="V20" s="97">
        <f t="shared" si="9"/>
        <v>2.2058148741715597</v>
      </c>
      <c r="W20" s="97"/>
      <c r="X20" s="97">
        <f t="shared" si="10"/>
        <v>0.24026039352625619</v>
      </c>
      <c r="Y20" s="97">
        <f t="shared" si="11"/>
        <v>5.6742153330748293</v>
      </c>
      <c r="Z20" s="97">
        <f t="shared" si="11"/>
        <v>15.918828400437016</v>
      </c>
      <c r="AA20" s="97">
        <f t="shared" si="11"/>
        <v>8.154932133314146</v>
      </c>
      <c r="AB20" s="97">
        <f t="shared" si="11"/>
        <v>6.9458661301029609</v>
      </c>
      <c r="AC20" s="97">
        <f t="shared" si="11"/>
        <v>20.400928506942687</v>
      </c>
      <c r="AD20" s="97">
        <f t="shared" si="11"/>
        <v>21.399233550810365</v>
      </c>
      <c r="AE20" s="97">
        <f t="shared" si="11"/>
        <v>17.071454827622802</v>
      </c>
      <c r="AF20" s="97">
        <f t="shared" si="11"/>
        <v>4.1942807241689399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1.2520290488724146E-2</v>
      </c>
      <c r="C21" s="69">
        <f>'Basic T2'!O21</f>
        <v>7.0067479172107663E-2</v>
      </c>
      <c r="D21" s="69">
        <f>'Basic T2'!Z21</f>
        <v>0.54274299527040937</v>
      </c>
      <c r="E21" s="69">
        <f>'Basic T2'!AK21</f>
        <v>0.22616827472026269</v>
      </c>
      <c r="F21" s="69">
        <f>'Basic T2'!AV21</f>
        <v>0.3345686420738837</v>
      </c>
      <c r="G21" s="69">
        <f>'Basic T2'!BG21</f>
        <v>0.48342261377895962</v>
      </c>
      <c r="H21" s="69">
        <f>'Basic T2'!BR21</f>
        <v>0.67623769737056716</v>
      </c>
      <c r="I21" s="69">
        <f>'Basic T2'!CC21</f>
        <v>0.56940523307867796</v>
      </c>
      <c r="J21" s="69">
        <f>'Basic T2'!CN21</f>
        <v>0.28008489393311176</v>
      </c>
      <c r="K21" s="309">
        <f t="shared" si="12"/>
        <v>3.1952181198867038</v>
      </c>
      <c r="L21" s="97"/>
      <c r="M21" s="97">
        <f t="shared" si="0"/>
        <v>0.14640947194517548</v>
      </c>
      <c r="N21" s="97">
        <f t="shared" si="1"/>
        <v>0.1190167095796953</v>
      </c>
      <c r="O21" s="97">
        <f t="shared" si="2"/>
        <v>0.56752032797272456</v>
      </c>
      <c r="P21" s="97">
        <f t="shared" si="3"/>
        <v>0.89330953511789712</v>
      </c>
      <c r="Q21" s="97">
        <f t="shared" si="4"/>
        <v>1.2793395561110774</v>
      </c>
      <c r="R21" s="97">
        <f t="shared" si="5"/>
        <v>0.5788161901604193</v>
      </c>
      <c r="S21" s="97">
        <f t="shared" si="6"/>
        <v>0.96085129583475692</v>
      </c>
      <c r="T21" s="97">
        <f t="shared" si="7"/>
        <v>1.351958184839035</v>
      </c>
      <c r="U21" s="97">
        <f t="shared" si="8"/>
        <v>2.1193833568351752</v>
      </c>
      <c r="V21" s="97">
        <f t="shared" si="9"/>
        <v>0.75401953942738664</v>
      </c>
      <c r="W21" s="97"/>
      <c r="X21" s="97">
        <f t="shared" si="10"/>
        <v>0.39184462590516639</v>
      </c>
      <c r="Y21" s="97">
        <f t="shared" si="11"/>
        <v>2.1928856354442594</v>
      </c>
      <c r="Z21" s="97">
        <f t="shared" si="11"/>
        <v>16.986101571358578</v>
      </c>
      <c r="AA21" s="97">
        <f t="shared" si="11"/>
        <v>7.0783360081934612</v>
      </c>
      <c r="AB21" s="97">
        <f t="shared" si="11"/>
        <v>10.470917149335234</v>
      </c>
      <c r="AC21" s="97">
        <f t="shared" si="11"/>
        <v>15.129565358001312</v>
      </c>
      <c r="AD21" s="97">
        <f t="shared" si="11"/>
        <v>21.164054283547479</v>
      </c>
      <c r="AE21" s="97">
        <f t="shared" si="11"/>
        <v>17.820543440673401</v>
      </c>
      <c r="AF21" s="97">
        <f t="shared" si="11"/>
        <v>8.7657519275411175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1.7132929098887213E-2</v>
      </c>
      <c r="C22" s="69">
        <f>'Basic T2'!O22</f>
        <v>0.29530123600861757</v>
      </c>
      <c r="D22" s="69">
        <f>'Basic T2'!Z22</f>
        <v>0.76427562735052101</v>
      </c>
      <c r="E22" s="69">
        <f>'Basic T2'!AK22</f>
        <v>0.27603255692377765</v>
      </c>
      <c r="F22" s="69">
        <f>'Basic T2'!AV22</f>
        <v>1.0995186406274662</v>
      </c>
      <c r="G22" s="69">
        <f>'Basic T2'!BG22</f>
        <v>4.8829865428224908</v>
      </c>
      <c r="H22" s="69">
        <f>'Basic T2'!BR22</f>
        <v>2.7331425963649663</v>
      </c>
      <c r="I22" s="69">
        <f>'Basic T2'!CC22</f>
        <v>1.2613832867502266</v>
      </c>
      <c r="J22" s="69">
        <f>'Basic T2'!CN22</f>
        <v>0.43505594836113909</v>
      </c>
      <c r="K22" s="309">
        <f t="shared" si="12"/>
        <v>11.764829364308092</v>
      </c>
      <c r="L22" s="97"/>
      <c r="M22" s="97">
        <f t="shared" si="0"/>
        <v>0.20034863444273196</v>
      </c>
      <c r="N22" s="97">
        <f t="shared" si="1"/>
        <v>0.50159905650713732</v>
      </c>
      <c r="O22" s="97">
        <f t="shared" si="2"/>
        <v>0.79916637980638594</v>
      </c>
      <c r="P22" s="97">
        <f t="shared" si="3"/>
        <v>1.0902612906605538</v>
      </c>
      <c r="Q22" s="97">
        <f t="shared" si="4"/>
        <v>4.2043919027102419</v>
      </c>
      <c r="R22" s="97">
        <f t="shared" si="5"/>
        <v>5.846544176382765</v>
      </c>
      <c r="S22" s="97">
        <f t="shared" si="6"/>
        <v>3.8834623027224788</v>
      </c>
      <c r="T22" s="97">
        <f t="shared" si="7"/>
        <v>2.99494518081729</v>
      </c>
      <c r="U22" s="97">
        <f t="shared" si="8"/>
        <v>3.2920387933129311</v>
      </c>
      <c r="V22" s="97">
        <f t="shared" si="9"/>
        <v>2.7763084978473791</v>
      </c>
      <c r="W22" s="97"/>
      <c r="X22" s="97">
        <f t="shared" si="10"/>
        <v>0.14562836883010608</v>
      </c>
      <c r="Y22" s="97">
        <f t="shared" si="11"/>
        <v>2.5100341608395671</v>
      </c>
      <c r="Z22" s="97">
        <f t="shared" si="11"/>
        <v>6.4962746478003792</v>
      </c>
      <c r="AA22" s="97">
        <f t="shared" si="11"/>
        <v>2.3462521076693199</v>
      </c>
      <c r="AB22" s="97">
        <f t="shared" si="11"/>
        <v>9.3458103520240101</v>
      </c>
      <c r="AC22" s="97">
        <f t="shared" si="11"/>
        <v>41.504949979439559</v>
      </c>
      <c r="AD22" s="97">
        <f t="shared" si="11"/>
        <v>23.231468232397155</v>
      </c>
      <c r="AE22" s="97">
        <f t="shared" si="11"/>
        <v>10.721645403349294</v>
      </c>
      <c r="AF22" s="97">
        <f t="shared" si="11"/>
        <v>3.6979367476506138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5.6353159899345468E-3</v>
      </c>
      <c r="C23" s="69">
        <f>'Basic T2'!O23</f>
        <v>0.14310842982130295</v>
      </c>
      <c r="D23" s="69">
        <f>'Basic T2'!Z23</f>
        <v>0.43259838203318945</v>
      </c>
      <c r="E23" s="69">
        <f>'Basic T2'!AK23</f>
        <v>0.29212484151690882</v>
      </c>
      <c r="F23" s="69">
        <f>'Basic T2'!AV23</f>
        <v>0.40425044789299991</v>
      </c>
      <c r="G23" s="69">
        <f>'Basic T2'!BG23</f>
        <v>3.4692911008049658</v>
      </c>
      <c r="H23" s="69">
        <f>'Basic T2'!BR23</f>
        <v>3.1307372667213706</v>
      </c>
      <c r="I23" s="69">
        <f>'Basic T2'!CC23</f>
        <v>1.4751439918814593</v>
      </c>
      <c r="J23" s="69">
        <f>'Basic T2'!CN23</f>
        <v>0.6440657782321052</v>
      </c>
      <c r="K23" s="309">
        <f t="shared" si="12"/>
        <v>9.996955554894237</v>
      </c>
      <c r="L23" s="97"/>
      <c r="M23" s="97">
        <f t="shared" si="0"/>
        <v>6.5898122657264094E-2</v>
      </c>
      <c r="N23" s="97">
        <f t="shared" si="1"/>
        <v>0.24308416160672158</v>
      </c>
      <c r="O23" s="97">
        <f t="shared" si="2"/>
        <v>0.45234738686885623</v>
      </c>
      <c r="P23" s="97">
        <f t="shared" si="3"/>
        <v>1.153821890778564</v>
      </c>
      <c r="Q23" s="97">
        <f t="shared" si="4"/>
        <v>1.5457921739447593</v>
      </c>
      <c r="R23" s="97">
        <f t="shared" si="5"/>
        <v>4.153884821043051</v>
      </c>
      <c r="S23" s="97">
        <f t="shared" si="6"/>
        <v>4.4483958397234469</v>
      </c>
      <c r="T23" s="97">
        <f t="shared" si="7"/>
        <v>3.5024844834271089</v>
      </c>
      <c r="U23" s="97">
        <f t="shared" si="8"/>
        <v>4.8736019709017411</v>
      </c>
      <c r="V23" s="97">
        <f t="shared" si="9"/>
        <v>2.3591190148372987</v>
      </c>
      <c r="W23" s="97"/>
      <c r="X23" s="97">
        <f t="shared" si="10"/>
        <v>5.6370321534296011E-2</v>
      </c>
      <c r="Y23" s="97">
        <f t="shared" si="11"/>
        <v>1.4315201166543243</v>
      </c>
      <c r="Z23" s="97">
        <f t="shared" si="11"/>
        <v>4.3273012434410703</v>
      </c>
      <c r="AA23" s="97">
        <f t="shared" si="11"/>
        <v>2.922138044055747</v>
      </c>
      <c r="AB23" s="97">
        <f t="shared" si="11"/>
        <v>4.0437355720271251</v>
      </c>
      <c r="AC23" s="97">
        <f t="shared" si="11"/>
        <v>34.703476290904341</v>
      </c>
      <c r="AD23" s="97">
        <f t="shared" si="11"/>
        <v>31.316906927616049</v>
      </c>
      <c r="AE23" s="97">
        <f t="shared" si="11"/>
        <v>14.755932281396101</v>
      </c>
      <c r="AF23" s="97">
        <f t="shared" si="11"/>
        <v>6.4426192023709472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3.1244971259134627E-2</v>
      </c>
      <c r="C24" s="69">
        <f>'Basic T2'!O24</f>
        <v>0.31716105627149649</v>
      </c>
      <c r="D24" s="69">
        <f>'Basic T2'!Z24</f>
        <v>0.82080950278846687</v>
      </c>
      <c r="E24" s="69">
        <f>'Basic T2'!AK24</f>
        <v>0.29772667378073897</v>
      </c>
      <c r="F24" s="69">
        <f>'Basic T2'!AV24</f>
        <v>0.35324654413988288</v>
      </c>
      <c r="G24" s="69">
        <f>'Basic T2'!BG24</f>
        <v>2.1091179855271842</v>
      </c>
      <c r="H24" s="69">
        <f>'Basic T2'!BR24</f>
        <v>1.8545326304512348</v>
      </c>
      <c r="I24" s="69">
        <f>'Basic T2'!CC24</f>
        <v>1.5520361764171646</v>
      </c>
      <c r="J24" s="69">
        <f>'Basic T2'!CN24</f>
        <v>0.56539243842876907</v>
      </c>
      <c r="K24" s="309">
        <f t="shared" si="12"/>
        <v>7.9012679790640723</v>
      </c>
      <c r="L24" s="97"/>
      <c r="M24" s="97">
        <f t="shared" si="0"/>
        <v>0.36537169382067958</v>
      </c>
      <c r="N24" s="97">
        <f t="shared" si="1"/>
        <v>0.53873017511497034</v>
      </c>
      <c r="O24" s="97">
        <f t="shared" si="2"/>
        <v>0.8582811427967898</v>
      </c>
      <c r="P24" s="97">
        <f t="shared" si="3"/>
        <v>1.1759477622413055</v>
      </c>
      <c r="Q24" s="97">
        <f t="shared" si="4"/>
        <v>1.3507610102858674</v>
      </c>
      <c r="R24" s="97">
        <f t="shared" si="5"/>
        <v>2.5253093301503236</v>
      </c>
      <c r="S24" s="97">
        <f t="shared" si="6"/>
        <v>2.6350646940648756</v>
      </c>
      <c r="T24" s="97">
        <f t="shared" si="7"/>
        <v>3.6850522088256503</v>
      </c>
      <c r="U24" s="97">
        <f t="shared" si="8"/>
        <v>4.2782861555273906</v>
      </c>
      <c r="V24" s="97">
        <f t="shared" si="9"/>
        <v>1.8645708114216311</v>
      </c>
      <c r="W24" s="97"/>
      <c r="X24" s="97">
        <f t="shared" si="10"/>
        <v>0.39544249533016951</v>
      </c>
      <c r="Y24" s="97">
        <f t="shared" ref="Y24:AG32" si="13">IF($K24&gt;0,C24/$K24*100,0)</f>
        <v>4.0140526446119233</v>
      </c>
      <c r="Z24" s="97">
        <f t="shared" si="13"/>
        <v>10.388326341586684</v>
      </c>
      <c r="AA24" s="97">
        <f t="shared" si="13"/>
        <v>3.7680872813024817</v>
      </c>
      <c r="AB24" s="97">
        <f t="shared" si="13"/>
        <v>4.4707576692231861</v>
      </c>
      <c r="AC24" s="97">
        <f t="shared" si="13"/>
        <v>26.693411628560092</v>
      </c>
      <c r="AD24" s="97">
        <f t="shared" si="13"/>
        <v>23.471329353278175</v>
      </c>
      <c r="AE24" s="97">
        <f t="shared" si="13"/>
        <v>19.642874795913549</v>
      </c>
      <c r="AF24" s="97">
        <f t="shared" si="13"/>
        <v>7.155717790193739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2.9700962788659014E-2</v>
      </c>
      <c r="C25" s="69">
        <f>'Basic T2'!O25</f>
        <v>1.6610692552030186</v>
      </c>
      <c r="D25" s="69">
        <f>'Basic T2'!Z25</f>
        <v>4.6565675556809047</v>
      </c>
      <c r="E25" s="69">
        <f>'Basic T2'!AK25</f>
        <v>3.5079670935691789</v>
      </c>
      <c r="F25" s="69">
        <f>'Basic T2'!AV25</f>
        <v>2.0919053280991653</v>
      </c>
      <c r="G25" s="69">
        <f>'Basic T2'!BG25</f>
        <v>11.772100110489365</v>
      </c>
      <c r="H25" s="69">
        <f>'Basic T2'!BR25</f>
        <v>6.7557284871184651</v>
      </c>
      <c r="I25" s="69">
        <f>'Basic T2'!CC25</f>
        <v>1.2819266139079699</v>
      </c>
      <c r="J25" s="69">
        <f>'Basic T2'!CN25</f>
        <v>0.24596141920849485</v>
      </c>
      <c r="K25" s="309">
        <f t="shared" si="12"/>
        <v>32.00292682606522</v>
      </c>
      <c r="L25" s="97"/>
      <c r="M25" s="97">
        <f t="shared" si="0"/>
        <v>0.34731640468463265</v>
      </c>
      <c r="N25" s="97">
        <f t="shared" si="1"/>
        <v>2.8214943576414053</v>
      </c>
      <c r="O25" s="97">
        <f t="shared" si="2"/>
        <v>4.8691494306812961</v>
      </c>
      <c r="P25" s="97">
        <f t="shared" si="3"/>
        <v>13.855614618987108</v>
      </c>
      <c r="Q25" s="97">
        <f t="shared" si="4"/>
        <v>7.9991275251844396</v>
      </c>
      <c r="R25" s="97">
        <f t="shared" si="5"/>
        <v>14.095083560274011</v>
      </c>
      <c r="S25" s="97">
        <f t="shared" si="6"/>
        <v>9.5990662697386728</v>
      </c>
      <c r="T25" s="97">
        <f t="shared" si="7"/>
        <v>3.0437219002453313</v>
      </c>
      <c r="U25" s="97">
        <f t="shared" si="8"/>
        <v>1.8611733427456252</v>
      </c>
      <c r="V25" s="97">
        <f t="shared" si="9"/>
        <v>7.5521705374447761</v>
      </c>
      <c r="W25" s="97"/>
      <c r="X25" s="97">
        <f t="shared" si="10"/>
        <v>9.2807020276872487E-2</v>
      </c>
      <c r="Y25" s="97">
        <f t="shared" si="13"/>
        <v>5.1903666943678983</v>
      </c>
      <c r="Z25" s="97">
        <f t="shared" si="13"/>
        <v>14.550442779778191</v>
      </c>
      <c r="AA25" s="97">
        <f t="shared" si="13"/>
        <v>10.961394601921432</v>
      </c>
      <c r="AB25" s="97">
        <f t="shared" si="13"/>
        <v>6.5366062906327196</v>
      </c>
      <c r="AC25" s="97">
        <f t="shared" si="13"/>
        <v>36.784448417703523</v>
      </c>
      <c r="AD25" s="97">
        <f t="shared" si="13"/>
        <v>21.109720757215776</v>
      </c>
      <c r="AE25" s="97">
        <f t="shared" si="13"/>
        <v>4.0056542980434129</v>
      </c>
      <c r="AF25" s="97">
        <f t="shared" si="13"/>
        <v>0.76855914006017789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1.8627547082971589E-2</v>
      </c>
      <c r="C26" s="69">
        <f>'Basic T2'!O26</f>
        <v>0.25387959570652774</v>
      </c>
      <c r="D26" s="69">
        <f>'Basic T2'!Z26</f>
        <v>1.11173619615902</v>
      </c>
      <c r="E26" s="69">
        <f>'Basic T2'!AK26</f>
        <v>0.68775384605626144</v>
      </c>
      <c r="F26" s="69">
        <f>'Basic T2'!AV26</f>
        <v>0.92752518636557557</v>
      </c>
      <c r="G26" s="69">
        <f>'Basic T2'!BG26</f>
        <v>2.5676933684194299</v>
      </c>
      <c r="H26" s="69">
        <f>'Basic T2'!BR26</f>
        <v>2.2447619077828436</v>
      </c>
      <c r="I26" s="69">
        <f>'Basic T2'!CC26</f>
        <v>1.3739975826762845</v>
      </c>
      <c r="J26" s="69">
        <f>'Basic T2'!CN26</f>
        <v>0.4203178287055751</v>
      </c>
      <c r="K26" s="309">
        <f t="shared" si="12"/>
        <v>9.6062930589544884</v>
      </c>
      <c r="L26" s="97"/>
      <c r="M26" s="97">
        <f t="shared" si="0"/>
        <v>0.21782636229630156</v>
      </c>
      <c r="N26" s="97">
        <f t="shared" si="1"/>
        <v>0.43124020540534258</v>
      </c>
      <c r="O26" s="97">
        <f t="shared" si="2"/>
        <v>1.1624892373764644</v>
      </c>
      <c r="P26" s="97">
        <f t="shared" si="3"/>
        <v>2.7164599865120782</v>
      </c>
      <c r="Q26" s="97">
        <f t="shared" si="4"/>
        <v>3.5467151160709656</v>
      </c>
      <c r="R26" s="97">
        <f t="shared" si="5"/>
        <v>3.0743751960438273</v>
      </c>
      <c r="S26" s="97">
        <f t="shared" si="6"/>
        <v>3.1895329058411104</v>
      </c>
      <c r="T26" s="97">
        <f t="shared" si="7"/>
        <v>3.2623291285972043</v>
      </c>
      <c r="U26" s="97">
        <f t="shared" si="8"/>
        <v>3.1805164435338416</v>
      </c>
      <c r="V26" s="97">
        <f t="shared" si="9"/>
        <v>2.2669290158426487</v>
      </c>
      <c r="W26" s="97"/>
      <c r="X26" s="97">
        <f t="shared" si="10"/>
        <v>0.19390983565307698</v>
      </c>
      <c r="Y26" s="97">
        <f t="shared" si="13"/>
        <v>2.6428466646650381</v>
      </c>
      <c r="Z26" s="97">
        <f t="shared" si="13"/>
        <v>11.572998963660776</v>
      </c>
      <c r="AA26" s="97">
        <f t="shared" si="13"/>
        <v>7.1594093771183971</v>
      </c>
      <c r="AB26" s="97">
        <f t="shared" si="13"/>
        <v>9.6553913218479703</v>
      </c>
      <c r="AC26" s="97">
        <f t="shared" si="13"/>
        <v>26.729284154265514</v>
      </c>
      <c r="AD26" s="97">
        <f t="shared" si="13"/>
        <v>23.367618435192263</v>
      </c>
      <c r="AE26" s="97">
        <f t="shared" si="13"/>
        <v>14.303098752494492</v>
      </c>
      <c r="AF26" s="97">
        <f t="shared" si="13"/>
        <v>4.3754424951024848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1.0186508624455358E-3</v>
      </c>
      <c r="C27" s="69">
        <f>'Basic T2'!O27</f>
        <v>2.3409081463698907E-2</v>
      </c>
      <c r="D27" s="69">
        <f>'Basic T2'!Z27</f>
        <v>9.1451253080602493E-2</v>
      </c>
      <c r="E27" s="69">
        <f>'Basic T2'!AK27</f>
        <v>2.7572059131995581E-2</v>
      </c>
      <c r="F27" s="69">
        <f>'Basic T2'!AV27</f>
        <v>2.4494546099213976E-2</v>
      </c>
      <c r="G27" s="69">
        <f>'Basic T2'!BG27</f>
        <v>8.2590783277057364E-2</v>
      </c>
      <c r="H27" s="69">
        <f>'Basic T2'!BR27</f>
        <v>0.10662730373500036</v>
      </c>
      <c r="I27" s="69">
        <f>'Basic T2'!CC27</f>
        <v>8.2988184896108569E-2</v>
      </c>
      <c r="J27" s="69">
        <f>'Basic T2'!CN27</f>
        <v>2.3225752293100175E-2</v>
      </c>
      <c r="K27" s="309">
        <f t="shared" si="12"/>
        <v>0.46337761483922302</v>
      </c>
      <c r="L27" s="97"/>
      <c r="M27" s="97">
        <f t="shared" si="0"/>
        <v>1.1911874968193832E-2</v>
      </c>
      <c r="N27" s="97">
        <f t="shared" si="1"/>
        <v>3.9762695661549587E-2</v>
      </c>
      <c r="O27" s="97">
        <f t="shared" si="2"/>
        <v>9.562619065394283E-2</v>
      </c>
      <c r="P27" s="97">
        <f t="shared" si="3"/>
        <v>0.10890291025967436</v>
      </c>
      <c r="Q27" s="97">
        <f t="shared" si="4"/>
        <v>9.3663415493644903E-2</v>
      </c>
      <c r="R27" s="97">
        <f t="shared" si="5"/>
        <v>9.8888387005928405E-2</v>
      </c>
      <c r="S27" s="97">
        <f t="shared" si="6"/>
        <v>0.15150439462856322</v>
      </c>
      <c r="T27" s="97">
        <f t="shared" si="7"/>
        <v>0.19704166610587914</v>
      </c>
      <c r="U27" s="97">
        <f t="shared" si="8"/>
        <v>0.17574768909789318</v>
      </c>
      <c r="V27" s="97">
        <f t="shared" si="9"/>
        <v>0.1093495851026348</v>
      </c>
      <c r="W27" s="97"/>
      <c r="X27" s="97">
        <f t="shared" si="10"/>
        <v>0.21983169445916689</v>
      </c>
      <c r="Y27" s="97">
        <f t="shared" si="13"/>
        <v>5.0518369282515083</v>
      </c>
      <c r="Z27" s="97">
        <f t="shared" si="13"/>
        <v>19.735794339640922</v>
      </c>
      <c r="AA27" s="97">
        <f t="shared" si="13"/>
        <v>5.9502354557119013</v>
      </c>
      <c r="AB27" s="97">
        <f t="shared" si="13"/>
        <v>5.2860874834691334</v>
      </c>
      <c r="AC27" s="97">
        <f t="shared" si="13"/>
        <v>17.82364547448277</v>
      </c>
      <c r="AD27" s="97">
        <f t="shared" si="13"/>
        <v>23.010887949776464</v>
      </c>
      <c r="AE27" s="97">
        <f t="shared" si="13"/>
        <v>17.909407411685773</v>
      </c>
      <c r="AF27" s="97">
        <f t="shared" si="13"/>
        <v>5.0122732625223509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7.1018815986016157E-2</v>
      </c>
      <c r="C28" s="69">
        <f>'Basic T2'!O28</f>
        <v>1.039193673044855</v>
      </c>
      <c r="D28" s="69">
        <f>'Basic T2'!Z28</f>
        <v>3.58091665326873</v>
      </c>
      <c r="E28" s="69">
        <f>'Basic T2'!AK28</f>
        <v>1.0861147833005378</v>
      </c>
      <c r="F28" s="69">
        <f>'Basic T2'!AV28</f>
        <v>0.91526589935683278</v>
      </c>
      <c r="G28" s="69">
        <f>'Basic T2'!BG28</f>
        <v>6.6335704668960878</v>
      </c>
      <c r="H28" s="69">
        <f>'Basic T2'!BR28</f>
        <v>5.4464751595747209</v>
      </c>
      <c r="I28" s="69">
        <f>'Basic T2'!CC28</f>
        <v>3.5043435322364953</v>
      </c>
      <c r="J28" s="69">
        <f>'Basic T2'!CN28</f>
        <v>1.2469198868921727</v>
      </c>
      <c r="K28" s="309">
        <f t="shared" si="12"/>
        <v>23.523818870556447</v>
      </c>
      <c r="L28" s="97"/>
      <c r="M28" s="97">
        <f t="shared" si="0"/>
        <v>0.83047812317522207</v>
      </c>
      <c r="N28" s="97">
        <f t="shared" si="1"/>
        <v>1.7651756998141188</v>
      </c>
      <c r="O28" s="97">
        <f t="shared" si="2"/>
        <v>3.7443928548419896</v>
      </c>
      <c r="P28" s="97">
        <f t="shared" si="3"/>
        <v>4.289888550261618</v>
      </c>
      <c r="Q28" s="97">
        <f t="shared" si="4"/>
        <v>3.4998374687732854</v>
      </c>
      <c r="R28" s="97">
        <f t="shared" si="5"/>
        <v>7.9425700729943429</v>
      </c>
      <c r="S28" s="97">
        <f t="shared" si="6"/>
        <v>7.7387769643097082</v>
      </c>
      <c r="T28" s="97">
        <f t="shared" si="7"/>
        <v>8.3204818741808548</v>
      </c>
      <c r="U28" s="97">
        <f t="shared" si="8"/>
        <v>9.4353580390422067</v>
      </c>
      <c r="V28" s="97">
        <f t="shared" si="9"/>
        <v>5.5512388841169855</v>
      </c>
      <c r="W28" s="97"/>
      <c r="X28" s="97">
        <f t="shared" si="10"/>
        <v>0.30190172937824628</v>
      </c>
      <c r="Y28" s="97">
        <f t="shared" si="13"/>
        <v>4.4176231706390165</v>
      </c>
      <c r="Z28" s="97">
        <f t="shared" si="13"/>
        <v>15.222514137578141</v>
      </c>
      <c r="AA28" s="97">
        <f t="shared" si="13"/>
        <v>4.6170853009753943</v>
      </c>
      <c r="AB28" s="97">
        <f t="shared" si="13"/>
        <v>3.8908049088170116</v>
      </c>
      <c r="AC28" s="97">
        <f t="shared" si="13"/>
        <v>28.199377419960442</v>
      </c>
      <c r="AD28" s="97">
        <f t="shared" si="13"/>
        <v>23.153022855450541</v>
      </c>
      <c r="AE28" s="97">
        <f t="shared" si="13"/>
        <v>14.897000999368778</v>
      </c>
      <c r="AF28" s="97">
        <f t="shared" si="13"/>
        <v>5.3006694778324368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2.6563884047084079E-2</v>
      </c>
      <c r="C29" s="69">
        <f>'Basic T2'!O29</f>
        <v>0.30422919385447178</v>
      </c>
      <c r="D29" s="69">
        <f>'Basic T2'!Z29</f>
        <v>1.131485644549328</v>
      </c>
      <c r="E29" s="69">
        <f>'Basic T2'!AK29</f>
        <v>0.4003782975327882</v>
      </c>
      <c r="F29" s="69">
        <f>'Basic T2'!AV29</f>
        <v>0.40957031751021489</v>
      </c>
      <c r="G29" s="69">
        <f>'Basic T2'!BG29</f>
        <v>1.4757753507312013</v>
      </c>
      <c r="H29" s="69">
        <f>'Basic T2'!BR29</f>
        <v>1.4388092118657603</v>
      </c>
      <c r="I29" s="69">
        <f>'Basic T2'!CC29</f>
        <v>0.6382702587284369</v>
      </c>
      <c r="J29" s="69">
        <f>'Basic T2'!CN29</f>
        <v>0.24330105497207738</v>
      </c>
      <c r="K29" s="309">
        <f t="shared" si="12"/>
        <v>6.0683832137913631</v>
      </c>
      <c r="L29" s="97"/>
      <c r="M29" s="97">
        <f t="shared" si="0"/>
        <v>0.31063210870778862</v>
      </c>
      <c r="N29" s="97">
        <f t="shared" si="1"/>
        <v>0.51676409710278615</v>
      </c>
      <c r="O29" s="97">
        <f t="shared" si="2"/>
        <v>1.1831402886574924</v>
      </c>
      <c r="P29" s="97">
        <f t="shared" si="3"/>
        <v>1.5813966449657264</v>
      </c>
      <c r="Q29" s="97">
        <f t="shared" si="4"/>
        <v>1.566134545520496</v>
      </c>
      <c r="R29" s="97">
        <f t="shared" si="5"/>
        <v>1.7669894657295997</v>
      </c>
      <c r="S29" s="97">
        <f t="shared" si="6"/>
        <v>2.0443724167637223</v>
      </c>
      <c r="T29" s="97">
        <f t="shared" si="7"/>
        <v>1.5154667542509308</v>
      </c>
      <c r="U29" s="97">
        <f t="shared" si="8"/>
        <v>1.8410425473763856</v>
      </c>
      <c r="V29" s="97">
        <f t="shared" si="9"/>
        <v>1.4320397995533691</v>
      </c>
      <c r="W29" s="97"/>
      <c r="X29" s="97">
        <f>IF($K29&gt;0,B29/$K29*100,0)</f>
        <v>0.43774236252439436</v>
      </c>
      <c r="Y29" s="97">
        <f t="shared" si="13"/>
        <v>5.0133484181266388</v>
      </c>
      <c r="Z29" s="97">
        <f t="shared" si="13"/>
        <v>18.645586553892105</v>
      </c>
      <c r="AA29" s="97">
        <f t="shared" si="13"/>
        <v>6.5977754440897041</v>
      </c>
      <c r="AB29" s="97">
        <f t="shared" si="13"/>
        <v>6.7492493977539425</v>
      </c>
      <c r="AC29" s="97">
        <f t="shared" si="13"/>
        <v>24.319086299251303</v>
      </c>
      <c r="AD29" s="97">
        <f t="shared" si="13"/>
        <v>23.709926700011927</v>
      </c>
      <c r="AE29" s="97">
        <f t="shared" si="13"/>
        <v>10.517962301356752</v>
      </c>
      <c r="AF29" s="97">
        <f t="shared" si="13"/>
        <v>4.0093225229932274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1.926721200714054E-2</v>
      </c>
      <c r="C30" s="69">
        <f>'Basic T2'!O30</f>
        <v>0.1067462421191236</v>
      </c>
      <c r="D30" s="69">
        <f>'Basic T2'!Z30</f>
        <v>0.25086687811522823</v>
      </c>
      <c r="E30" s="69">
        <f>'Basic T2'!AK30</f>
        <v>0.12012920634971536</v>
      </c>
      <c r="F30" s="69">
        <f>'Basic T2'!AV30</f>
        <v>0.26653698922099156</v>
      </c>
      <c r="G30" s="69">
        <f>'Basic T2'!BG30</f>
        <v>1.4728028798450088</v>
      </c>
      <c r="H30" s="69">
        <f>'Basic T2'!BR30</f>
        <v>1.6851979858218018</v>
      </c>
      <c r="I30" s="69">
        <f>'Basic T2'!CC30</f>
        <v>1.2282698133809693</v>
      </c>
      <c r="J30" s="69">
        <f>'Basic T2'!CN30</f>
        <v>0.42658324839310674</v>
      </c>
      <c r="K30" s="309">
        <f t="shared" si="12"/>
        <v>5.5764004552530855</v>
      </c>
      <c r="L30" s="97"/>
      <c r="M30" s="97">
        <f t="shared" si="0"/>
        <v>0.22530646060981682</v>
      </c>
      <c r="N30" s="97">
        <f t="shared" si="1"/>
        <v>0.1813193031507403</v>
      </c>
      <c r="O30" s="97">
        <f t="shared" si="2"/>
        <v>0.26231946646223259</v>
      </c>
      <c r="P30" s="97">
        <f t="shared" si="3"/>
        <v>0.47448107216220409</v>
      </c>
      <c r="Q30" s="97">
        <f t="shared" si="4"/>
        <v>1.019196872018461</v>
      </c>
      <c r="R30" s="97">
        <f t="shared" si="5"/>
        <v>1.7634304384423587</v>
      </c>
      <c r="S30" s="97">
        <f t="shared" si="6"/>
        <v>2.394460815643781</v>
      </c>
      <c r="T30" s="97">
        <f t="shared" si="7"/>
        <v>2.9163227362922135</v>
      </c>
      <c r="U30" s="97">
        <f t="shared" si="8"/>
        <v>3.2279264484893861</v>
      </c>
      <c r="V30" s="97">
        <f t="shared" si="9"/>
        <v>1.3159398655017929</v>
      </c>
      <c r="W30" s="97"/>
      <c r="X30" s="97">
        <f t="shared" si="10"/>
        <v>0.34551342145793035</v>
      </c>
      <c r="Y30" s="97">
        <f t="shared" si="13"/>
        <v>1.9142499355218727</v>
      </c>
      <c r="Z30" s="97">
        <f t="shared" si="13"/>
        <v>4.4987242241346994</v>
      </c>
      <c r="AA30" s="97">
        <f t="shared" si="13"/>
        <v>2.1542428187084579</v>
      </c>
      <c r="AB30" s="97">
        <f t="shared" si="13"/>
        <v>4.7797318603599956</v>
      </c>
      <c r="AC30" s="97">
        <f t="shared" si="13"/>
        <v>26.411354271689685</v>
      </c>
      <c r="AD30" s="97">
        <f t="shared" si="13"/>
        <v>30.220175171141271</v>
      </c>
      <c r="AE30" s="97">
        <f t="shared" si="13"/>
        <v>22.026212486657293</v>
      </c>
      <c r="AF30" s="97">
        <f t="shared" si="13"/>
        <v>7.6497958103288006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3.1274707413393728E-2</v>
      </c>
      <c r="C31" s="69">
        <f>'Basic T2'!O31</f>
        <v>0.28671522795702703</v>
      </c>
      <c r="D31" s="69">
        <f>'Basic T2'!Z31</f>
        <v>0.73496958010747271</v>
      </c>
      <c r="E31" s="69">
        <f>'Basic T2'!AK31</f>
        <v>0.32828252609209663</v>
      </c>
      <c r="F31" s="69">
        <f>'Basic T2'!AV31</f>
        <v>0.59447911739627946</v>
      </c>
      <c r="G31" s="69">
        <f>'Basic T2'!BG31</f>
        <v>2.5160019242350833</v>
      </c>
      <c r="H31" s="69">
        <f>'Basic T2'!BR31</f>
        <v>3.1478530167269447</v>
      </c>
      <c r="I31" s="69">
        <f>'Basic T2'!CC31</f>
        <v>2.5451680008447797</v>
      </c>
      <c r="J31" s="69">
        <f>'Basic T2'!CN31</f>
        <v>1.1301820629962056</v>
      </c>
      <c r="K31" s="309">
        <f t="shared" si="12"/>
        <v>11.314926163769282</v>
      </c>
      <c r="L31" s="97"/>
      <c r="M31" s="97">
        <f t="shared" si="0"/>
        <v>0.36571942174653527</v>
      </c>
      <c r="N31" s="97">
        <f t="shared" si="1"/>
        <v>0.48701485226860569</v>
      </c>
      <c r="O31" s="97">
        <f t="shared" si="2"/>
        <v>0.76852245130267016</v>
      </c>
      <c r="P31" s="97">
        <f t="shared" si="3"/>
        <v>1.2966359279760933</v>
      </c>
      <c r="Q31" s="97">
        <f t="shared" si="4"/>
        <v>2.2731976477314602</v>
      </c>
      <c r="R31" s="97">
        <f t="shared" si="5"/>
        <v>3.012483501419144</v>
      </c>
      <c r="S31" s="97">
        <f t="shared" si="6"/>
        <v>4.4727152330905806</v>
      </c>
      <c r="T31" s="97">
        <f t="shared" si="7"/>
        <v>6.043078831446298</v>
      </c>
      <c r="U31" s="97">
        <f t="shared" si="8"/>
        <v>8.5520108595354341</v>
      </c>
      <c r="V31" s="97">
        <f t="shared" si="9"/>
        <v>2.670138655498961</v>
      </c>
      <c r="W31" s="97"/>
      <c r="X31" s="97">
        <f t="shared" si="10"/>
        <v>0.27640222269886511</v>
      </c>
      <c r="Y31" s="97">
        <f t="shared" si="13"/>
        <v>2.5339558014536356</v>
      </c>
      <c r="Z31" s="97">
        <f t="shared" si="13"/>
        <v>6.4955755739782584</v>
      </c>
      <c r="AA31" s="97">
        <f t="shared" si="13"/>
        <v>2.9013227425492767</v>
      </c>
      <c r="AB31" s="97">
        <f t="shared" si="13"/>
        <v>5.2539372223198297</v>
      </c>
      <c r="AC31" s="97">
        <f t="shared" si="13"/>
        <v>22.236132059715896</v>
      </c>
      <c r="AD31" s="97">
        <f t="shared" si="13"/>
        <v>27.820358446584127</v>
      </c>
      <c r="AE31" s="97">
        <f t="shared" si="13"/>
        <v>22.49389844888675</v>
      </c>
      <c r="AF31" s="97">
        <f t="shared" si="13"/>
        <v>9.988417481813368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3.3766226683632622E-4</v>
      </c>
      <c r="C32" s="69">
        <f>'Basic T2'!O32</f>
        <v>6.0014558767548541E-2</v>
      </c>
      <c r="D32" s="69">
        <f>'Basic T2'!Z32</f>
        <v>0.20202510647230104</v>
      </c>
      <c r="E32" s="69">
        <f>'Basic T2'!AK32</f>
        <v>0.14884102474076996</v>
      </c>
      <c r="F32" s="69">
        <f>'Basic T2'!AV32</f>
        <v>0.1831377031029123</v>
      </c>
      <c r="G32" s="69">
        <f>'Basic T2'!BG32</f>
        <v>0.76601435574134658</v>
      </c>
      <c r="H32" s="69">
        <f>'Basic T2'!BR32</f>
        <v>1.1153656996044066</v>
      </c>
      <c r="I32" s="69">
        <f>'Basic T2'!CC32</f>
        <v>1.1934717347799921</v>
      </c>
      <c r="J32" s="69">
        <f>'Basic T2'!CN32</f>
        <v>0.5401224264219876</v>
      </c>
      <c r="K32" s="309">
        <f t="shared" si="12"/>
        <v>4.2093302718981009</v>
      </c>
      <c r="L32" s="97"/>
      <c r="M32" s="97">
        <f t="shared" si="0"/>
        <v>3.9485468989589895E-3</v>
      </c>
      <c r="N32" s="97">
        <f t="shared" si="1"/>
        <v>0.1019408061455456</v>
      </c>
      <c r="O32" s="97">
        <f t="shared" si="2"/>
        <v>0.21124796760713874</v>
      </c>
      <c r="P32" s="97">
        <f t="shared" si="3"/>
        <v>0.58788575357044326</v>
      </c>
      <c r="Q32" s="97">
        <f t="shared" si="4"/>
        <v>0.70029069772516828</v>
      </c>
      <c r="R32" s="97">
        <f t="shared" si="5"/>
        <v>0.91717163897741516</v>
      </c>
      <c r="S32" s="97">
        <f t="shared" si="6"/>
        <v>1.584798632140231</v>
      </c>
      <c r="T32" s="97">
        <f t="shared" si="7"/>
        <v>2.8337004763475764</v>
      </c>
      <c r="U32" s="97">
        <f t="shared" si="8"/>
        <v>4.0870696921111671</v>
      </c>
      <c r="V32" s="97">
        <f t="shared" si="9"/>
        <v>0.99333352335486347</v>
      </c>
      <c r="W32" s="97"/>
      <c r="X32" s="97">
        <f t="shared" si="10"/>
        <v>8.0217575012013782E-3</v>
      </c>
      <c r="Y32" s="97">
        <f t="shared" si="13"/>
        <v>1.4257507700978369</v>
      </c>
      <c r="Z32" s="97">
        <f t="shared" si="13"/>
        <v>4.7994596152513935</v>
      </c>
      <c r="AA32" s="97">
        <f t="shared" si="13"/>
        <v>3.5359787692224378</v>
      </c>
      <c r="AB32" s="97">
        <f t="shared" si="13"/>
        <v>4.350756326381835</v>
      </c>
      <c r="AC32" s="97">
        <f t="shared" si="13"/>
        <v>18.198010283377691</v>
      </c>
      <c r="AD32" s="97">
        <f t="shared" si="13"/>
        <v>26.4974622459705</v>
      </c>
      <c r="AE32" s="97">
        <f t="shared" si="13"/>
        <v>28.353007668410481</v>
      </c>
      <c r="AF32" s="97">
        <f t="shared" si="13"/>
        <v>12.831552563786634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3.0473258531210131E-2</v>
      </c>
      <c r="C33" s="69">
        <f>'Basic T2'!O33</f>
        <v>1.0538352156246991</v>
      </c>
      <c r="D33" s="69">
        <f>'Basic T2'!Z33</f>
        <v>3.3672094419208998</v>
      </c>
      <c r="E33" s="69">
        <f>'Basic T2'!AK33</f>
        <v>1.7076805304221843</v>
      </c>
      <c r="F33" s="69">
        <f>'Basic T2'!AV33</f>
        <v>1.5594554714291189</v>
      </c>
      <c r="G33" s="69">
        <f>'Basic T2'!BG33</f>
        <v>7.400308111726603</v>
      </c>
      <c r="H33" s="69">
        <f>'Basic T2'!BR33</f>
        <v>10.324801904958395</v>
      </c>
      <c r="I33" s="69">
        <f>'Basic T2'!CC33</f>
        <v>8.3262823374277417</v>
      </c>
      <c r="J33" s="69">
        <f>'Basic T2'!CN33</f>
        <v>3.1565047323587647</v>
      </c>
      <c r="K33" s="309">
        <f t="shared" ref="K33" si="14">SUM(B33:J33)</f>
        <v>36.926551004399613</v>
      </c>
      <c r="L33" s="97"/>
      <c r="M33" s="97">
        <f t="shared" si="0"/>
        <v>0.35634745807386903</v>
      </c>
      <c r="N33" s="97">
        <f t="shared" si="1"/>
        <v>1.7900458427336852</v>
      </c>
      <c r="O33" s="97">
        <f t="shared" si="2"/>
        <v>3.5209294702729625</v>
      </c>
      <c r="P33" s="97">
        <f t="shared" si="3"/>
        <v>6.7449216856260321</v>
      </c>
      <c r="Q33" s="97">
        <f t="shared" si="4"/>
        <v>5.9631203277937281</v>
      </c>
      <c r="R33" s="97">
        <f t="shared" si="5"/>
        <v>8.8606077273856929</v>
      </c>
      <c r="S33" s="97">
        <f t="shared" si="6"/>
        <v>14.670284321904809</v>
      </c>
      <c r="T33" s="97">
        <f t="shared" si="7"/>
        <v>19.769374957273556</v>
      </c>
      <c r="U33" s="97">
        <f t="shared" si="8"/>
        <v>23.885056782570587</v>
      </c>
      <c r="V33" s="97">
        <f t="shared" si="9"/>
        <v>8.7140658121851686</v>
      </c>
      <c r="W33" s="97"/>
      <c r="X33" s="97">
        <f t="shared" ref="X33" si="15">IF($K33&gt;0,B33/$K33*100,0)</f>
        <v>8.2523977198897883E-2</v>
      </c>
      <c r="Y33" s="97">
        <f t="shared" ref="Y33" si="16">IF($K33&gt;0,C33/$K33*100,0)</f>
        <v>2.8538685226766507</v>
      </c>
      <c r="Z33" s="97">
        <f t="shared" ref="Z33" si="17">IF($K33&gt;0,D33/$K33*100,0)</f>
        <v>9.1186675991475994</v>
      </c>
      <c r="AA33" s="97">
        <f t="shared" ref="AA33" si="18">IF($K33&gt;0,E33/$K33*100,0)</f>
        <v>4.6245329822942915</v>
      </c>
      <c r="AB33" s="97">
        <f t="shared" ref="AB33" si="19">IF($K33&gt;0,F33/$K33*100,0)</f>
        <v>4.223127882274512</v>
      </c>
      <c r="AC33" s="97">
        <f t="shared" ref="AC33" si="20">IF($K33&gt;0,G33/$K33*100,0)</f>
        <v>20.040615520374196</v>
      </c>
      <c r="AD33" s="97">
        <f t="shared" ref="AD33" si="21">IF($K33&gt;0,H33/$K33*100,0)</f>
        <v>27.960374375955794</v>
      </c>
      <c r="AE33" s="97">
        <f t="shared" ref="AE33" si="22">IF($K33&gt;0,I33/$K33*100,0)</f>
        <v>22.548226441282608</v>
      </c>
      <c r="AF33" s="97">
        <f>IF($K33&gt;0,J33/$K33*100,0)</f>
        <v>8.5480626987954622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8.5515577116571375</v>
      </c>
      <c r="C35" s="310">
        <f t="shared" ref="C35:K35" si="24">SUM(C8:C33)</f>
        <v>58.871967994703695</v>
      </c>
      <c r="D35" s="310">
        <f t="shared" si="24"/>
        <v>95.634106571860812</v>
      </c>
      <c r="E35" s="310">
        <f t="shared" si="24"/>
        <v>25.318018651890181</v>
      </c>
      <c r="F35" s="310">
        <f t="shared" si="24"/>
        <v>26.151668685278665</v>
      </c>
      <c r="G35" s="310">
        <f t="shared" si="24"/>
        <v>83.51919348437346</v>
      </c>
      <c r="H35" s="310">
        <f t="shared" si="24"/>
        <v>70.379017055190985</v>
      </c>
      <c r="I35" s="310">
        <f t="shared" si="24"/>
        <v>42.117074290021158</v>
      </c>
      <c r="J35" s="310">
        <f t="shared" si="24"/>
        <v>13.215395555023886</v>
      </c>
      <c r="K35" s="310">
        <f t="shared" si="24"/>
        <v>423.75799999999981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2.0180286181398679</v>
      </c>
      <c r="Y35" s="98">
        <f t="shared" ref="Y35:AG35" si="26">IF($K35&gt;0,C35/$K35*100,0)</f>
        <v>13.892827508791273</v>
      </c>
      <c r="Z35" s="98">
        <f t="shared" si="26"/>
        <v>22.568094660598938</v>
      </c>
      <c r="AA35" s="98">
        <f t="shared" si="26"/>
        <v>5.974640868583057</v>
      </c>
      <c r="AB35" s="98">
        <f t="shared" si="26"/>
        <v>6.1713687258479313</v>
      </c>
      <c r="AC35" s="98">
        <f t="shared" si="26"/>
        <v>19.709172094538275</v>
      </c>
      <c r="AD35" s="98">
        <f t="shared" si="26"/>
        <v>16.608304045042459</v>
      </c>
      <c r="AE35" s="98">
        <f t="shared" si="26"/>
        <v>9.9389449379176735</v>
      </c>
      <c r="AF35" s="98">
        <f t="shared" si="26"/>
        <v>3.1186185405405658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automation\Data\Results\Workbooks\LEPs\OX_LEP\[OX_LEP_MainTables.Main.xlsm]Manager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automation\Data\Results\Workbooks\LEPs\OX_LEP\[OX_LEP_MainTables.Main.xlsm]Manager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automation\Data\Results\Workbooks\LEPs\OX_LEP\[OX_LEP_MainTables.Main.xlsm]Manager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automation\Data\Results\Workbooks\LEPs\OX_LEP\[OX_LEP_MainTables.Main.xlsm]Manager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automation\Data\Results\Workbooks\LEPs\OX_LEP\[OX_LEP_MainTables.Main.xlsm]Manager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automation\Data\Results\Workbooks\LEPs\OX_LEP\[OX_LEP_MainTables.Main.xlsm]Manager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automation\Data\Results\Workbooks\LEPs\OX_LEP\[OX_LEP_MainTables.Main.xlsm]Manager</v>
      </c>
      <c r="Y79" s="91" t="str">
        <f ca="1">CELL("filename")</f>
        <v>M:\IE\Projects\Nuffield via NFER AI and automation\Data\Results\Workbooks\LEPs\OX_LEP\[OX_LEP_MainTables.Main.xlsm]Manager</v>
      </c>
      <c r="AW79" s="91" t="str">
        <f ca="1">CELL("filename")</f>
        <v>M:\IE\Projects\Nuffield via NFER AI and automation\Data\Results\Workbooks\LEPs\OX_LEP\[OX_LEP_MainTables.Main.xlsm]Manager</v>
      </c>
      <c r="BU79" s="91" t="str">
        <f ca="1">CELL("filename")</f>
        <v>M:\IE\Projects\Nuffield via NFER AI and automation\Data\Results\Workbooks\LEPs\OX_LEP\[OX_LEP_MainTables.Main.xlsm]Manager</v>
      </c>
      <c r="CS79" s="91" t="str">
        <f ca="1">CELL("filename")</f>
        <v>M:\IE\Projects\Nuffield via NFER AI and automation\Data\Results\Workbooks\LEPs\OX_LEP\[OX_LEP_MainTables.Main.xlsm]Manager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automation\Data\Results\Workbooks\LEPs\OX_LEP\[OX_LEP_MainTables.Main.xlsm]Manager</v>
      </c>
      <c r="Y96" s="91" t="str">
        <f ca="1">CELL("filename")</f>
        <v>M:\IE\Projects\Nuffield via NFER AI and automation\Data\Results\Workbooks\LEPs\OX_LEP\[OX_LEP_MainTables.Main.xlsm]Manager</v>
      </c>
      <c r="AW96" s="91" t="str">
        <f ca="1">CELL("filename")</f>
        <v>M:\IE\Projects\Nuffield via NFER AI and automation\Data\Results\Workbooks\LEPs\OX_LEP\[OX_LEP_MainTables.Main.xlsm]Manager</v>
      </c>
      <c r="BU96" s="91" t="str">
        <f ca="1">CELL("filename")</f>
        <v>M:\IE\Projects\Nuffield via NFER AI and automation\Data\Results\Workbooks\LEPs\OX_LEP\[OX_LEP_MainTables.Main.xlsm]Manager</v>
      </c>
      <c r="CS96" s="91" t="str">
        <f ca="1">CELL("filename")</f>
        <v>M:\IE\Projects\Nuffield via NFER AI and automation\Data\Results\Workbooks\LEPs\OX_LEP\[OX_LEP_MainTables.Main.xlsm]Manager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69F8A9F-9102-4C77-BE18-D263C811BFDD}"/>
</file>

<file path=customXml/itemProps2.xml><?xml version="1.0" encoding="utf-8"?>
<ds:datastoreItem xmlns:ds="http://schemas.openxmlformats.org/officeDocument/2006/customXml" ds:itemID="{C8856E75-6C71-4543-999F-AC1C5FA4D14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2024-02-29T15:54:14Z</dcterms:modified>
</cp:coreProperties>
</file>